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yy"/>
    <numFmt numFmtId="166" formatCode="[&gt;=1000000000]&quot;¥&quot;#,##0.00,,,&quot;B&quot;;[&gt;=1000000]&quot;¥&quot;#,##0.0,,&quot;M&quot;;&quot;¥&quot;#,##0"/>
    <numFmt numFmtId="167" formatCode="+0.0%;-0.0%;0.0%"/>
    <numFmt numFmtId="168" formatCode="0.0%"/>
    <numFmt numFmtId="169" formatCode="0.000000"/>
    <numFmt numFmtId="170" formatCode="0.0"/>
    <numFmt numFmtId="171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EB0A1E"/>
      <sz val="10"/>
    </font>
    <font>
      <name val="Calibri"/>
      <b val="1"/>
      <color rgb="00EB0A1E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7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EB0A1E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EB0A1E"/>
      </left>
      <right style="thin">
        <color rgb="00EB0A1E"/>
      </right>
      <top style="thin">
        <color rgb="00EB0A1E"/>
      </top>
      <bottom style="thin">
        <color rgb="00EB0A1E"/>
      </bottom>
    </border>
    <border>
      <left style="thick">
        <color rgb="00EB0A1E"/>
      </left>
    </border>
    <border>
      <right style="thick">
        <color rgb="000F172A"/>
      </right>
    </border>
    <border>
      <left style="thick">
        <color rgb="00EB0A1E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EB0A1E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168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1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3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 w="28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>
              <a:solidFill>
                <a:srgbClr val="EB0A1E"/>
              </a:solidFill>
              <a:prstDash val="solid"/>
            </a:ln>
          </spPr>
          <cat>
            <numRef>
              <f>'Calc'!$A$21:$A$25</f>
            </numRef>
          </cat>
          <val>
            <numRef>
              <f>'Calc'!$B$21:$B$25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58595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B0A1E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8595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8595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9AA0A6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1B998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4A261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264653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'Calc'!$A$30:$A$36</f>
            </numRef>
          </cat>
          <val>
            <numRef>
              <f>'Calc'!$B$30:$B$36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'Calc'!B40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>
              <a:solidFill>
                <a:srgbClr val="EB0A1E"/>
              </a:solidFill>
              <a:prstDash val="solid"/>
            </a:ln>
          </spPr>
          <cat>
            <numRef>
              <f>'Calc'!$A$41:$A$43</f>
            </numRef>
          </cat>
          <val>
            <numRef>
              <f>'Calc'!$B$41:$B$43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'Calc'!D29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>
              <a:solidFill>
                <a:srgbClr val="EB0A1E"/>
              </a:solidFill>
              <a:prstDash val="solid"/>
            </a:ln>
          </spPr>
          <cat>
            <numRef>
              <f>'Calc'!$A$30:$A$36</f>
            </numRef>
          </cat>
          <val>
            <numRef>
              <f>'Calc'!$D$30:$D$36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'Calc'!B119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>
              <a:solidFill>
                <a:srgbClr val="EB0A1E"/>
              </a:solidFill>
              <a:prstDash val="solid"/>
            </a:ln>
          </spPr>
          <cat>
            <numRef>
              <f>'Calc'!$A$120:$A$123</f>
            </numRef>
          </cat>
          <val>
            <numRef>
              <f>'Calc'!$B$120:$B$123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model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'Diagnostic'!D15</f>
            </strRef>
          </tx>
          <spPr>
            <a:solidFill xmlns:a="http://schemas.openxmlformats.org/drawingml/2006/main">
              <a:srgbClr val="EB0A1E"/>
            </a:solidFill>
            <a:ln xmlns:a="http://schemas.openxmlformats.org/drawingml/2006/main">
              <a:prstDash val="solid"/>
            </a:ln>
          </spPr>
          <cat>
            <numRef>
              <f>'Diagnostic'!$A$16:$A$22</f>
            </numRef>
          </cat>
          <val>
            <numRef>
              <f>'Diagnostic'!$D$16:$D$22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EB0A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58595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Relationship Type="http://schemas.openxmlformats.org/officeDocument/2006/relationships/chart" Target="/xl/charts/chart18.xml" Id="rId18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3744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9</col>
      <colOff>0</colOff>
      <row>37</row>
      <rowOff>0</rowOff>
    </from>
    <ext cx="3744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  <oneCellAnchor>
    <from>
      <col>17</col>
      <colOff>0</colOff>
      <row>37</row>
      <rowOff>0</rowOff>
    </from>
    <ext cx="3744000" cy="2664000"/>
    <graphicFrame>
      <nvGraphicFramePr>
        <cNvPr id="18" name="Chart 1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oyota" displayName="tblToyota" ref="A9:U5509" headerRowCount="1">
  <autoFilter ref="A9:U5509"/>
  <tableColumns count="21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Dealer"/>
    <tableColumn id="19" name="Powertrain"/>
    <tableColumn id="20" name="Produced"/>
    <tableColumn id="21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TOYOTA · Vehicle Sales, Hybrid/EV &amp; Dealer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7 models · hybrid and EV mix · dealers · production vs sales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Toyota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Model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"&amp;TEXT(SUM(Data!$U$10:$U$5509),"#,##0")&amp;" of 5,500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Units sold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SUMIFS(Data!$O$10:$O$5509,Data!$U$10:$U$5509,1)</f>
        <v/>
      </c>
      <c r="C9" s="13" t="n"/>
      <c r="D9" s="13" t="n"/>
      <c r="E9" s="14" t="n"/>
      <c r="F9" s="12">
        <f>SUMIFS(Data!$Q$10:$Q$5509,Data!$U$10:$U$5509,1)</f>
        <v/>
      </c>
      <c r="G9" s="13" t="n"/>
      <c r="H9" s="13" t="n"/>
      <c r="I9" s="14" t="n"/>
      <c r="J9" s="15">
        <f>IFERROR(SUMIFS(Data!$Q$10:$Q$5509,Data!$U$10:$U$5509,1)/SUMIFS(Data!$O$10:$O$5509,Data!$U$10:$U$5509,1),0)</f>
        <v/>
      </c>
      <c r="K9" s="13" t="n"/>
      <c r="L9" s="13" t="n"/>
      <c r="M9" s="14" t="n"/>
      <c r="N9" s="16">
        <f>IFERROR(SUMIFS(Data!$O$10:$O$5509,Data!$U$10:$U$5509,1,Data!$C$10:$C$5509,2026)/SUMIFS(Data!$O$10:$O$5509,Data!$U$10:$U$5509,1,Data!$C$10:$C$5509,2025)-1,0)</f>
        <v/>
      </c>
      <c r="O9" s="13" t="n"/>
      <c r="P9" s="13" t="n"/>
      <c r="Q9" s="14" t="n"/>
      <c r="R9" s="17">
        <f>SUMIFS(Data!$K$10:$K$5509,Data!$U$10:$U$5509,1)</f>
        <v/>
      </c>
      <c r="S9" s="13" t="n"/>
      <c r="T9" s="13" t="n"/>
      <c r="U9" s="14" t="n"/>
      <c r="V9" s="15">
        <f>IFERROR(SUMIFS(Data!$N$10:$N$5509,Data!$U$10:$U$5509,1)/SUMIFS(Data!$M$10:$M$5509,Data!$U$10:$U$5509,1),0)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"&amp;TEXT(IFERROR(SUMIFS(Data!$O$10:$O$5509,Data!$U$10:$U$5509,1,Data!$C$10:$C$5509,2026)/SUMIFS(Data!$O$10:$O$5509,Data!$U$10:$U$5509,1,Data!$C$10:$C$5509,2025)-1,0),"+0.0%;-0.0%")&amp;"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10%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4%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🚗 Revenue per vehicle</t>
        </is>
      </c>
      <c r="C12" s="10" t="n"/>
      <c r="D12" s="10" t="n"/>
      <c r="E12" s="11" t="n"/>
      <c r="F12" s="9" t="inlineStr">
        <is>
          <t>🔋 Hybrid + EV %</t>
        </is>
      </c>
      <c r="G12" s="10" t="n"/>
      <c r="H12" s="10" t="n"/>
      <c r="I12" s="11" t="n"/>
      <c r="J12" s="9" t="inlineStr">
        <is>
          <t>⚡ EV %</t>
        </is>
      </c>
      <c r="K12" s="10" t="n"/>
      <c r="L12" s="10" t="n"/>
      <c r="M12" s="11" t="n"/>
      <c r="N12" s="9" t="inlineStr">
        <is>
          <t>🏭 Sales ÷ production</t>
        </is>
      </c>
      <c r="O12" s="10" t="n"/>
      <c r="P12" s="10" t="n"/>
      <c r="Q12" s="11" t="n"/>
      <c r="R12" s="9" t="inlineStr">
        <is>
          <t>🏪 Units per dealer-month</t>
        </is>
      </c>
      <c r="S12" s="10" t="n"/>
      <c r="T12" s="10" t="n"/>
      <c r="U12" s="11" t="n"/>
      <c r="V12" s="9" t="inlineStr">
        <is>
          <t>🚚 Fleet %</t>
        </is>
      </c>
      <c r="W12" s="10" t="n"/>
      <c r="X12" s="10" t="n"/>
      <c r="Y12" s="11" t="n"/>
      <c r="Z12" s="1" t="n"/>
    </row>
    <row r="13" ht="30" customHeight="1">
      <c r="A13" s="1" t="n"/>
      <c r="B13" s="12">
        <f>IFERROR(SUMIFS(Data!$O$10:$O$5509,Data!$U$10:$U$5509,1)/SUMIFS(Data!$K$10:$K$5509,Data!$U$10:$U$5509,1),0)</f>
        <v/>
      </c>
      <c r="C13" s="13" t="n"/>
      <c r="D13" s="13" t="n"/>
      <c r="E13" s="14" t="n"/>
      <c r="F13" s="15">
        <f>IFERROR((SUMIFS(Data!$K$10:$K$5509,Data!$U$10:$U$5509,1,Data!$S$10:$S$5509,"Hybrid")+SUMIFS(Data!$K$10:$K$5509,Data!$U$10:$U$5509,1,Data!$S$10:$S$5509,"EV"))/SUMIFS(Data!$K$10:$K$5509,Data!$U$10:$U$5509,1),0)</f>
        <v/>
      </c>
      <c r="G13" s="13" t="n"/>
      <c r="H13" s="13" t="n"/>
      <c r="I13" s="14" t="n"/>
      <c r="J13" s="15">
        <f>IFERROR(SUMIFS(Data!$K$10:$K$5509,Data!$U$10:$U$5509,1,Data!$S$10:$S$5509,"EV")/SUMIFS(Data!$K$10:$K$5509,Data!$U$10:$U$5509,1),0)</f>
        <v/>
      </c>
      <c r="K13" s="13" t="n"/>
      <c r="L13" s="13" t="n"/>
      <c r="M13" s="14" t="n"/>
      <c r="N13" s="15">
        <f>IFERROR(SUMIFS(Data!$K$10:$K$5509,Data!$U$10:$U$5509,1)/SUMIFS(Data!$T$10:$T$5509,Data!$U$10:$U$5509,1),0)</f>
        <v/>
      </c>
      <c r="O13" s="13" t="n"/>
      <c r="P13" s="13" t="n"/>
      <c r="Q13" s="14" t="n"/>
      <c r="R13" s="21">
        <f>IFERROR(SUMIFS(Data!$K$10:$K$5509,Data!$U$10:$U$5509,1)/COUNTIFS(Data!$U$10:$U$5509,1),0)</f>
        <v/>
      </c>
      <c r="S13" s="13" t="n"/>
      <c r="T13" s="13" t="n"/>
      <c r="U13" s="14" t="n"/>
      <c r="V13" s="15">
        <f>IFERROR(SUMIFS(Data!$K$10:$K$5509,Data!$U$10:$U$5509,1,Data!$H$10:$H$5509,"Fleet")/SUMIFS(Data!$K$10:$K$5509,Data!$U$10:$U$5509,1),0)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Revenue ÷ units</t>
        </is>
      </c>
      <c r="C14" s="19" t="n"/>
      <c r="D14" s="19" t="n"/>
      <c r="E14" s="20" t="n"/>
      <c r="F14" s="18" t="inlineStr">
        <is>
          <t>Target ≥ 45%</t>
        </is>
      </c>
      <c r="G14" s="19" t="n"/>
      <c r="H14" s="19" t="n"/>
      <c r="I14" s="20" t="n"/>
      <c r="J14" s="18" t="inlineStr">
        <is>
          <t>Battery EV only</t>
        </is>
      </c>
      <c r="K14" s="19" t="n"/>
      <c r="L14" s="19" t="n"/>
      <c r="M14" s="20" t="n"/>
      <c r="N14" s="18" t="inlineStr">
        <is>
          <t>Target ≥ 95%</t>
        </is>
      </c>
      <c r="O14" s="19" t="n"/>
      <c r="P14" s="19" t="n"/>
      <c r="Q14" s="20" t="n"/>
      <c r="R14" s="18" t="inlineStr">
        <is>
          <t>Avg row size</t>
        </is>
      </c>
      <c r="S14" s="19" t="n"/>
      <c r="T14" s="19" t="n"/>
      <c r="U14" s="20" t="n"/>
      <c r="V14" s="18" t="inlineStr">
        <is>
          <t>Watch if &gt; 30%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2" t="inlineStr">
        <is>
          <t>★ Insights · live formulas, they change with the filters</t>
        </is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1" t="n"/>
    </row>
    <row r="17" ht="17" customHeight="1">
      <c r="A17" s="1" t="n"/>
      <c r="B17" s="23">
        <f>"Top region: "&amp;INDEX(Calc!$A$21:$A$25,MATCH(MAX(Calc!$B$21:$B$25),Calc!$B$21:$B$25,0))&amp;" with "&amp;TEXT(IFERROR(MAX(Calc!$B$21:$B$25)/SUM(Calc!$B$21:$B$25),0),"0%")&amp;" of revenue"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1" t="n"/>
    </row>
    <row r="18" ht="17" customHeight="1">
      <c r="A18" s="1" t="n"/>
      <c r="B18" s="23">
        <f>"Biggest model: "&amp;INDEX(Calc!$A$30:$A$36,MATCH(MAX(Calc!$B$30:$B$36),Calc!$B$30:$B$36,0))&amp;"  |  Best margin: "&amp;INDEX(Calc!$A$30:$A$36,MATCH(MAX(Calc!$E$30:$E$36),Calc!$E$30:$E$36,0))&amp;" ("&amp;TEXT(MAX(Calc!$E$30:$E$36),"0%")&amp;")"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1" t="n"/>
    </row>
    <row r="19" ht="17" customHeight="1">
      <c r="A19" s="1" t="n"/>
      <c r="B19" s="23">
        <f>"Revenue is "&amp;IF(SUMIFS(Data!$O$10:$O$5509,Data!$U$10:$U$5509,1,Data!$C$10:$C$5509,2026)&gt;=SUMIFS(Data!$O$10:$O$5509,Data!$U$10:$U$5509,1,Data!$C$10:$C$5509,2025),"UP ","DOWN ")&amp;TEXT(IFERROR(SUMIFS(Data!$O$10:$O$5509,Data!$U$10:$U$5509,1,Data!$C$10:$C$5509,2026)/SUMIFS(Data!$O$10:$O$5509,Data!$U$10:$U$5509,1,Data!$C$10:$C$5509,2025)-1,0),"+0.0%;-0.0%")&amp;" vs last year; best month in 2026: "&amp;INDEX(Calc!$A$5:$A$16,MATCH(MAX(Calc!$C$5:$C$16),Calc!$C$5:$C$16,0))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4">
        <f>"Revenue "&amp;IF(SUM(Calc!$C$5:$C$16)&gt;=SUM(Calc!$B$5:$B$16),"up ","down ")&amp;TEXT(ABS(IFERROR(SUM(Calc!$C$5:$C$16)/SUM(Calc!$B$5:$B$16)-1,0)),"0.0%")&amp;" vs 2025 · AC 2026 vs PY 2025"</f>
        <v/>
      </c>
      <c r="C21" s="24" t="n"/>
      <c r="D21" s="24" t="n"/>
      <c r="E21" s="24" t="n"/>
      <c r="F21" s="24" t="n"/>
      <c r="G21" s="24" t="n"/>
      <c r="H21" s="24" t="n"/>
      <c r="I21" s="24" t="n"/>
      <c r="J21" s="24">
        <f>INDEX(Calc!$A$21:$A$25,MATCH(MAX(Calc!$B$21:$B$25),Calc!$B$21:$B$25,0))&amp;" leads revenue ("&amp;TEXT(IFERROR(MAX(Calc!$B$21:$B$25)/SUM(Calc!$B$21:$B$25),0),"0%")&amp;") · bars = revenue, line = margin %"</f>
        <v/>
      </c>
      <c r="K21" s="24" t="n"/>
      <c r="L21" s="24" t="n"/>
      <c r="M21" s="24" t="n"/>
      <c r="N21" s="24" t="n"/>
      <c r="O21" s="24" t="n"/>
      <c r="P21" s="24" t="n"/>
      <c r="Q21" s="24" t="n"/>
      <c r="R21" s="24">
        <f>INDEX(Calc!$A$30:$A$36,MATCH(MAX(Calc!$B$30:$B$36),Calc!$B$30:$B$36,0))&amp;" leads with "&amp;TEXT(IFERROR(MAX(Calc!$B$30:$B$36)/SUM(Calc!$B$30:$B$36),0),"0%")&amp;" · Model revenue mix"</f>
        <v/>
      </c>
      <c r="S21" s="24" t="n"/>
      <c r="T21" s="24" t="n"/>
      <c r="U21" s="24" t="n"/>
      <c r="V21" s="24" t="n"/>
      <c r="W21" s="24" t="n"/>
      <c r="X21" s="24" t="n"/>
      <c r="Y21" s="24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4">
        <f>INDEX(Calc!$A$41:$A$43,MATCH(MAX(Calc!$B$41:$B$43),Calc!$B$41:$B$43,0))&amp;" leads with "&amp;TEXT(IFERROR(MAX(Calc!$B$41:$B$43)/SUM(Calc!$B$41:$B$43),0),"0%")&amp;" · Revenue by channel"</f>
        <v/>
      </c>
      <c r="C37" s="24" t="n"/>
      <c r="D37" s="24" t="n"/>
      <c r="E37" s="24" t="n"/>
      <c r="F37" s="24" t="n"/>
      <c r="G37" s="24" t="n"/>
      <c r="H37" s="24" t="n"/>
      <c r="I37" s="24" t="n"/>
      <c r="J37" s="24">
        <f>INDEX(Calc!$A$30:$A$36,MATCH(MAX(Calc!$D$30:$D$36),Calc!$D$30:$D$36,0))&amp;" leads with "&amp;TEXT(IFERROR(MAX(Calc!$D$30:$D$36)/SUM(Calc!$D$30:$D$36),0),"0%")&amp;" · Profit by model"</f>
        <v/>
      </c>
      <c r="K37" s="24" t="n"/>
      <c r="L37" s="24" t="n"/>
      <c r="M37" s="24" t="n"/>
      <c r="N37" s="24" t="n"/>
      <c r="O37" s="24" t="n"/>
      <c r="P37" s="24" t="n"/>
      <c r="Q37" s="24" t="n"/>
      <c r="R37" s="24">
        <f>INDEX(Calc!$A$120:$A$123,MATCH(MAX(Calc!$B$120:$B$123),Calc!$B$120:$B$123,0))&amp;" leads with "&amp;TEXT(IFERROR(MAX(Calc!$B$120:$B$123)/SUM(Calc!$B$120:$B$123),0),"0%")&amp;" · Units by powertrain"</f>
        <v/>
      </c>
      <c r="S37" s="24" t="n"/>
      <c r="T37" s="24" t="n"/>
      <c r="U37" s="24" t="n"/>
      <c r="V37" s="24" t="n"/>
      <c r="W37" s="24" t="n"/>
      <c r="X37" s="24" t="n"/>
      <c r="Y37" s="24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5" t="inlineStr">
        <is>
          <t>Top 5 dealers by units</t>
        </is>
      </c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1" t="n"/>
    </row>
    <row r="54">
      <c r="A54" s="1" t="n"/>
      <c r="B54" s="26" t="inlineStr">
        <is>
          <t>Rank</t>
        </is>
      </c>
      <c r="C54" s="26" t="n"/>
      <c r="D54" s="26" t="n"/>
      <c r="E54" s="26" t="n"/>
      <c r="F54" s="26" t="inlineStr">
        <is>
          <t>Dealer</t>
        </is>
      </c>
      <c r="G54" s="26" t="n"/>
      <c r="H54" s="26" t="n"/>
      <c r="I54" s="26" t="n"/>
      <c r="J54" s="26" t="inlineStr">
        <is>
          <t>Units</t>
        </is>
      </c>
      <c r="K54" s="26" t="n"/>
      <c r="L54" s="26" t="n"/>
      <c r="M54" s="26" t="n"/>
      <c r="N54" s="26" t="inlineStr">
        <is>
          <t>Revenue</t>
        </is>
      </c>
      <c r="O54" s="26" t="n"/>
      <c r="P54" s="26" t="n"/>
      <c r="Q54" s="26" t="n"/>
      <c r="R54" s="26" t="inlineStr">
        <is>
          <t>Hybrid+EV %</t>
        </is>
      </c>
      <c r="S54" s="26" t="n"/>
      <c r="T54" s="26" t="n"/>
      <c r="U54" s="26" t="n"/>
      <c r="V54" s="26" t="n"/>
      <c r="W54" s="26" t="n"/>
      <c r="X54" s="26" t="n"/>
      <c r="Y54" s="26" t="n"/>
      <c r="Z54" s="1" t="n"/>
    </row>
    <row r="55" ht="17" customHeight="1">
      <c r="A55" s="1" t="n"/>
      <c r="B55" s="27" t="n">
        <v>1</v>
      </c>
      <c r="C55" s="27" t="n"/>
      <c r="D55" s="27" t="n"/>
      <c r="E55" s="27" t="n"/>
      <c r="F55" s="28">
        <f>IFERROR(INDEX(Calc!$A$48:$A$115,MATCH(LARGE(Calc!$E$48:$E$115,$B55),Calc!$E$48:$E$115,0)),"-")</f>
        <v/>
      </c>
      <c r="G55" s="29" t="n"/>
      <c r="H55" s="29" t="n"/>
      <c r="I55" s="29" t="n"/>
      <c r="J55" s="30">
        <f>IFERROR(INDEX(Calc!$B$48:$B$115,MATCH(LARGE(Calc!$E$48:$E$115,$B55),Calc!$E$48:$E$115,0)),"-")</f>
        <v/>
      </c>
      <c r="K55" s="29" t="n"/>
      <c r="L55" s="29" t="n"/>
      <c r="M55" s="29" t="n"/>
      <c r="N55" s="31">
        <f>IFERROR(INDEX(Calc!$C$48:$C$115,MATCH(LARGE(Calc!$E$48:$E$115,$B55),Calc!$E$48:$E$115,0)),"-")</f>
        <v/>
      </c>
      <c r="O55" s="29" t="n"/>
      <c r="P55" s="29" t="n"/>
      <c r="Q55" s="29" t="n"/>
      <c r="R55" s="32">
        <f>IFERROR(INDEX(Calc!$D$48:$D$115,MATCH(LARGE(Calc!$E$48:$E$115,$B55),Calc!$E$48:$E$115,0)),"-")</f>
        <v/>
      </c>
      <c r="S55" s="29" t="n"/>
      <c r="T55" s="29" t="n"/>
      <c r="U55" s="29" t="n"/>
      <c r="V55" s="29" t="n"/>
      <c r="W55" s="29" t="n"/>
      <c r="X55" s="29" t="n"/>
      <c r="Y55" s="29" t="n"/>
      <c r="Z55" s="1" t="n"/>
    </row>
    <row r="56" ht="17" customHeight="1">
      <c r="A56" s="1" t="n"/>
      <c r="B56" s="27" t="n">
        <v>2</v>
      </c>
      <c r="C56" s="27" t="n"/>
      <c r="D56" s="27" t="n"/>
      <c r="E56" s="27" t="n"/>
      <c r="F56" s="33">
        <f>IFERROR(INDEX(Calc!$A$48:$A$115,MATCH(LARGE(Calc!$E$48:$E$115,$B56),Calc!$E$48:$E$115,0)),"-")</f>
        <v/>
      </c>
      <c r="G56" s="34" t="n"/>
      <c r="H56" s="34" t="n"/>
      <c r="I56" s="34" t="n"/>
      <c r="J56" s="35">
        <f>IFERROR(INDEX(Calc!$B$48:$B$115,MATCH(LARGE(Calc!$E$48:$E$115,$B56),Calc!$E$48:$E$115,0)),"-")</f>
        <v/>
      </c>
      <c r="K56" s="34" t="n"/>
      <c r="L56" s="34" t="n"/>
      <c r="M56" s="34" t="n"/>
      <c r="N56" s="36">
        <f>IFERROR(INDEX(Calc!$C$48:$C$115,MATCH(LARGE(Calc!$E$48:$E$115,$B56),Calc!$E$48:$E$115,0)),"-")</f>
        <v/>
      </c>
      <c r="O56" s="34" t="n"/>
      <c r="P56" s="34" t="n"/>
      <c r="Q56" s="34" t="n"/>
      <c r="R56" s="37">
        <f>IFERROR(INDEX(Calc!$D$48:$D$115,MATCH(LARGE(Calc!$E$48:$E$115,$B56),Calc!$E$48:$E$115,0)),"-")</f>
        <v/>
      </c>
      <c r="S56" s="34" t="n"/>
      <c r="T56" s="34" t="n"/>
      <c r="U56" s="34" t="n"/>
      <c r="V56" s="34" t="n"/>
      <c r="W56" s="34" t="n"/>
      <c r="X56" s="34" t="n"/>
      <c r="Y56" s="34" t="n"/>
      <c r="Z56" s="1" t="n"/>
    </row>
    <row r="57" ht="17" customHeight="1">
      <c r="A57" s="1" t="n"/>
      <c r="B57" s="27" t="n">
        <v>3</v>
      </c>
      <c r="C57" s="27" t="n"/>
      <c r="D57" s="27" t="n"/>
      <c r="E57" s="27" t="n"/>
      <c r="F57" s="33">
        <f>IFERROR(INDEX(Calc!$A$48:$A$115,MATCH(LARGE(Calc!$E$48:$E$115,$B57),Calc!$E$48:$E$115,0)),"-")</f>
        <v/>
      </c>
      <c r="G57" s="34" t="n"/>
      <c r="H57" s="34" t="n"/>
      <c r="I57" s="34" t="n"/>
      <c r="J57" s="35">
        <f>IFERROR(INDEX(Calc!$B$48:$B$115,MATCH(LARGE(Calc!$E$48:$E$115,$B57),Calc!$E$48:$E$115,0)),"-")</f>
        <v/>
      </c>
      <c r="K57" s="34" t="n"/>
      <c r="L57" s="34" t="n"/>
      <c r="M57" s="34" t="n"/>
      <c r="N57" s="36">
        <f>IFERROR(INDEX(Calc!$C$48:$C$115,MATCH(LARGE(Calc!$E$48:$E$115,$B57),Calc!$E$48:$E$115,0)),"-")</f>
        <v/>
      </c>
      <c r="O57" s="34" t="n"/>
      <c r="P57" s="34" t="n"/>
      <c r="Q57" s="34" t="n"/>
      <c r="R57" s="37">
        <f>IFERROR(INDEX(Calc!$D$48:$D$115,MATCH(LARGE(Calc!$E$48:$E$115,$B57),Calc!$E$48:$E$115,0)),"-")</f>
        <v/>
      </c>
      <c r="S57" s="34" t="n"/>
      <c r="T57" s="34" t="n"/>
      <c r="U57" s="34" t="n"/>
      <c r="V57" s="34" t="n"/>
      <c r="W57" s="34" t="n"/>
      <c r="X57" s="34" t="n"/>
      <c r="Y57" s="34" t="n"/>
      <c r="Z57" s="1" t="n"/>
    </row>
    <row r="58" ht="17" customHeight="1">
      <c r="A58" s="1" t="n"/>
      <c r="B58" s="27" t="n">
        <v>4</v>
      </c>
      <c r="C58" s="27" t="n"/>
      <c r="D58" s="27" t="n"/>
      <c r="E58" s="27" t="n"/>
      <c r="F58" s="33">
        <f>IFERROR(INDEX(Calc!$A$48:$A$115,MATCH(LARGE(Calc!$E$48:$E$115,$B58),Calc!$E$48:$E$115,0)),"-")</f>
        <v/>
      </c>
      <c r="G58" s="34" t="n"/>
      <c r="H58" s="34" t="n"/>
      <c r="I58" s="34" t="n"/>
      <c r="J58" s="35">
        <f>IFERROR(INDEX(Calc!$B$48:$B$115,MATCH(LARGE(Calc!$E$48:$E$115,$B58),Calc!$E$48:$E$115,0)),"-")</f>
        <v/>
      </c>
      <c r="K58" s="34" t="n"/>
      <c r="L58" s="34" t="n"/>
      <c r="M58" s="34" t="n"/>
      <c r="N58" s="36">
        <f>IFERROR(INDEX(Calc!$C$48:$C$115,MATCH(LARGE(Calc!$E$48:$E$115,$B58),Calc!$E$48:$E$115,0)),"-")</f>
        <v/>
      </c>
      <c r="O58" s="34" t="n"/>
      <c r="P58" s="34" t="n"/>
      <c r="Q58" s="34" t="n"/>
      <c r="R58" s="37">
        <f>IFERROR(INDEX(Calc!$D$48:$D$115,MATCH(LARGE(Calc!$E$48:$E$115,$B58),Calc!$E$48:$E$115,0)),"-")</f>
        <v/>
      </c>
      <c r="S58" s="34" t="n"/>
      <c r="T58" s="34" t="n"/>
      <c r="U58" s="34" t="n"/>
      <c r="V58" s="34" t="n"/>
      <c r="W58" s="34" t="n"/>
      <c r="X58" s="34" t="n"/>
      <c r="Y58" s="34" t="n"/>
      <c r="Z58" s="1" t="n"/>
    </row>
    <row r="59" ht="17" customHeight="1">
      <c r="A59" s="1" t="n"/>
      <c r="B59" s="27" t="n">
        <v>5</v>
      </c>
      <c r="C59" s="27" t="n"/>
      <c r="D59" s="27" t="n"/>
      <c r="E59" s="27" t="n"/>
      <c r="F59" s="33">
        <f>IFERROR(INDEX(Calc!$A$48:$A$115,MATCH(LARGE(Calc!$E$48:$E$115,$B59),Calc!$E$48:$E$115,0)),"-")</f>
        <v/>
      </c>
      <c r="G59" s="34" t="n"/>
      <c r="H59" s="34" t="n"/>
      <c r="I59" s="34" t="n"/>
      <c r="J59" s="35">
        <f>IFERROR(INDEX(Calc!$B$48:$B$115,MATCH(LARGE(Calc!$E$48:$E$115,$B59),Calc!$E$48:$E$115,0)),"-")</f>
        <v/>
      </c>
      <c r="K59" s="34" t="n"/>
      <c r="L59" s="34" t="n"/>
      <c r="M59" s="34" t="n"/>
      <c r="N59" s="36">
        <f>IFERROR(INDEX(Calc!$C$48:$C$115,MATCH(LARGE(Calc!$E$48:$E$115,$B59),Calc!$E$48:$E$115,0)),"-")</f>
        <v/>
      </c>
      <c r="O59" s="34" t="n"/>
      <c r="P59" s="34" t="n"/>
      <c r="Q59" s="34" t="n"/>
      <c r="R59" s="37">
        <f>IFERROR(INDEX(Calc!$D$48:$D$115,MATCH(LARGE(Calc!$E$48:$E$115,$B59),Calc!$E$48:$E$115,0)),"-")</f>
        <v/>
      </c>
      <c r="S59" s="34" t="n"/>
      <c r="T59" s="34" t="n"/>
      <c r="U59" s="34" t="n"/>
      <c r="V59" s="34" t="n"/>
      <c r="W59" s="34" t="n"/>
      <c r="X59" s="34" t="n"/>
      <c r="Y59" s="34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8" t="inlineStr">
        <is>
          <t>Made for the Excel course at ravindrabagale.com/excel (Top 50 Company Dashboards). Colours are inspired only; no logos. Example data only.</t>
        </is>
      </c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85">
    <mergeCell ref="C6:D6"/>
    <mergeCell ref="J56:M56"/>
    <mergeCell ref="B17:Y17"/>
    <mergeCell ref="B19:Y19"/>
    <mergeCell ref="N9:P9"/>
    <mergeCell ref="F9:H9"/>
    <mergeCell ref="J59:M59"/>
    <mergeCell ref="B12:E12"/>
    <mergeCell ref="B5:Y5"/>
    <mergeCell ref="N12:Q12"/>
    <mergeCell ref="F59:I59"/>
    <mergeCell ref="B14:E14"/>
    <mergeCell ref="B4:Y4"/>
    <mergeCell ref="N14:Q14"/>
    <mergeCell ref="R12:U12"/>
    <mergeCell ref="J13:L13"/>
    <mergeCell ref="J55:M55"/>
    <mergeCell ref="L6:Y6"/>
    <mergeCell ref="V13:X13"/>
    <mergeCell ref="F56:I56"/>
    <mergeCell ref="I6:J6"/>
    <mergeCell ref="F58:I58"/>
    <mergeCell ref="F6:G6"/>
    <mergeCell ref="J37:Q37"/>
    <mergeCell ref="J58:M58"/>
    <mergeCell ref="B21:I21"/>
    <mergeCell ref="F57:I57"/>
    <mergeCell ref="R8:U8"/>
    <mergeCell ref="J8:M8"/>
    <mergeCell ref="B9:D9"/>
    <mergeCell ref="F54:I54"/>
    <mergeCell ref="R37:Y37"/>
    <mergeCell ref="R10:U10"/>
    <mergeCell ref="J57:M57"/>
    <mergeCell ref="J10:M10"/>
    <mergeCell ref="R21:Y21"/>
    <mergeCell ref="R54:Y54"/>
    <mergeCell ref="R9:T9"/>
    <mergeCell ref="V10:Y10"/>
    <mergeCell ref="R56:Y56"/>
    <mergeCell ref="R13:T13"/>
    <mergeCell ref="J12:M12"/>
    <mergeCell ref="B13:D13"/>
    <mergeCell ref="B55:E55"/>
    <mergeCell ref="B61:Y61"/>
    <mergeCell ref="R59:Y59"/>
    <mergeCell ref="F13:H13"/>
    <mergeCell ref="B54:E54"/>
    <mergeCell ref="N54:Q54"/>
    <mergeCell ref="F10:I10"/>
    <mergeCell ref="B56:E56"/>
    <mergeCell ref="R55:Y55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R58:Y58"/>
    <mergeCell ref="B18:Y18"/>
    <mergeCell ref="N59:Q59"/>
    <mergeCell ref="V9:X9"/>
    <mergeCell ref="R57:Y57"/>
    <mergeCell ref="F14:I14"/>
    <mergeCell ref="B53:Y53"/>
    <mergeCell ref="R14:U14"/>
    <mergeCell ref="V12:Y12"/>
    <mergeCell ref="N13:P13"/>
    <mergeCell ref="N55:Q55"/>
    <mergeCell ref="B59:E59"/>
    <mergeCell ref="J14:M14"/>
    <mergeCell ref="V14:Y14"/>
    <mergeCell ref="F55:I55"/>
    <mergeCell ref="F12:I12"/>
    <mergeCell ref="B37:I37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0.1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0.04</formula>
    </cfRule>
  </conditionalFormatting>
  <conditionalFormatting sqref="F13">
    <cfRule type="cellIs" priority="5" operator="greaterThanOrEqual" dxfId="1">
      <formula>0.45</formula>
    </cfRule>
  </conditionalFormatting>
  <conditionalFormatting sqref="N13">
    <cfRule type="cellIs" priority="6" operator="greaterThanOrEqual" dxfId="1">
      <formula>0.95</formula>
    </cfRule>
  </conditionalFormatting>
  <conditionalFormatting sqref="V13">
    <cfRule type="cellIs" priority="7" operator="greaterThan" dxfId="0">
      <formula>0.3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=Lists!$A$2:$A$7</formula1>
    </dataValidation>
    <dataValidation sqref="F6" showDropDown="0" showInputMessage="0" showErrorMessage="0" allowBlank="0" error="Pick a value from the list" prompt="Pick All or one Model" type="list">
      <formula1>=Lists!$B$2:$B$9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I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1 · Descriptive: what happened?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Toyota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Pivot-style summary built with SUMIFS. It follows the Dashboard filters (Inc = 1). Read across a row to compare regions; read down to compare models.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Revenue by model × region (like a PivotTable)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Model</t>
        </is>
      </c>
      <c r="B6" s="44" t="inlineStr">
        <is>
          <t>Japan</t>
        </is>
      </c>
      <c r="C6" s="44" t="inlineStr">
        <is>
          <t>North America</t>
        </is>
      </c>
      <c r="D6" s="44" t="inlineStr">
        <is>
          <t>Europe</t>
        </is>
      </c>
      <c r="E6" s="44" t="inlineStr">
        <is>
          <t>Asia</t>
        </is>
      </c>
      <c r="F6" s="44" t="inlineStr">
        <is>
          <t>Middle East</t>
        </is>
      </c>
      <c r="G6" s="44" t="inlineStr">
        <is>
          <t>Total</t>
        </is>
      </c>
    </row>
    <row r="7">
      <c r="A7" s="45" t="inlineStr">
        <is>
          <t>Corolla</t>
        </is>
      </c>
      <c r="B7" s="46">
        <f>SUMIFS(Data!$O$10:$O$5509,Data!$U$10:$U$5509,1,Data!$G$10:$G$5509,$A7,Data!$E$10:$E$5509,B$6)</f>
        <v/>
      </c>
      <c r="C7" s="46">
        <f>SUMIFS(Data!$O$10:$O$5509,Data!$U$10:$U$5509,1,Data!$G$10:$G$5509,$A7,Data!$E$10:$E$5509,C$6)</f>
        <v/>
      </c>
      <c r="D7" s="46">
        <f>SUMIFS(Data!$O$10:$O$5509,Data!$U$10:$U$5509,1,Data!$G$10:$G$5509,$A7,Data!$E$10:$E$5509,D$6)</f>
        <v/>
      </c>
      <c r="E7" s="46">
        <f>SUMIFS(Data!$O$10:$O$5509,Data!$U$10:$U$5509,1,Data!$G$10:$G$5509,$A7,Data!$E$10:$E$5509,E$6)</f>
        <v/>
      </c>
      <c r="F7" s="46">
        <f>SUMIFS(Data!$O$10:$O$5509,Data!$U$10:$U$5509,1,Data!$G$10:$G$5509,$A7,Data!$E$10:$E$5509,F$6)</f>
        <v/>
      </c>
      <c r="G7" s="47">
        <f>SUM(B7:F7)</f>
        <v/>
      </c>
    </row>
    <row r="8">
      <c r="A8" s="45" t="inlineStr">
        <is>
          <t>Camry</t>
        </is>
      </c>
      <c r="B8" s="46">
        <f>SUMIFS(Data!$O$10:$O$5509,Data!$U$10:$U$5509,1,Data!$G$10:$G$5509,$A8,Data!$E$10:$E$5509,B$6)</f>
        <v/>
      </c>
      <c r="C8" s="46">
        <f>SUMIFS(Data!$O$10:$O$5509,Data!$U$10:$U$5509,1,Data!$G$10:$G$5509,$A8,Data!$E$10:$E$5509,C$6)</f>
        <v/>
      </c>
      <c r="D8" s="46">
        <f>SUMIFS(Data!$O$10:$O$5509,Data!$U$10:$U$5509,1,Data!$G$10:$G$5509,$A8,Data!$E$10:$E$5509,D$6)</f>
        <v/>
      </c>
      <c r="E8" s="46">
        <f>SUMIFS(Data!$O$10:$O$5509,Data!$U$10:$U$5509,1,Data!$G$10:$G$5509,$A8,Data!$E$10:$E$5509,E$6)</f>
        <v/>
      </c>
      <c r="F8" s="46">
        <f>SUMIFS(Data!$O$10:$O$5509,Data!$U$10:$U$5509,1,Data!$G$10:$G$5509,$A8,Data!$E$10:$E$5509,F$6)</f>
        <v/>
      </c>
      <c r="G8" s="47">
        <f>SUM(B8:F8)</f>
        <v/>
      </c>
    </row>
    <row r="9">
      <c r="A9" s="45" t="inlineStr">
        <is>
          <t>RAV4</t>
        </is>
      </c>
      <c r="B9" s="46">
        <f>SUMIFS(Data!$O$10:$O$5509,Data!$U$10:$U$5509,1,Data!$G$10:$G$5509,$A9,Data!$E$10:$E$5509,B$6)</f>
        <v/>
      </c>
      <c r="C9" s="46">
        <f>SUMIFS(Data!$O$10:$O$5509,Data!$U$10:$U$5509,1,Data!$G$10:$G$5509,$A9,Data!$E$10:$E$5509,C$6)</f>
        <v/>
      </c>
      <c r="D9" s="46">
        <f>SUMIFS(Data!$O$10:$O$5509,Data!$U$10:$U$5509,1,Data!$G$10:$G$5509,$A9,Data!$E$10:$E$5509,D$6)</f>
        <v/>
      </c>
      <c r="E9" s="46">
        <f>SUMIFS(Data!$O$10:$O$5509,Data!$U$10:$U$5509,1,Data!$G$10:$G$5509,$A9,Data!$E$10:$E$5509,E$6)</f>
        <v/>
      </c>
      <c r="F9" s="46">
        <f>SUMIFS(Data!$O$10:$O$5509,Data!$U$10:$U$5509,1,Data!$G$10:$G$5509,$A9,Data!$E$10:$E$5509,F$6)</f>
        <v/>
      </c>
      <c r="G9" s="47">
        <f>SUM(B9:F9)</f>
        <v/>
      </c>
    </row>
    <row r="10">
      <c r="A10" s="45" t="inlineStr">
        <is>
          <t>Hilux</t>
        </is>
      </c>
      <c r="B10" s="46">
        <f>SUMIFS(Data!$O$10:$O$5509,Data!$U$10:$U$5509,1,Data!$G$10:$G$5509,$A10,Data!$E$10:$E$5509,B$6)</f>
        <v/>
      </c>
      <c r="C10" s="46">
        <f>SUMIFS(Data!$O$10:$O$5509,Data!$U$10:$U$5509,1,Data!$G$10:$G$5509,$A10,Data!$E$10:$E$5509,C$6)</f>
        <v/>
      </c>
      <c r="D10" s="46">
        <f>SUMIFS(Data!$O$10:$O$5509,Data!$U$10:$U$5509,1,Data!$G$10:$G$5509,$A10,Data!$E$10:$E$5509,D$6)</f>
        <v/>
      </c>
      <c r="E10" s="46">
        <f>SUMIFS(Data!$O$10:$O$5509,Data!$U$10:$U$5509,1,Data!$G$10:$G$5509,$A10,Data!$E$10:$E$5509,E$6)</f>
        <v/>
      </c>
      <c r="F10" s="46">
        <f>SUMIFS(Data!$O$10:$O$5509,Data!$U$10:$U$5509,1,Data!$G$10:$G$5509,$A10,Data!$E$10:$E$5509,F$6)</f>
        <v/>
      </c>
      <c r="G10" s="47">
        <f>SUM(B10:F10)</f>
        <v/>
      </c>
    </row>
    <row r="11">
      <c r="A11" s="45" t="inlineStr">
        <is>
          <t>Prius</t>
        </is>
      </c>
      <c r="B11" s="46">
        <f>SUMIFS(Data!$O$10:$O$5509,Data!$U$10:$U$5509,1,Data!$G$10:$G$5509,$A11,Data!$E$10:$E$5509,B$6)</f>
        <v/>
      </c>
      <c r="C11" s="46">
        <f>SUMIFS(Data!$O$10:$O$5509,Data!$U$10:$U$5509,1,Data!$G$10:$G$5509,$A11,Data!$E$10:$E$5509,C$6)</f>
        <v/>
      </c>
      <c r="D11" s="46">
        <f>SUMIFS(Data!$O$10:$O$5509,Data!$U$10:$U$5509,1,Data!$G$10:$G$5509,$A11,Data!$E$10:$E$5509,D$6)</f>
        <v/>
      </c>
      <c r="E11" s="46">
        <f>SUMIFS(Data!$O$10:$O$5509,Data!$U$10:$U$5509,1,Data!$G$10:$G$5509,$A11,Data!$E$10:$E$5509,E$6)</f>
        <v/>
      </c>
      <c r="F11" s="46">
        <f>SUMIFS(Data!$O$10:$O$5509,Data!$U$10:$U$5509,1,Data!$G$10:$G$5509,$A11,Data!$E$10:$E$5509,F$6)</f>
        <v/>
      </c>
      <c r="G11" s="47">
        <f>SUM(B11:F11)</f>
        <v/>
      </c>
    </row>
    <row r="12">
      <c r="A12" s="45" t="inlineStr">
        <is>
          <t>Land Cruiser</t>
        </is>
      </c>
      <c r="B12" s="46">
        <f>SUMIFS(Data!$O$10:$O$5509,Data!$U$10:$U$5509,1,Data!$G$10:$G$5509,$A12,Data!$E$10:$E$5509,B$6)</f>
        <v/>
      </c>
      <c r="C12" s="46">
        <f>SUMIFS(Data!$O$10:$O$5509,Data!$U$10:$U$5509,1,Data!$G$10:$G$5509,$A12,Data!$E$10:$E$5509,C$6)</f>
        <v/>
      </c>
      <c r="D12" s="46">
        <f>SUMIFS(Data!$O$10:$O$5509,Data!$U$10:$U$5509,1,Data!$G$10:$G$5509,$A12,Data!$E$10:$E$5509,D$6)</f>
        <v/>
      </c>
      <c r="E12" s="46">
        <f>SUMIFS(Data!$O$10:$O$5509,Data!$U$10:$U$5509,1,Data!$G$10:$G$5509,$A12,Data!$E$10:$E$5509,E$6)</f>
        <v/>
      </c>
      <c r="F12" s="46">
        <f>SUMIFS(Data!$O$10:$O$5509,Data!$U$10:$U$5509,1,Data!$G$10:$G$5509,$A12,Data!$E$10:$E$5509,F$6)</f>
        <v/>
      </c>
      <c r="G12" s="47">
        <f>SUM(B12:F12)</f>
        <v/>
      </c>
    </row>
    <row r="13">
      <c r="A13" s="45" t="inlineStr">
        <is>
          <t>bZ4X</t>
        </is>
      </c>
      <c r="B13" s="46">
        <f>SUMIFS(Data!$O$10:$O$5509,Data!$U$10:$U$5509,1,Data!$G$10:$G$5509,$A13,Data!$E$10:$E$5509,B$6)</f>
        <v/>
      </c>
      <c r="C13" s="46">
        <f>SUMIFS(Data!$O$10:$O$5509,Data!$U$10:$U$5509,1,Data!$G$10:$G$5509,$A13,Data!$E$10:$E$5509,C$6)</f>
        <v/>
      </c>
      <c r="D13" s="46">
        <f>SUMIFS(Data!$O$10:$O$5509,Data!$U$10:$U$5509,1,Data!$G$10:$G$5509,$A13,Data!$E$10:$E$5509,D$6)</f>
        <v/>
      </c>
      <c r="E13" s="46">
        <f>SUMIFS(Data!$O$10:$O$5509,Data!$U$10:$U$5509,1,Data!$G$10:$G$5509,$A13,Data!$E$10:$E$5509,E$6)</f>
        <v/>
      </c>
      <c r="F13" s="46">
        <f>SUMIFS(Data!$O$10:$O$5509,Data!$U$10:$U$5509,1,Data!$G$10:$G$5509,$A13,Data!$E$10:$E$5509,F$6)</f>
        <v/>
      </c>
      <c r="G13" s="47">
        <f>SUM(B13:F13)</f>
        <v/>
      </c>
    </row>
    <row r="14">
      <c r="A14" s="45" t="inlineStr">
        <is>
          <t>Total</t>
        </is>
      </c>
      <c r="B14" s="47">
        <f>SUM(B7:B13)</f>
        <v/>
      </c>
      <c r="C14" s="47">
        <f>SUM(C7:C13)</f>
        <v/>
      </c>
      <c r="D14" s="47">
        <f>SUM(D7:D13)</f>
        <v/>
      </c>
      <c r="E14" s="47">
        <f>SUM(E7:E13)</f>
        <v/>
      </c>
      <c r="F14" s="47">
        <f>SUM(F7:F13)</f>
        <v/>
      </c>
      <c r="G14" s="47">
        <f>SUM(G7:G13)</f>
        <v/>
      </c>
    </row>
    <row r="16">
      <c r="A16" s="43" t="inlineStr">
        <is>
          <t xml:space="preserve">  Revenue by year × channel</t>
        </is>
      </c>
      <c r="B16" s="43" t="n"/>
      <c r="C16" s="43" t="n"/>
      <c r="D16" s="43" t="n"/>
      <c r="E16" s="43" t="n"/>
      <c r="F16" s="43" t="n"/>
      <c r="G16" s="43" t="n"/>
      <c r="H16" s="43" t="n"/>
      <c r="I16" s="43" t="n"/>
    </row>
    <row r="17">
      <c r="A17" s="44" t="inlineStr">
        <is>
          <t>Year</t>
        </is>
      </c>
      <c r="B17" s="44" t="inlineStr">
        <is>
          <t>Dealer retail</t>
        </is>
      </c>
      <c r="C17" s="44" t="inlineStr">
        <is>
          <t>Fleet</t>
        </is>
      </c>
      <c r="D17" s="44" t="inlineStr">
        <is>
          <t>Online reservation</t>
        </is>
      </c>
      <c r="E17" s="44" t="inlineStr">
        <is>
          <t>Total</t>
        </is>
      </c>
    </row>
    <row r="18">
      <c r="A18" s="48" t="n">
        <v>2025</v>
      </c>
      <c r="B18" s="46">
        <f>SUMIFS(Data!$O$10:$O$5509,Data!$U$10:$U$5509,1,Data!$C$10:$C$5509,$A18,Data!$H$10:$H$5509,B$17)</f>
        <v/>
      </c>
      <c r="C18" s="46">
        <f>SUMIFS(Data!$O$10:$O$5509,Data!$U$10:$U$5509,1,Data!$C$10:$C$5509,$A18,Data!$H$10:$H$5509,C$17)</f>
        <v/>
      </c>
      <c r="D18" s="46">
        <f>SUMIFS(Data!$O$10:$O$5509,Data!$U$10:$U$5509,1,Data!$C$10:$C$5509,$A18,Data!$H$10:$H$5509,D$17)</f>
        <v/>
      </c>
      <c r="E18" s="47">
        <f>SUM(B18:D18)</f>
        <v/>
      </c>
    </row>
    <row r="19">
      <c r="A19" s="48" t="n">
        <v>2026</v>
      </c>
      <c r="B19" s="46">
        <f>SUMIFS(Data!$O$10:$O$5509,Data!$U$10:$U$5509,1,Data!$C$10:$C$5509,$A19,Data!$H$10:$H$5509,B$17)</f>
        <v/>
      </c>
      <c r="C19" s="46">
        <f>SUMIFS(Data!$O$10:$O$5509,Data!$U$10:$U$5509,1,Data!$C$10:$C$5509,$A19,Data!$H$10:$H$5509,C$17)</f>
        <v/>
      </c>
      <c r="D19" s="46">
        <f>SUMIFS(Data!$O$10:$O$5509,Data!$U$10:$U$5509,1,Data!$C$10:$C$5509,$A19,Data!$H$10:$H$5509,D$17)</f>
        <v/>
      </c>
      <c r="E19" s="47">
        <f>SUM(B19:D19)</f>
        <v/>
      </c>
    </row>
    <row r="21">
      <c r="A21" s="43" t="inlineStr">
        <is>
          <t xml:space="preserve">  Top 5 countrys by revenue (top-N with LARGE, INDEX, MATCH)</t>
        </is>
      </c>
      <c r="B21" s="43" t="n"/>
      <c r="C21" s="43" t="n"/>
      <c r="D21" s="43" t="n"/>
      <c r="E21" s="43" t="n"/>
      <c r="F21" s="43" t="n"/>
      <c r="G21" s="43" t="n"/>
      <c r="H21" s="43" t="n"/>
      <c r="I21" s="43" t="n"/>
    </row>
    <row r="22">
      <c r="A22" s="44" t="inlineStr">
        <is>
          <t>Country</t>
        </is>
      </c>
      <c r="B22" s="44" t="inlineStr">
        <is>
          <t>Revenue</t>
        </is>
      </c>
      <c r="C22" s="44" t="inlineStr">
        <is>
          <t>Rank key</t>
        </is>
      </c>
      <c r="E22" s="49" t="inlineStr">
        <is>
          <t>Rank</t>
        </is>
      </c>
      <c r="F22" s="49" t="inlineStr">
        <is>
          <t>Top country</t>
        </is>
      </c>
      <c r="G22" s="49" t="inlineStr">
        <is>
          <t>Revenue</t>
        </is>
      </c>
    </row>
    <row r="23">
      <c r="A23" s="50" t="inlineStr">
        <is>
          <t>Canada</t>
        </is>
      </c>
      <c r="B23" s="46">
        <f>SUMIFS(Data!$O$10:$O$5509,Data!$U$10:$U$5509,1,Data!$F$10:$F$5509,$A23)</f>
        <v/>
      </c>
      <c r="C23" s="51">
        <f>B23+ROW()/1000000</f>
        <v/>
      </c>
      <c r="E23" s="48" t="n">
        <v>1</v>
      </c>
      <c r="F23" s="45">
        <f>IFERROR(INDEX($A$23:$A$33,MATCH(LARGE($C$23:$C$33,E23),$C$23:$C$33,0)),"")</f>
        <v/>
      </c>
      <c r="G23" s="46">
        <f>IFERROR(INDEX($B$23:$B$33,MATCH(LARGE($C$23:$C$33,E23),$C$23:$C$33,0)),"")</f>
        <v/>
      </c>
    </row>
    <row r="24">
      <c r="A24" s="50" t="inlineStr">
        <is>
          <t>France</t>
        </is>
      </c>
      <c r="B24" s="46">
        <f>SUMIFS(Data!$O$10:$O$5509,Data!$U$10:$U$5509,1,Data!$F$10:$F$5509,$A24)</f>
        <v/>
      </c>
      <c r="C24" s="51">
        <f>B24+ROW()/1000000</f>
        <v/>
      </c>
      <c r="E24" s="48" t="n">
        <v>2</v>
      </c>
      <c r="F24" s="45">
        <f>IFERROR(INDEX($A$23:$A$33,MATCH(LARGE($C$23:$C$33,E24),$C$23:$C$33,0)),"")</f>
        <v/>
      </c>
      <c r="G24" s="46">
        <f>IFERROR(INDEX($B$23:$B$33,MATCH(LARGE($C$23:$C$33,E24),$C$23:$C$33,0)),"")</f>
        <v/>
      </c>
    </row>
    <row r="25">
      <c r="A25" s="50" t="inlineStr">
        <is>
          <t>Germany</t>
        </is>
      </c>
      <c r="B25" s="46">
        <f>SUMIFS(Data!$O$10:$O$5509,Data!$U$10:$U$5509,1,Data!$F$10:$F$5509,$A25)</f>
        <v/>
      </c>
      <c r="C25" s="51">
        <f>B25+ROW()/1000000</f>
        <v/>
      </c>
      <c r="E25" s="48" t="n">
        <v>3</v>
      </c>
      <c r="F25" s="45">
        <f>IFERROR(INDEX($A$23:$A$33,MATCH(LARGE($C$23:$C$33,E25),$C$23:$C$33,0)),"")</f>
        <v/>
      </c>
      <c r="G25" s="46">
        <f>IFERROR(INDEX($B$23:$B$33,MATCH(LARGE($C$23:$C$33,E25),$C$23:$C$33,0)),"")</f>
        <v/>
      </c>
    </row>
    <row r="26">
      <c r="A26" s="50" t="inlineStr">
        <is>
          <t>India</t>
        </is>
      </c>
      <c r="B26" s="46">
        <f>SUMIFS(Data!$O$10:$O$5509,Data!$U$10:$U$5509,1,Data!$F$10:$F$5509,$A26)</f>
        <v/>
      </c>
      <c r="C26" s="51">
        <f>B26+ROW()/1000000</f>
        <v/>
      </c>
      <c r="E26" s="48" t="n">
        <v>4</v>
      </c>
      <c r="F26" s="45">
        <f>IFERROR(INDEX($A$23:$A$33,MATCH(LARGE($C$23:$C$33,E26),$C$23:$C$33,0)),"")</f>
        <v/>
      </c>
      <c r="G26" s="46">
        <f>IFERROR(INDEX($B$23:$B$33,MATCH(LARGE($C$23:$C$33,E26),$C$23:$C$33,0)),"")</f>
        <v/>
      </c>
    </row>
    <row r="27">
      <c r="A27" s="50" t="inlineStr">
        <is>
          <t>Indonesia</t>
        </is>
      </c>
      <c r="B27" s="46">
        <f>SUMIFS(Data!$O$10:$O$5509,Data!$U$10:$U$5509,1,Data!$F$10:$F$5509,$A27)</f>
        <v/>
      </c>
      <c r="C27" s="51">
        <f>B27+ROW()/1000000</f>
        <v/>
      </c>
      <c r="E27" s="48" t="n">
        <v>5</v>
      </c>
      <c r="F27" s="45">
        <f>IFERROR(INDEX($A$23:$A$33,MATCH(LARGE($C$23:$C$33,E27),$C$23:$C$33,0)),"")</f>
        <v/>
      </c>
      <c r="G27" s="46">
        <f>IFERROR(INDEX($B$23:$B$33,MATCH(LARGE($C$23:$C$33,E27),$C$23:$C$33,0)),"")</f>
        <v/>
      </c>
    </row>
    <row r="28">
      <c r="A28" s="50" t="inlineStr">
        <is>
          <t>Japan</t>
        </is>
      </c>
      <c r="B28" s="46">
        <f>SUMIFS(Data!$O$10:$O$5509,Data!$U$10:$U$5509,1,Data!$F$10:$F$5509,$A28)</f>
        <v/>
      </c>
      <c r="C28" s="51">
        <f>B28+ROW()/1000000</f>
        <v/>
      </c>
    </row>
    <row r="29">
      <c r="A29" s="50" t="inlineStr">
        <is>
          <t>Saudi Arabia</t>
        </is>
      </c>
      <c r="B29" s="46">
        <f>SUMIFS(Data!$O$10:$O$5509,Data!$U$10:$U$5509,1,Data!$F$10:$F$5509,$A29)</f>
        <v/>
      </c>
      <c r="C29" s="51">
        <f>B29+ROW()/1000000</f>
        <v/>
      </c>
    </row>
    <row r="30">
      <c r="A30" s="50" t="inlineStr">
        <is>
          <t>Thailand</t>
        </is>
      </c>
      <c r="B30" s="46">
        <f>SUMIFS(Data!$O$10:$O$5509,Data!$U$10:$U$5509,1,Data!$F$10:$F$5509,$A30)</f>
        <v/>
      </c>
      <c r="C30" s="51">
        <f>B30+ROW()/1000000</f>
        <v/>
      </c>
    </row>
    <row r="31">
      <c r="A31" s="50" t="inlineStr">
        <is>
          <t>UAE</t>
        </is>
      </c>
      <c r="B31" s="46">
        <f>SUMIFS(Data!$O$10:$O$5509,Data!$U$10:$U$5509,1,Data!$F$10:$F$5509,$A31)</f>
        <v/>
      </c>
      <c r="C31" s="51">
        <f>B31+ROW()/1000000</f>
        <v/>
      </c>
    </row>
    <row r="32">
      <c r="A32" s="50" t="inlineStr">
        <is>
          <t>UK</t>
        </is>
      </c>
      <c r="B32" s="46">
        <f>SUMIFS(Data!$O$10:$O$5509,Data!$U$10:$U$5509,1,Data!$F$10:$F$5509,$A32)</f>
        <v/>
      </c>
      <c r="C32" s="51">
        <f>B32+ROW()/1000000</f>
        <v/>
      </c>
    </row>
    <row r="33">
      <c r="A33" s="50" t="inlineStr">
        <is>
          <t>USA</t>
        </is>
      </c>
      <c r="B33" s="46">
        <f>SUMIFS(Data!$O$10:$O$5509,Data!$U$10:$U$5509,1,Data!$F$10:$F$5509,$A33)</f>
        <v/>
      </c>
      <c r="C33" s="51">
        <f>B33+ROW()/1000000</f>
        <v/>
      </c>
    </row>
  </sheetData>
  <mergeCells count="6">
    <mergeCell ref="A2:I2"/>
    <mergeCell ref="A5:I5"/>
    <mergeCell ref="A1:I1"/>
    <mergeCell ref="A3:I3"/>
    <mergeCell ref="A21:I21"/>
    <mergeCell ref="A16:I16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I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2 · Diagnostic: why did it happen?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Toyota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Compare 2026 (AC) with 2025 (PY). ΔPY = AC − PY. 'Share of change' says which item drove the total change (contribution analysis). Green = good for the business, red = bad (IBCS).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Drill-down by region: PY vs AC and contribution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Region</t>
        </is>
      </c>
      <c r="B6" s="44" t="inlineStr">
        <is>
          <t>PY 2025</t>
        </is>
      </c>
      <c r="C6" s="44" t="inlineStr">
        <is>
          <t>AC 2026</t>
        </is>
      </c>
      <c r="D6" s="44" t="inlineStr">
        <is>
          <t>ΔPY</t>
        </is>
      </c>
      <c r="E6" s="44" t="inlineStr">
        <is>
          <t>ΔPY%</t>
        </is>
      </c>
      <c r="F6" s="44" t="inlineStr">
        <is>
          <t>Share of change</t>
        </is>
      </c>
      <c r="G6" s="44" t="inlineStr">
        <is>
          <t>Margin % AC</t>
        </is>
      </c>
    </row>
    <row r="7">
      <c r="A7" s="45" t="inlineStr">
        <is>
          <t>Japan</t>
        </is>
      </c>
      <c r="B7" s="46">
        <f>SUMIFS(Data!$O$10:$O$5509,Data!$U$10:$U$5509,1,Data!$E$10:$E$5509,$A7,Data!$C$10:$C$5509,2025)</f>
        <v/>
      </c>
      <c r="C7" s="46">
        <f>SUMIFS(Data!$O$10:$O$5509,Data!$U$10:$U$5509,1,Data!$E$10:$E$5509,$A7,Data!$C$10:$C$5509,2026)</f>
        <v/>
      </c>
      <c r="D7" s="46">
        <f>C7-B7</f>
        <v/>
      </c>
      <c r="E7" s="52">
        <f>IFERROR(D7/B7,0)</f>
        <v/>
      </c>
      <c r="F7" s="53">
        <f>IFERROR(D7/D$12,0)</f>
        <v/>
      </c>
      <c r="G7" s="53">
        <f>IFERROR(SUMIFS(Data!$Q$10:$Q$5509,Data!$U$10:$U$5509,1,Data!$E$10:$E$5509,$A7,Data!$C$10:$C$5509,2026)/C7,0)</f>
        <v/>
      </c>
    </row>
    <row r="8">
      <c r="A8" s="45" t="inlineStr">
        <is>
          <t>North America</t>
        </is>
      </c>
      <c r="B8" s="46">
        <f>SUMIFS(Data!$O$10:$O$5509,Data!$U$10:$U$5509,1,Data!$E$10:$E$5509,$A8,Data!$C$10:$C$5509,2025)</f>
        <v/>
      </c>
      <c r="C8" s="46">
        <f>SUMIFS(Data!$O$10:$O$5509,Data!$U$10:$U$5509,1,Data!$E$10:$E$5509,$A8,Data!$C$10:$C$5509,2026)</f>
        <v/>
      </c>
      <c r="D8" s="46">
        <f>C8-B8</f>
        <v/>
      </c>
      <c r="E8" s="52">
        <f>IFERROR(D8/B8,0)</f>
        <v/>
      </c>
      <c r="F8" s="53">
        <f>IFERROR(D8/D$12,0)</f>
        <v/>
      </c>
      <c r="G8" s="53">
        <f>IFERROR(SUMIFS(Data!$Q$10:$Q$5509,Data!$U$10:$U$5509,1,Data!$E$10:$E$5509,$A8,Data!$C$10:$C$5509,2026)/C8,0)</f>
        <v/>
      </c>
    </row>
    <row r="9">
      <c r="A9" s="45" t="inlineStr">
        <is>
          <t>Europe</t>
        </is>
      </c>
      <c r="B9" s="46">
        <f>SUMIFS(Data!$O$10:$O$5509,Data!$U$10:$U$5509,1,Data!$E$10:$E$5509,$A9,Data!$C$10:$C$5509,2025)</f>
        <v/>
      </c>
      <c r="C9" s="46">
        <f>SUMIFS(Data!$O$10:$O$5509,Data!$U$10:$U$5509,1,Data!$E$10:$E$5509,$A9,Data!$C$10:$C$5509,2026)</f>
        <v/>
      </c>
      <c r="D9" s="46">
        <f>C9-B9</f>
        <v/>
      </c>
      <c r="E9" s="52">
        <f>IFERROR(D9/B9,0)</f>
        <v/>
      </c>
      <c r="F9" s="53">
        <f>IFERROR(D9/D$12,0)</f>
        <v/>
      </c>
      <c r="G9" s="53">
        <f>IFERROR(SUMIFS(Data!$Q$10:$Q$5509,Data!$U$10:$U$5509,1,Data!$E$10:$E$5509,$A9,Data!$C$10:$C$5509,2026)/C9,0)</f>
        <v/>
      </c>
    </row>
    <row r="10">
      <c r="A10" s="45" t="inlineStr">
        <is>
          <t>Asia</t>
        </is>
      </c>
      <c r="B10" s="46">
        <f>SUMIFS(Data!$O$10:$O$5509,Data!$U$10:$U$5509,1,Data!$E$10:$E$5509,$A10,Data!$C$10:$C$5509,2025)</f>
        <v/>
      </c>
      <c r="C10" s="46">
        <f>SUMIFS(Data!$O$10:$O$5509,Data!$U$10:$U$5509,1,Data!$E$10:$E$5509,$A10,Data!$C$10:$C$5509,2026)</f>
        <v/>
      </c>
      <c r="D10" s="46">
        <f>C10-B10</f>
        <v/>
      </c>
      <c r="E10" s="52">
        <f>IFERROR(D10/B10,0)</f>
        <v/>
      </c>
      <c r="F10" s="53">
        <f>IFERROR(D10/D$12,0)</f>
        <v/>
      </c>
      <c r="G10" s="53">
        <f>IFERROR(SUMIFS(Data!$Q$10:$Q$5509,Data!$U$10:$U$5509,1,Data!$E$10:$E$5509,$A10,Data!$C$10:$C$5509,2026)/C10,0)</f>
        <v/>
      </c>
    </row>
    <row r="11">
      <c r="A11" s="45" t="inlineStr">
        <is>
          <t>Middle East</t>
        </is>
      </c>
      <c r="B11" s="46">
        <f>SUMIFS(Data!$O$10:$O$5509,Data!$U$10:$U$5509,1,Data!$E$10:$E$5509,$A11,Data!$C$10:$C$5509,2025)</f>
        <v/>
      </c>
      <c r="C11" s="46">
        <f>SUMIFS(Data!$O$10:$O$5509,Data!$U$10:$U$5509,1,Data!$E$10:$E$5509,$A11,Data!$C$10:$C$5509,2026)</f>
        <v/>
      </c>
      <c r="D11" s="46">
        <f>C11-B11</f>
        <v/>
      </c>
      <c r="E11" s="52">
        <f>IFERROR(D11/B11,0)</f>
        <v/>
      </c>
      <c r="F11" s="53">
        <f>IFERROR(D11/D$12,0)</f>
        <v/>
      </c>
      <c r="G11" s="53">
        <f>IFERROR(SUMIFS(Data!$Q$10:$Q$5509,Data!$U$10:$U$5509,1,Data!$E$10:$E$5509,$A11,Data!$C$10:$C$5509,2026)/C11,0)</f>
        <v/>
      </c>
    </row>
    <row r="12">
      <c r="A12" s="45" t="inlineStr">
        <is>
          <t>Total</t>
        </is>
      </c>
      <c r="B12" s="47">
        <f>SUM(B7:B11)</f>
        <v/>
      </c>
      <c r="C12" s="47">
        <f>SUM(C7:C11)</f>
        <v/>
      </c>
      <c r="D12" s="47">
        <f>SUM(D7:D11)</f>
        <v/>
      </c>
      <c r="E12" s="54">
        <f>IFERROR(D12/B12,0)</f>
        <v/>
      </c>
    </row>
    <row r="14">
      <c r="A14" s="43" t="inlineStr">
        <is>
          <t xml:space="preserve">  Drill-down by model: PY vs AC and contribution</t>
        </is>
      </c>
      <c r="B14" s="43" t="n"/>
      <c r="C14" s="43" t="n"/>
      <c r="D14" s="43" t="n"/>
      <c r="E14" s="43" t="n"/>
      <c r="F14" s="43" t="n"/>
      <c r="G14" s="43" t="n"/>
      <c r="H14" s="43" t="n"/>
      <c r="I14" s="43" t="n"/>
    </row>
    <row r="15">
      <c r="A15" s="44" t="inlineStr">
        <is>
          <t>Model</t>
        </is>
      </c>
      <c r="B15" s="44" t="inlineStr">
        <is>
          <t>PY 2025</t>
        </is>
      </c>
      <c r="C15" s="44" t="inlineStr">
        <is>
          <t>AC 2026</t>
        </is>
      </c>
      <c r="D15" s="44" t="inlineStr">
        <is>
          <t>ΔPY</t>
        </is>
      </c>
      <c r="E15" s="44" t="inlineStr">
        <is>
          <t>ΔPY%</t>
        </is>
      </c>
      <c r="F15" s="44" t="inlineStr">
        <is>
          <t>Share of change</t>
        </is>
      </c>
      <c r="G15" s="44" t="inlineStr">
        <is>
          <t>Margin % AC</t>
        </is>
      </c>
    </row>
    <row r="16">
      <c r="A16" s="45" t="inlineStr">
        <is>
          <t>Corolla</t>
        </is>
      </c>
      <c r="B16" s="46">
        <f>SUMIFS(Data!$O$10:$O$5509,Data!$U$10:$U$5509,1,Data!$G$10:$G$5509,$A16,Data!$C$10:$C$5509,2025)</f>
        <v/>
      </c>
      <c r="C16" s="46">
        <f>SUMIFS(Data!$O$10:$O$5509,Data!$U$10:$U$5509,1,Data!$G$10:$G$5509,$A16,Data!$C$10:$C$5509,2026)</f>
        <v/>
      </c>
      <c r="D16" s="46">
        <f>C16-B16</f>
        <v/>
      </c>
      <c r="E16" s="52">
        <f>IFERROR(D16/B16,0)</f>
        <v/>
      </c>
      <c r="F16" s="53">
        <f>IFERROR(D16/D$23,0)</f>
        <v/>
      </c>
      <c r="G16" s="53">
        <f>IFERROR(SUMIFS(Data!$Q$10:$Q$5509,Data!$U$10:$U$5509,1,Data!$G$10:$G$5509,$A16,Data!$C$10:$C$5509,2026)/C16,0)</f>
        <v/>
      </c>
    </row>
    <row r="17">
      <c r="A17" s="45" t="inlineStr">
        <is>
          <t>Camry</t>
        </is>
      </c>
      <c r="B17" s="46">
        <f>SUMIFS(Data!$O$10:$O$5509,Data!$U$10:$U$5509,1,Data!$G$10:$G$5509,$A17,Data!$C$10:$C$5509,2025)</f>
        <v/>
      </c>
      <c r="C17" s="46">
        <f>SUMIFS(Data!$O$10:$O$5509,Data!$U$10:$U$5509,1,Data!$G$10:$G$5509,$A17,Data!$C$10:$C$5509,2026)</f>
        <v/>
      </c>
      <c r="D17" s="46">
        <f>C17-B17</f>
        <v/>
      </c>
      <c r="E17" s="52">
        <f>IFERROR(D17/B17,0)</f>
        <v/>
      </c>
      <c r="F17" s="53">
        <f>IFERROR(D17/D$23,0)</f>
        <v/>
      </c>
      <c r="G17" s="53">
        <f>IFERROR(SUMIFS(Data!$Q$10:$Q$5509,Data!$U$10:$U$5509,1,Data!$G$10:$G$5509,$A17,Data!$C$10:$C$5509,2026)/C17,0)</f>
        <v/>
      </c>
    </row>
    <row r="18">
      <c r="A18" s="45" t="inlineStr">
        <is>
          <t>RAV4</t>
        </is>
      </c>
      <c r="B18" s="46">
        <f>SUMIFS(Data!$O$10:$O$5509,Data!$U$10:$U$5509,1,Data!$G$10:$G$5509,$A18,Data!$C$10:$C$5509,2025)</f>
        <v/>
      </c>
      <c r="C18" s="46">
        <f>SUMIFS(Data!$O$10:$O$5509,Data!$U$10:$U$5509,1,Data!$G$10:$G$5509,$A18,Data!$C$10:$C$5509,2026)</f>
        <v/>
      </c>
      <c r="D18" s="46">
        <f>C18-B18</f>
        <v/>
      </c>
      <c r="E18" s="52">
        <f>IFERROR(D18/B18,0)</f>
        <v/>
      </c>
      <c r="F18" s="53">
        <f>IFERROR(D18/D$23,0)</f>
        <v/>
      </c>
      <c r="G18" s="53">
        <f>IFERROR(SUMIFS(Data!$Q$10:$Q$5509,Data!$U$10:$U$5509,1,Data!$G$10:$G$5509,$A18,Data!$C$10:$C$5509,2026)/C18,0)</f>
        <v/>
      </c>
    </row>
    <row r="19">
      <c r="A19" s="45" t="inlineStr">
        <is>
          <t>Hilux</t>
        </is>
      </c>
      <c r="B19" s="46">
        <f>SUMIFS(Data!$O$10:$O$5509,Data!$U$10:$U$5509,1,Data!$G$10:$G$5509,$A19,Data!$C$10:$C$5509,2025)</f>
        <v/>
      </c>
      <c r="C19" s="46">
        <f>SUMIFS(Data!$O$10:$O$5509,Data!$U$10:$U$5509,1,Data!$G$10:$G$5509,$A19,Data!$C$10:$C$5509,2026)</f>
        <v/>
      </c>
      <c r="D19" s="46">
        <f>C19-B19</f>
        <v/>
      </c>
      <c r="E19" s="52">
        <f>IFERROR(D19/B19,0)</f>
        <v/>
      </c>
      <c r="F19" s="53">
        <f>IFERROR(D19/D$23,0)</f>
        <v/>
      </c>
      <c r="G19" s="53">
        <f>IFERROR(SUMIFS(Data!$Q$10:$Q$5509,Data!$U$10:$U$5509,1,Data!$G$10:$G$5509,$A19,Data!$C$10:$C$5509,2026)/C19,0)</f>
        <v/>
      </c>
    </row>
    <row r="20">
      <c r="A20" s="45" t="inlineStr">
        <is>
          <t>Prius</t>
        </is>
      </c>
      <c r="B20" s="46">
        <f>SUMIFS(Data!$O$10:$O$5509,Data!$U$10:$U$5509,1,Data!$G$10:$G$5509,$A20,Data!$C$10:$C$5509,2025)</f>
        <v/>
      </c>
      <c r="C20" s="46">
        <f>SUMIFS(Data!$O$10:$O$5509,Data!$U$10:$U$5509,1,Data!$G$10:$G$5509,$A20,Data!$C$10:$C$5509,2026)</f>
        <v/>
      </c>
      <c r="D20" s="46">
        <f>C20-B20</f>
        <v/>
      </c>
      <c r="E20" s="52">
        <f>IFERROR(D20/B20,0)</f>
        <v/>
      </c>
      <c r="F20" s="53">
        <f>IFERROR(D20/D$23,0)</f>
        <v/>
      </c>
      <c r="G20" s="53">
        <f>IFERROR(SUMIFS(Data!$Q$10:$Q$5509,Data!$U$10:$U$5509,1,Data!$G$10:$G$5509,$A20,Data!$C$10:$C$5509,2026)/C20,0)</f>
        <v/>
      </c>
    </row>
    <row r="21">
      <c r="A21" s="45" t="inlineStr">
        <is>
          <t>Land Cruiser</t>
        </is>
      </c>
      <c r="B21" s="46">
        <f>SUMIFS(Data!$O$10:$O$5509,Data!$U$10:$U$5509,1,Data!$G$10:$G$5509,$A21,Data!$C$10:$C$5509,2025)</f>
        <v/>
      </c>
      <c r="C21" s="46">
        <f>SUMIFS(Data!$O$10:$O$5509,Data!$U$10:$U$5509,1,Data!$G$10:$G$5509,$A21,Data!$C$10:$C$5509,2026)</f>
        <v/>
      </c>
      <c r="D21" s="46">
        <f>C21-B21</f>
        <v/>
      </c>
      <c r="E21" s="52">
        <f>IFERROR(D21/B21,0)</f>
        <v/>
      </c>
      <c r="F21" s="53">
        <f>IFERROR(D21/D$23,0)</f>
        <v/>
      </c>
      <c r="G21" s="53">
        <f>IFERROR(SUMIFS(Data!$Q$10:$Q$5509,Data!$U$10:$U$5509,1,Data!$G$10:$G$5509,$A21,Data!$C$10:$C$5509,2026)/C21,0)</f>
        <v/>
      </c>
    </row>
    <row r="22">
      <c r="A22" s="45" t="inlineStr">
        <is>
          <t>bZ4X</t>
        </is>
      </c>
      <c r="B22" s="46">
        <f>SUMIFS(Data!$O$10:$O$5509,Data!$U$10:$U$5509,1,Data!$G$10:$G$5509,$A22,Data!$C$10:$C$5509,2025)</f>
        <v/>
      </c>
      <c r="C22" s="46">
        <f>SUMIFS(Data!$O$10:$O$5509,Data!$U$10:$U$5509,1,Data!$G$10:$G$5509,$A22,Data!$C$10:$C$5509,2026)</f>
        <v/>
      </c>
      <c r="D22" s="46">
        <f>C22-B22</f>
        <v/>
      </c>
      <c r="E22" s="52">
        <f>IFERROR(D22/B22,0)</f>
        <v/>
      </c>
      <c r="F22" s="53">
        <f>IFERROR(D22/D$23,0)</f>
        <v/>
      </c>
      <c r="G22" s="53">
        <f>IFERROR(SUMIFS(Data!$Q$10:$Q$5509,Data!$U$10:$U$5509,1,Data!$G$10:$G$5509,$A22,Data!$C$10:$C$5509,2026)/C22,0)</f>
        <v/>
      </c>
    </row>
    <row r="23">
      <c r="A23" s="45" t="inlineStr">
        <is>
          <t>Total</t>
        </is>
      </c>
      <c r="B23" s="47">
        <f>SUM(B16:B22)</f>
        <v/>
      </c>
      <c r="C23" s="47">
        <f>SUM(C16:C22)</f>
        <v/>
      </c>
      <c r="D23" s="47">
        <f>SUM(D16:D22)</f>
        <v/>
      </c>
      <c r="E23" s="54">
        <f>IFERROR(D23/B23,0)</f>
        <v/>
      </c>
    </row>
    <row r="25">
      <c r="A25" s="43" t="inlineStr">
        <is>
          <t xml:space="preserve">  Drill-down by channel: PY vs AC and contribution</t>
        </is>
      </c>
      <c r="B25" s="43" t="n"/>
      <c r="C25" s="43" t="n"/>
      <c r="D25" s="43" t="n"/>
      <c r="E25" s="43" t="n"/>
      <c r="F25" s="43" t="n"/>
      <c r="G25" s="43" t="n"/>
      <c r="H25" s="43" t="n"/>
      <c r="I25" s="43" t="n"/>
    </row>
    <row r="26">
      <c r="A26" s="44" t="inlineStr">
        <is>
          <t>Channel</t>
        </is>
      </c>
      <c r="B26" s="44" t="inlineStr">
        <is>
          <t>PY 2025</t>
        </is>
      </c>
      <c r="C26" s="44" t="inlineStr">
        <is>
          <t>AC 2026</t>
        </is>
      </c>
      <c r="D26" s="44" t="inlineStr">
        <is>
          <t>ΔPY</t>
        </is>
      </c>
      <c r="E26" s="44" t="inlineStr">
        <is>
          <t>ΔPY%</t>
        </is>
      </c>
      <c r="F26" s="44" t="inlineStr">
        <is>
          <t>Share of change</t>
        </is>
      </c>
      <c r="G26" s="44" t="inlineStr">
        <is>
          <t>Margin % AC</t>
        </is>
      </c>
    </row>
    <row r="27">
      <c r="A27" s="45" t="inlineStr">
        <is>
          <t>Dealer retail</t>
        </is>
      </c>
      <c r="B27" s="46">
        <f>SUMIFS(Data!$O$10:$O$5509,Data!$U$10:$U$5509,1,Data!$H$10:$H$5509,$A27,Data!$C$10:$C$5509,2025)</f>
        <v/>
      </c>
      <c r="C27" s="46">
        <f>SUMIFS(Data!$O$10:$O$5509,Data!$U$10:$U$5509,1,Data!$H$10:$H$5509,$A27,Data!$C$10:$C$5509,2026)</f>
        <v/>
      </c>
      <c r="D27" s="46">
        <f>C27-B27</f>
        <v/>
      </c>
      <c r="E27" s="52">
        <f>IFERROR(D27/B27,0)</f>
        <v/>
      </c>
      <c r="F27" s="53">
        <f>IFERROR(D27/D$30,0)</f>
        <v/>
      </c>
      <c r="G27" s="53">
        <f>IFERROR(SUMIFS(Data!$Q$10:$Q$5509,Data!$U$10:$U$5509,1,Data!$H$10:$H$5509,$A27,Data!$C$10:$C$5509,2026)/C27,0)</f>
        <v/>
      </c>
    </row>
    <row r="28">
      <c r="A28" s="45" t="inlineStr">
        <is>
          <t>Fleet</t>
        </is>
      </c>
      <c r="B28" s="46">
        <f>SUMIFS(Data!$O$10:$O$5509,Data!$U$10:$U$5509,1,Data!$H$10:$H$5509,$A28,Data!$C$10:$C$5509,2025)</f>
        <v/>
      </c>
      <c r="C28" s="46">
        <f>SUMIFS(Data!$O$10:$O$5509,Data!$U$10:$U$5509,1,Data!$H$10:$H$5509,$A28,Data!$C$10:$C$5509,2026)</f>
        <v/>
      </c>
      <c r="D28" s="46">
        <f>C28-B28</f>
        <v/>
      </c>
      <c r="E28" s="52">
        <f>IFERROR(D28/B28,0)</f>
        <v/>
      </c>
      <c r="F28" s="53">
        <f>IFERROR(D28/D$30,0)</f>
        <v/>
      </c>
      <c r="G28" s="53">
        <f>IFERROR(SUMIFS(Data!$Q$10:$Q$5509,Data!$U$10:$U$5509,1,Data!$H$10:$H$5509,$A28,Data!$C$10:$C$5509,2026)/C28,0)</f>
        <v/>
      </c>
    </row>
    <row r="29">
      <c r="A29" s="45" t="inlineStr">
        <is>
          <t>Online reservation</t>
        </is>
      </c>
      <c r="B29" s="46">
        <f>SUMIFS(Data!$O$10:$O$5509,Data!$U$10:$U$5509,1,Data!$H$10:$H$5509,$A29,Data!$C$10:$C$5509,2025)</f>
        <v/>
      </c>
      <c r="C29" s="46">
        <f>SUMIFS(Data!$O$10:$O$5509,Data!$U$10:$U$5509,1,Data!$H$10:$H$5509,$A29,Data!$C$10:$C$5509,2026)</f>
        <v/>
      </c>
      <c r="D29" s="46">
        <f>C29-B29</f>
        <v/>
      </c>
      <c r="E29" s="52">
        <f>IFERROR(D29/B29,0)</f>
        <v/>
      </c>
      <c r="F29" s="53">
        <f>IFERROR(D29/D$30,0)</f>
        <v/>
      </c>
      <c r="G29" s="53">
        <f>IFERROR(SUMIFS(Data!$Q$10:$Q$5509,Data!$U$10:$U$5509,1,Data!$H$10:$H$5509,$A29,Data!$C$10:$C$5509,2026)/C29,0)</f>
        <v/>
      </c>
    </row>
    <row r="30">
      <c r="A30" s="45" t="inlineStr">
        <is>
          <t>Total</t>
        </is>
      </c>
      <c r="B30" s="47">
        <f>SUM(B27:B29)</f>
        <v/>
      </c>
      <c r="C30" s="47">
        <f>SUM(C27:C29)</f>
        <v/>
      </c>
      <c r="D30" s="47">
        <f>SUM(D27:D29)</f>
        <v/>
      </c>
      <c r="E30" s="54">
        <f>IFERROR(D30/B30,0)</f>
        <v/>
      </c>
    </row>
    <row r="32">
      <c r="A32" s="43" t="inlineStr">
        <is>
          <t xml:space="preserve">  Correlation check (CORREL, all rows): does one number move with another?</t>
        </is>
      </c>
      <c r="B32" s="43" t="n"/>
      <c r="C32" s="43" t="n"/>
      <c r="D32" s="43" t="n"/>
      <c r="E32" s="43" t="n"/>
      <c r="F32" s="43" t="n"/>
      <c r="G32" s="43" t="n"/>
      <c r="H32" s="43" t="n"/>
      <c r="I32" s="43" t="n"/>
    </row>
    <row r="33">
      <c r="A33" s="44" t="inlineStr">
        <is>
          <t>Pair</t>
        </is>
      </c>
      <c r="B33" s="44" t="inlineStr">
        <is>
          <t>CORREL</t>
        </is>
      </c>
      <c r="C33" s="44" t="inlineStr">
        <is>
          <t>Reading</t>
        </is>
      </c>
    </row>
    <row r="34">
      <c r="A34" s="45" t="inlineStr">
        <is>
          <t>Discount vs Qty</t>
        </is>
      </c>
      <c r="B34" s="55">
        <f>CORREL(Data!$N$10:$N$5509,Data!$K$10:$K$5509)</f>
        <v/>
      </c>
      <c r="C34" s="50">
        <f>IF(ABS(B34)&lt;0.3,"Weak link",IF(ABS(B34)&lt;0.7,"Medium link","Strong link"))&amp;IF(B34&gt;=0," (move together)"," (move opposite)")</f>
        <v/>
      </c>
    </row>
    <row r="35">
      <c r="A35" s="45" t="inlineStr">
        <is>
          <t>Price vs Qty</t>
        </is>
      </c>
      <c r="B35" s="55">
        <f>CORREL(Data!$L$10:$L$5509,Data!$K$10:$K$5509)</f>
        <v/>
      </c>
      <c r="C35" s="50">
        <f>IF(ABS(B35)&lt;0.3,"Weak link",IF(ABS(B35)&lt;0.7,"Medium link","Strong link"))&amp;IF(B35&gt;=0," (move together)"," (move opposite)")</f>
        <v/>
      </c>
    </row>
    <row r="36">
      <c r="A36" s="45" t="inlineStr">
        <is>
          <t>Discount vs Profit</t>
        </is>
      </c>
      <c r="B36" s="55">
        <f>CORREL(Data!$N$10:$N$5509,Data!$Q$10:$Q$5509)</f>
        <v/>
      </c>
      <c r="C36" s="50">
        <f>IF(ABS(B36)&lt;0.3,"Weak link",IF(ABS(B36)&lt;0.7,"Medium link","Strong link"))&amp;IF(B36&gt;=0," (move together)"," (move opposite)")</f>
        <v/>
      </c>
    </row>
  </sheetData>
  <mergeCells count="7">
    <mergeCell ref="A25:I25"/>
    <mergeCell ref="A2:I2"/>
    <mergeCell ref="A5:I5"/>
    <mergeCell ref="A32:I32"/>
    <mergeCell ref="A14:I14"/>
    <mergeCell ref="A1:I1"/>
    <mergeCell ref="A3:I3"/>
  </mergeCells>
  <conditionalFormatting sqref="D7:D12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2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6:D23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6:E23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7:D30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7:E30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3 · Predictive: what will happen next?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Toyota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24 months of actual revenue (t = 1..24), a 3-month moving average, and a 12-month forecast with FORECAST.LINEAR and TREND (a straight-line trend). The chart adds a linear trendline.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4" t="inlineStr">
        <is>
          <t>Year</t>
        </is>
      </c>
      <c r="B5" s="44" t="inlineStr">
        <is>
          <t>Month</t>
        </is>
      </c>
      <c r="C5" s="44" t="inlineStr">
        <is>
          <t>t</t>
        </is>
      </c>
      <c r="D5" s="44" t="inlineStr">
        <is>
          <t>Actual revenue</t>
        </is>
      </c>
      <c r="E5" s="44" t="inlineStr">
        <is>
          <t>3-month moving avg</t>
        </is>
      </c>
      <c r="F5" s="44" t="inlineStr">
        <is>
          <t>Forecast (FORECAST.LINEAR)</t>
        </is>
      </c>
      <c r="G5" s="44" t="inlineStr">
        <is>
          <t>Check (TREND)</t>
        </is>
      </c>
    </row>
    <row r="6">
      <c r="A6" s="56" t="n">
        <v>2025</v>
      </c>
      <c r="B6" s="50" t="inlineStr">
        <is>
          <t>Jan</t>
        </is>
      </c>
      <c r="C6" s="56" t="n">
        <v>1</v>
      </c>
      <c r="D6" s="46">
        <f>SUMIFS(Data!$O$10:$O$5509,Data!$U$10:$U$5509,1,Data!$C$10:$C$5509,A6,Data!$D$10:$D$5509,B6)</f>
        <v/>
      </c>
    </row>
    <row r="7">
      <c r="A7" s="56" t="n">
        <v>2025</v>
      </c>
      <c r="B7" s="50" t="inlineStr">
        <is>
          <t>Feb</t>
        </is>
      </c>
      <c r="C7" s="56" t="n">
        <v>2</v>
      </c>
      <c r="D7" s="46">
        <f>SUMIFS(Data!$O$10:$O$5509,Data!$U$10:$U$5509,1,Data!$C$10:$C$5509,A7,Data!$D$10:$D$5509,B7)</f>
        <v/>
      </c>
    </row>
    <row r="8">
      <c r="A8" s="56" t="n">
        <v>2025</v>
      </c>
      <c r="B8" s="50" t="inlineStr">
        <is>
          <t>Mar</t>
        </is>
      </c>
      <c r="C8" s="56" t="n">
        <v>3</v>
      </c>
      <c r="D8" s="46">
        <f>SUMIFS(Data!$O$10:$O$5509,Data!$U$10:$U$5509,1,Data!$C$10:$C$5509,A8,Data!$D$10:$D$5509,B8)</f>
        <v/>
      </c>
      <c r="E8" s="46">
        <f>AVERAGE(D6:D8)</f>
        <v/>
      </c>
    </row>
    <row r="9">
      <c r="A9" s="56" t="n">
        <v>2025</v>
      </c>
      <c r="B9" s="50" t="inlineStr">
        <is>
          <t>Apr</t>
        </is>
      </c>
      <c r="C9" s="56" t="n">
        <v>4</v>
      </c>
      <c r="D9" s="46">
        <f>SUMIFS(Data!$O$10:$O$5509,Data!$U$10:$U$5509,1,Data!$C$10:$C$5509,A9,Data!$D$10:$D$5509,B9)</f>
        <v/>
      </c>
      <c r="E9" s="46">
        <f>AVERAGE(D7:D9)</f>
        <v/>
      </c>
    </row>
    <row r="10">
      <c r="A10" s="56" t="n">
        <v>2025</v>
      </c>
      <c r="B10" s="50" t="inlineStr">
        <is>
          <t>May</t>
        </is>
      </c>
      <c r="C10" s="56" t="n">
        <v>5</v>
      </c>
      <c r="D10" s="46">
        <f>SUMIFS(Data!$O$10:$O$5509,Data!$U$10:$U$5509,1,Data!$C$10:$C$5509,A10,Data!$D$10:$D$5509,B10)</f>
        <v/>
      </c>
      <c r="E10" s="46">
        <f>AVERAGE(D8:D10)</f>
        <v/>
      </c>
    </row>
    <row r="11">
      <c r="A11" s="56" t="n">
        <v>2025</v>
      </c>
      <c r="B11" s="50" t="inlineStr">
        <is>
          <t>Jun</t>
        </is>
      </c>
      <c r="C11" s="56" t="n">
        <v>6</v>
      </c>
      <c r="D11" s="46">
        <f>SUMIFS(Data!$O$10:$O$5509,Data!$U$10:$U$5509,1,Data!$C$10:$C$5509,A11,Data!$D$10:$D$5509,B11)</f>
        <v/>
      </c>
      <c r="E11" s="46">
        <f>AVERAGE(D9:D11)</f>
        <v/>
      </c>
    </row>
    <row r="12">
      <c r="A12" s="56" t="n">
        <v>2025</v>
      </c>
      <c r="B12" s="50" t="inlineStr">
        <is>
          <t>Jul</t>
        </is>
      </c>
      <c r="C12" s="56" t="n">
        <v>7</v>
      </c>
      <c r="D12" s="46">
        <f>SUMIFS(Data!$O$10:$O$5509,Data!$U$10:$U$5509,1,Data!$C$10:$C$5509,A12,Data!$D$10:$D$5509,B12)</f>
        <v/>
      </c>
      <c r="E12" s="46">
        <f>AVERAGE(D10:D12)</f>
        <v/>
      </c>
    </row>
    <row r="13">
      <c r="A13" s="56" t="n">
        <v>2025</v>
      </c>
      <c r="B13" s="50" t="inlineStr">
        <is>
          <t>Aug</t>
        </is>
      </c>
      <c r="C13" s="56" t="n">
        <v>8</v>
      </c>
      <c r="D13" s="46">
        <f>SUMIFS(Data!$O$10:$O$5509,Data!$U$10:$U$5509,1,Data!$C$10:$C$5509,A13,Data!$D$10:$D$5509,B13)</f>
        <v/>
      </c>
      <c r="E13" s="46">
        <f>AVERAGE(D11:D13)</f>
        <v/>
      </c>
    </row>
    <row r="14">
      <c r="A14" s="56" t="n">
        <v>2025</v>
      </c>
      <c r="B14" s="50" t="inlineStr">
        <is>
          <t>Sep</t>
        </is>
      </c>
      <c r="C14" s="56" t="n">
        <v>9</v>
      </c>
      <c r="D14" s="46">
        <f>SUMIFS(Data!$O$10:$O$5509,Data!$U$10:$U$5509,1,Data!$C$10:$C$5509,A14,Data!$D$10:$D$5509,B14)</f>
        <v/>
      </c>
      <c r="E14" s="46">
        <f>AVERAGE(D12:D14)</f>
        <v/>
      </c>
    </row>
    <row r="15">
      <c r="A15" s="56" t="n">
        <v>2025</v>
      </c>
      <c r="B15" s="50" t="inlineStr">
        <is>
          <t>Oct</t>
        </is>
      </c>
      <c r="C15" s="56" t="n">
        <v>10</v>
      </c>
      <c r="D15" s="46">
        <f>SUMIFS(Data!$O$10:$O$5509,Data!$U$10:$U$5509,1,Data!$C$10:$C$5509,A15,Data!$D$10:$D$5509,B15)</f>
        <v/>
      </c>
      <c r="E15" s="46">
        <f>AVERAGE(D13:D15)</f>
        <v/>
      </c>
    </row>
    <row r="16">
      <c r="A16" s="56" t="n">
        <v>2025</v>
      </c>
      <c r="B16" s="50" t="inlineStr">
        <is>
          <t>Nov</t>
        </is>
      </c>
      <c r="C16" s="56" t="n">
        <v>11</v>
      </c>
      <c r="D16" s="46">
        <f>SUMIFS(Data!$O$10:$O$5509,Data!$U$10:$U$5509,1,Data!$C$10:$C$5509,A16,Data!$D$10:$D$5509,B16)</f>
        <v/>
      </c>
      <c r="E16" s="46">
        <f>AVERAGE(D14:D16)</f>
        <v/>
      </c>
    </row>
    <row r="17">
      <c r="A17" s="56" t="n">
        <v>2025</v>
      </c>
      <c r="B17" s="50" t="inlineStr">
        <is>
          <t>Dec</t>
        </is>
      </c>
      <c r="C17" s="56" t="n">
        <v>12</v>
      </c>
      <c r="D17" s="46">
        <f>SUMIFS(Data!$O$10:$O$5509,Data!$U$10:$U$5509,1,Data!$C$10:$C$5509,A17,Data!$D$10:$D$5509,B17)</f>
        <v/>
      </c>
      <c r="E17" s="46">
        <f>AVERAGE(D15:D17)</f>
        <v/>
      </c>
    </row>
    <row r="18">
      <c r="A18" s="56" t="n">
        <v>2026</v>
      </c>
      <c r="B18" s="50" t="inlineStr">
        <is>
          <t>Jan</t>
        </is>
      </c>
      <c r="C18" s="56" t="n">
        <v>13</v>
      </c>
      <c r="D18" s="46">
        <f>SUMIFS(Data!$O$10:$O$5509,Data!$U$10:$U$5509,1,Data!$C$10:$C$5509,A18,Data!$D$10:$D$5509,B18)</f>
        <v/>
      </c>
      <c r="E18" s="46">
        <f>AVERAGE(D16:D18)</f>
        <v/>
      </c>
    </row>
    <row r="19">
      <c r="A19" s="56" t="n">
        <v>2026</v>
      </c>
      <c r="B19" s="50" t="inlineStr">
        <is>
          <t>Feb</t>
        </is>
      </c>
      <c r="C19" s="56" t="n">
        <v>14</v>
      </c>
      <c r="D19" s="46">
        <f>SUMIFS(Data!$O$10:$O$5509,Data!$U$10:$U$5509,1,Data!$C$10:$C$5509,A19,Data!$D$10:$D$5509,B19)</f>
        <v/>
      </c>
      <c r="E19" s="46">
        <f>AVERAGE(D17:D19)</f>
        <v/>
      </c>
    </row>
    <row r="20">
      <c r="A20" s="56" t="n">
        <v>2026</v>
      </c>
      <c r="B20" s="50" t="inlineStr">
        <is>
          <t>Mar</t>
        </is>
      </c>
      <c r="C20" s="56" t="n">
        <v>15</v>
      </c>
      <c r="D20" s="46">
        <f>SUMIFS(Data!$O$10:$O$5509,Data!$U$10:$U$5509,1,Data!$C$10:$C$5509,A20,Data!$D$10:$D$5509,B20)</f>
        <v/>
      </c>
      <c r="E20" s="46">
        <f>AVERAGE(D18:D20)</f>
        <v/>
      </c>
    </row>
    <row r="21">
      <c r="A21" s="56" t="n">
        <v>2026</v>
      </c>
      <c r="B21" s="50" t="inlineStr">
        <is>
          <t>Apr</t>
        </is>
      </c>
      <c r="C21" s="56" t="n">
        <v>16</v>
      </c>
      <c r="D21" s="46">
        <f>SUMIFS(Data!$O$10:$O$5509,Data!$U$10:$U$5509,1,Data!$C$10:$C$5509,A21,Data!$D$10:$D$5509,B21)</f>
        <v/>
      </c>
      <c r="E21" s="46">
        <f>AVERAGE(D19:D21)</f>
        <v/>
      </c>
    </row>
    <row r="22">
      <c r="A22" s="56" t="n">
        <v>2026</v>
      </c>
      <c r="B22" s="50" t="inlineStr">
        <is>
          <t>May</t>
        </is>
      </c>
      <c r="C22" s="56" t="n">
        <v>17</v>
      </c>
      <c r="D22" s="46">
        <f>SUMIFS(Data!$O$10:$O$5509,Data!$U$10:$U$5509,1,Data!$C$10:$C$5509,A22,Data!$D$10:$D$5509,B22)</f>
        <v/>
      </c>
      <c r="E22" s="46">
        <f>AVERAGE(D20:D22)</f>
        <v/>
      </c>
    </row>
    <row r="23">
      <c r="A23" s="56" t="n">
        <v>2026</v>
      </c>
      <c r="B23" s="50" t="inlineStr">
        <is>
          <t>Jun</t>
        </is>
      </c>
      <c r="C23" s="56" t="n">
        <v>18</v>
      </c>
      <c r="D23" s="46">
        <f>SUMIFS(Data!$O$10:$O$5509,Data!$U$10:$U$5509,1,Data!$C$10:$C$5509,A23,Data!$D$10:$D$5509,B23)</f>
        <v/>
      </c>
      <c r="E23" s="46">
        <f>AVERAGE(D21:D23)</f>
        <v/>
      </c>
    </row>
    <row r="24">
      <c r="A24" s="56" t="n">
        <v>2026</v>
      </c>
      <c r="B24" s="50" t="inlineStr">
        <is>
          <t>Jul</t>
        </is>
      </c>
      <c r="C24" s="56" t="n">
        <v>19</v>
      </c>
      <c r="D24" s="46">
        <f>SUMIFS(Data!$O$10:$O$5509,Data!$U$10:$U$5509,1,Data!$C$10:$C$5509,A24,Data!$D$10:$D$5509,B24)</f>
        <v/>
      </c>
      <c r="E24" s="46">
        <f>AVERAGE(D22:D24)</f>
        <v/>
      </c>
    </row>
    <row r="25">
      <c r="A25" s="56" t="n">
        <v>2026</v>
      </c>
      <c r="B25" s="50" t="inlineStr">
        <is>
          <t>Aug</t>
        </is>
      </c>
      <c r="C25" s="56" t="n">
        <v>20</v>
      </c>
      <c r="D25" s="46">
        <f>SUMIFS(Data!$O$10:$O$5509,Data!$U$10:$U$5509,1,Data!$C$10:$C$5509,A25,Data!$D$10:$D$5509,B25)</f>
        <v/>
      </c>
      <c r="E25" s="46">
        <f>AVERAGE(D23:D25)</f>
        <v/>
      </c>
    </row>
    <row r="26">
      <c r="A26" s="56" t="n">
        <v>2026</v>
      </c>
      <c r="B26" s="50" t="inlineStr">
        <is>
          <t>Sep</t>
        </is>
      </c>
      <c r="C26" s="56" t="n">
        <v>21</v>
      </c>
      <c r="D26" s="46">
        <f>SUMIFS(Data!$O$10:$O$5509,Data!$U$10:$U$5509,1,Data!$C$10:$C$5509,A26,Data!$D$10:$D$5509,B26)</f>
        <v/>
      </c>
      <c r="E26" s="46">
        <f>AVERAGE(D24:D26)</f>
        <v/>
      </c>
    </row>
    <row r="27">
      <c r="A27" s="56" t="n">
        <v>2026</v>
      </c>
      <c r="B27" s="50" t="inlineStr">
        <is>
          <t>Oct</t>
        </is>
      </c>
      <c r="C27" s="56" t="n">
        <v>22</v>
      </c>
      <c r="D27" s="46">
        <f>SUMIFS(Data!$O$10:$O$5509,Data!$U$10:$U$5509,1,Data!$C$10:$C$5509,A27,Data!$D$10:$D$5509,B27)</f>
        <v/>
      </c>
      <c r="E27" s="46">
        <f>AVERAGE(D25:D27)</f>
        <v/>
      </c>
    </row>
    <row r="28">
      <c r="A28" s="56" t="n">
        <v>2026</v>
      </c>
      <c r="B28" s="50" t="inlineStr">
        <is>
          <t>Nov</t>
        </is>
      </c>
      <c r="C28" s="56" t="n">
        <v>23</v>
      </c>
      <c r="D28" s="46">
        <f>SUMIFS(Data!$O$10:$O$5509,Data!$U$10:$U$5509,1,Data!$C$10:$C$5509,A28,Data!$D$10:$D$5509,B28)</f>
        <v/>
      </c>
      <c r="E28" s="46">
        <f>AVERAGE(D26:D28)</f>
        <v/>
      </c>
    </row>
    <row r="29">
      <c r="A29" s="56" t="n">
        <v>2026</v>
      </c>
      <c r="B29" s="50" t="inlineStr">
        <is>
          <t>Dec</t>
        </is>
      </c>
      <c r="C29" s="56" t="n">
        <v>24</v>
      </c>
      <c r="D29" s="46">
        <f>SUMIFS(Data!$O$10:$O$5509,Data!$U$10:$U$5509,1,Data!$C$10:$C$5509,A29,Data!$D$10:$D$5509,B29)</f>
        <v/>
      </c>
      <c r="E29" s="46">
        <f>AVERAGE(D27:D29)</f>
        <v/>
      </c>
      <c r="F29" s="46">
        <f>D29</f>
        <v/>
      </c>
    </row>
    <row r="30">
      <c r="A30" s="56" t="n">
        <v>2027</v>
      </c>
      <c r="B30" s="50" t="inlineStr">
        <is>
          <t>Jan</t>
        </is>
      </c>
      <c r="C30" s="56" t="n">
        <v>25</v>
      </c>
      <c r="F30" s="47">
        <f>_xlfn.FORECAST.LINEAR(C30,$D$6:$D$29,$C$6:$C$29)</f>
        <v/>
      </c>
      <c r="G30" s="46">
        <f>TREND($D$6:$D$29,$C$6:$C$29,C30)</f>
        <v/>
      </c>
    </row>
    <row r="31">
      <c r="A31" s="56" t="n">
        <v>2027</v>
      </c>
      <c r="B31" s="50" t="inlineStr">
        <is>
          <t>Feb</t>
        </is>
      </c>
      <c r="C31" s="56" t="n">
        <v>26</v>
      </c>
      <c r="F31" s="47">
        <f>_xlfn.FORECAST.LINEAR(C31,$D$6:$D$29,$C$6:$C$29)</f>
        <v/>
      </c>
      <c r="G31" s="46">
        <f>TREND($D$6:$D$29,$C$6:$C$29,C31)</f>
        <v/>
      </c>
    </row>
    <row r="32">
      <c r="A32" s="56" t="n">
        <v>2027</v>
      </c>
      <c r="B32" s="50" t="inlineStr">
        <is>
          <t>Mar</t>
        </is>
      </c>
      <c r="C32" s="56" t="n">
        <v>27</v>
      </c>
      <c r="F32" s="47">
        <f>_xlfn.FORECAST.LINEAR(C32,$D$6:$D$29,$C$6:$C$29)</f>
        <v/>
      </c>
      <c r="G32" s="46">
        <f>TREND($D$6:$D$29,$C$6:$C$29,C32)</f>
        <v/>
      </c>
    </row>
    <row r="33">
      <c r="A33" s="56" t="n">
        <v>2027</v>
      </c>
      <c r="B33" s="50" t="inlineStr">
        <is>
          <t>Apr</t>
        </is>
      </c>
      <c r="C33" s="56" t="n">
        <v>28</v>
      </c>
      <c r="F33" s="47">
        <f>_xlfn.FORECAST.LINEAR(C33,$D$6:$D$29,$C$6:$C$29)</f>
        <v/>
      </c>
      <c r="G33" s="46">
        <f>TREND($D$6:$D$29,$C$6:$C$29,C33)</f>
        <v/>
      </c>
    </row>
    <row r="34">
      <c r="A34" s="56" t="n">
        <v>2027</v>
      </c>
      <c r="B34" s="50" t="inlineStr">
        <is>
          <t>May</t>
        </is>
      </c>
      <c r="C34" s="56" t="n">
        <v>29</v>
      </c>
      <c r="F34" s="47">
        <f>_xlfn.FORECAST.LINEAR(C34,$D$6:$D$29,$C$6:$C$29)</f>
        <v/>
      </c>
      <c r="G34" s="46">
        <f>TREND($D$6:$D$29,$C$6:$C$29,C34)</f>
        <v/>
      </c>
    </row>
    <row r="35">
      <c r="A35" s="56" t="n">
        <v>2027</v>
      </c>
      <c r="B35" s="50" t="inlineStr">
        <is>
          <t>Jun</t>
        </is>
      </c>
      <c r="C35" s="56" t="n">
        <v>30</v>
      </c>
      <c r="F35" s="47">
        <f>_xlfn.FORECAST.LINEAR(C35,$D$6:$D$29,$C$6:$C$29)</f>
        <v/>
      </c>
      <c r="G35" s="46">
        <f>TREND($D$6:$D$29,$C$6:$C$29,C35)</f>
        <v/>
      </c>
    </row>
    <row r="36">
      <c r="A36" s="56" t="n">
        <v>2027</v>
      </c>
      <c r="B36" s="50" t="inlineStr">
        <is>
          <t>Jul</t>
        </is>
      </c>
      <c r="C36" s="56" t="n">
        <v>31</v>
      </c>
      <c r="F36" s="47">
        <f>_xlfn.FORECAST.LINEAR(C36,$D$6:$D$29,$C$6:$C$29)</f>
        <v/>
      </c>
      <c r="G36" s="46">
        <f>TREND($D$6:$D$29,$C$6:$C$29,C36)</f>
        <v/>
      </c>
    </row>
    <row r="37">
      <c r="A37" s="56" t="n">
        <v>2027</v>
      </c>
      <c r="B37" s="50" t="inlineStr">
        <is>
          <t>Aug</t>
        </is>
      </c>
      <c r="C37" s="56" t="n">
        <v>32</v>
      </c>
      <c r="F37" s="47">
        <f>_xlfn.FORECAST.LINEAR(C37,$D$6:$D$29,$C$6:$C$29)</f>
        <v/>
      </c>
      <c r="G37" s="46">
        <f>TREND($D$6:$D$29,$C$6:$C$29,C37)</f>
        <v/>
      </c>
    </row>
    <row r="38">
      <c r="A38" s="56" t="n">
        <v>2027</v>
      </c>
      <c r="B38" s="50" t="inlineStr">
        <is>
          <t>Sep</t>
        </is>
      </c>
      <c r="C38" s="56" t="n">
        <v>33</v>
      </c>
      <c r="F38" s="47">
        <f>_xlfn.FORECAST.LINEAR(C38,$D$6:$D$29,$C$6:$C$29)</f>
        <v/>
      </c>
      <c r="G38" s="46">
        <f>TREND($D$6:$D$29,$C$6:$C$29,C38)</f>
        <v/>
      </c>
    </row>
    <row r="39">
      <c r="A39" s="56" t="n">
        <v>2027</v>
      </c>
      <c r="B39" s="50" t="inlineStr">
        <is>
          <t>Oct</t>
        </is>
      </c>
      <c r="C39" s="56" t="n">
        <v>34</v>
      </c>
      <c r="F39" s="47">
        <f>_xlfn.FORECAST.LINEAR(C39,$D$6:$D$29,$C$6:$C$29)</f>
        <v/>
      </c>
      <c r="G39" s="46">
        <f>TREND($D$6:$D$29,$C$6:$C$29,C39)</f>
        <v/>
      </c>
    </row>
    <row r="40">
      <c r="A40" s="56" t="n">
        <v>2027</v>
      </c>
      <c r="B40" s="50" t="inlineStr">
        <is>
          <t>Nov</t>
        </is>
      </c>
      <c r="C40" s="56" t="n">
        <v>35</v>
      </c>
      <c r="F40" s="47">
        <f>_xlfn.FORECAST.LINEAR(C40,$D$6:$D$29,$C$6:$C$29)</f>
        <v/>
      </c>
      <c r="G40" s="46">
        <f>TREND($D$6:$D$29,$C$6:$C$29,C40)</f>
        <v/>
      </c>
    </row>
    <row r="41">
      <c r="A41" s="56" t="n">
        <v>2027</v>
      </c>
      <c r="B41" s="50" t="inlineStr">
        <is>
          <t>Dec</t>
        </is>
      </c>
      <c r="C41" s="56" t="n">
        <v>36</v>
      </c>
      <c r="F41" s="47">
        <f>_xlfn.FORECAST.LINEAR(C41,$D$6:$D$29,$C$6:$C$29)</f>
        <v/>
      </c>
      <c r="G41" s="46">
        <f>TREND($D$6:$D$29,$C$6:$C$29,C41)</f>
        <v/>
      </c>
    </row>
    <row r="43">
      <c r="A43" s="45" t="inlineStr">
        <is>
          <t>Trend per month (SLOPE)</t>
        </is>
      </c>
      <c r="D43" s="46">
        <f>SLOPE(D6:D29,C6:C29)</f>
        <v/>
      </c>
    </row>
    <row r="44">
      <c r="A44" s="45" t="inlineStr">
        <is>
          <t>Forecast total 2027</t>
        </is>
      </c>
      <c r="D44" s="47">
        <f>SUM(F30:F41)</f>
        <v/>
      </c>
    </row>
    <row r="45">
      <c r="A45" s="45" t="inlineStr">
        <is>
          <t>Fit (R², RSQ)</t>
        </is>
      </c>
      <c r="D45" s="55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I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4 · Prescriptive: what should we do?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Toyota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Change the yellow inputs to test a plan (what-if). Then use Goal Seek to find the price change for a target margin. The action table uses IF rules to suggest a next step.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Base: year 2026, rows in view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5" t="inlineStr">
        <is>
          <t>Gross sales 2026</t>
        </is>
      </c>
      <c r="B6" s="46">
        <f>SUMIFS(Data!$M$10:$M$5509,Data!$U$10:$U$5509,1,Data!$C$10:$C$5509,2026)</f>
        <v/>
      </c>
    </row>
    <row r="7">
      <c r="A7" s="45" t="inlineStr">
        <is>
          <t>Discount 2026</t>
        </is>
      </c>
      <c r="B7" s="46">
        <f>SUMIFS(Data!$N$10:$N$5509,Data!$U$10:$U$5509,1,Data!$C$10:$C$5509,2026)</f>
        <v/>
      </c>
    </row>
    <row r="8">
      <c r="A8" s="45" t="inlineStr">
        <is>
          <t>Cost 2026</t>
        </is>
      </c>
      <c r="B8" s="46">
        <f>SUMIFS(Data!$P$10:$P$5509,Data!$U$10:$U$5509,1,Data!$C$10:$C$5509,2026)</f>
        <v/>
      </c>
    </row>
    <row r="9">
      <c r="A9" s="45" t="inlineStr">
        <is>
          <t>Revenue 2026</t>
        </is>
      </c>
      <c r="B9" s="46">
        <f>B6-B7</f>
        <v/>
      </c>
    </row>
    <row r="10">
      <c r="A10" s="45" t="inlineStr">
        <is>
          <t>Profit 2026</t>
        </is>
      </c>
      <c r="B10" s="46">
        <f>B9-B8</f>
        <v/>
      </c>
    </row>
    <row r="11">
      <c r="A11" s="45" t="inlineStr">
        <is>
          <t>Margin 2026</t>
        </is>
      </c>
      <c r="B11" s="53">
        <f>IFERROR(B10/B9,0)</f>
        <v/>
      </c>
    </row>
    <row r="13">
      <c r="A13" s="43" t="inlineStr">
        <is>
          <t xml:space="preserve">  What-if inputs (yellow: type here)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5" t="inlineStr">
        <is>
          <t>Price change %</t>
        </is>
      </c>
      <c r="B14" s="57" t="n">
        <v>0.03</v>
      </c>
    </row>
    <row r="15">
      <c r="A15" s="45" t="inlineStr">
        <is>
          <t>Discount change %</t>
        </is>
      </c>
      <c r="B15" s="57" t="n">
        <v>-0.1</v>
      </c>
    </row>
    <row r="16">
      <c r="A16" s="45" t="inlineStr">
        <is>
          <t>Cost change %</t>
        </is>
      </c>
      <c r="B16" s="57" t="n">
        <v>0.02</v>
      </c>
    </row>
    <row r="17">
      <c r="A17" s="45" t="inlineStr">
        <is>
          <t>Volume change %</t>
        </is>
      </c>
      <c r="B17" s="57" t="n">
        <v>-0.01</v>
      </c>
    </row>
    <row r="19">
      <c r="A19" s="43" t="inlineStr">
        <is>
          <t xml:space="preserve">  What-if result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5" t="inlineStr">
        <is>
          <t>New revenue</t>
        </is>
      </c>
      <c r="B20" s="47">
        <f>(B6*(1+B14)-B7*(1+B15))*(1+B17)</f>
        <v/>
      </c>
    </row>
    <row r="21">
      <c r="A21" s="45" t="inlineStr">
        <is>
          <t>New cost</t>
        </is>
      </c>
      <c r="B21" s="47">
        <f>B8*(1+B16)*(1+B17)</f>
        <v/>
      </c>
    </row>
    <row r="22">
      <c r="A22" s="45" t="inlineStr">
        <is>
          <t>New profit</t>
        </is>
      </c>
      <c r="B22" s="47">
        <f>B20-B21</f>
        <v/>
      </c>
    </row>
    <row r="23">
      <c r="A23" s="45" t="inlineStr">
        <is>
          <t>New margin</t>
        </is>
      </c>
      <c r="B23" s="58">
        <f>IFERROR(B22/B20,0)</f>
        <v/>
      </c>
    </row>
    <row r="24">
      <c r="A24" s="45" t="inlineStr">
        <is>
          <t>Profit change vs base</t>
        </is>
      </c>
      <c r="B24" s="47">
        <f>B22-B10</f>
        <v/>
      </c>
    </row>
    <row r="26">
      <c r="A26" s="43" t="inlineStr">
        <is>
          <t xml:space="preserve">  Goal Seek (Data › What-If Analysis › Goal Seek)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5" t="inlineStr">
        <is>
          <t>Target margin</t>
        </is>
      </c>
      <c r="B27" s="59" t="n">
        <v>0.2</v>
      </c>
    </row>
    <row r="28" ht="30" customHeight="1">
      <c r="A28" s="45" t="inlineStr">
        <is>
          <t>Steps</t>
        </is>
      </c>
      <c r="B28" s="60" t="inlineStr">
        <is>
          <t>1) Click B23 (New margin). 2) Data › What-If Analysis › Goal Seek. 3) Set cell: B23, To value: the target in B27, By changing cell: B14 (Price change %). 4) OK.</t>
        </is>
      </c>
      <c r="C28" s="60" t="n"/>
      <c r="D28" s="60" t="n"/>
      <c r="E28" s="60" t="n"/>
      <c r="F28" s="60" t="n"/>
      <c r="G28" s="60" t="n"/>
      <c r="H28" s="60" t="n"/>
      <c r="I28" s="60" t="n"/>
    </row>
    <row r="29" ht="30" customHeight="1">
      <c r="A29" s="45" t="inlineStr">
        <is>
          <t>Check answer</t>
        </is>
      </c>
      <c r="B29" s="60" t="inlineStr">
        <is>
          <t>The cell below gives the exact price change, so you can check Goal Seek.</t>
        </is>
      </c>
      <c r="C29" s="60" t="n"/>
      <c r="D29" s="60" t="n"/>
      <c r="E29" s="60" t="n"/>
      <c r="F29" s="60" t="n"/>
      <c r="G29" s="60" t="n"/>
      <c r="H29" s="60" t="n"/>
      <c r="I29" s="60" t="n"/>
    </row>
    <row r="30">
      <c r="A30" s="45" t="inlineStr">
        <is>
          <t>Price change needed</t>
        </is>
      </c>
      <c r="B30" s="61">
        <f>IFERROR((B8*(1+B16)/(1-B27)+B7*(1+B15))/B6-1,0)</f>
        <v/>
      </c>
    </row>
    <row r="31">
      <c r="A31" s="45" t="inlineStr">
        <is>
          <t>Revenue needed</t>
        </is>
      </c>
      <c r="B31" s="47">
        <f>B8*(1+B16)*(1+B17)/(1-B27)</f>
        <v/>
      </c>
    </row>
    <row r="33">
      <c r="A33" s="43" t="inlineStr">
        <is>
          <t xml:space="preserve">  Action table: IF rules give a recommendation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5" t="inlineStr">
        <is>
          <t>Rules</t>
        </is>
      </c>
      <c r="B34" s="60" t="inlineStr">
        <is>
          <t>Margin &lt; 10% → fix price/discount · ΔPY% &lt; 0 → find the cause, push sales · ΔPY% ≥ 10% and margin OK → invest to grow · else → keep steady</t>
        </is>
      </c>
      <c r="C34" s="60" t="n"/>
      <c r="D34" s="60" t="n"/>
      <c r="E34" s="60" t="n"/>
      <c r="F34" s="60" t="n"/>
      <c r="G34" s="60" t="n"/>
      <c r="H34" s="60" t="n"/>
      <c r="I34" s="60" t="n"/>
    </row>
    <row r="35">
      <c r="A35" s="44" t="inlineStr">
        <is>
          <t>Item</t>
        </is>
      </c>
      <c r="B35" s="44" t="inlineStr">
        <is>
          <t>ΔPY%</t>
        </is>
      </c>
      <c r="C35" s="44" t="inlineStr">
        <is>
          <t>Margin % AC</t>
        </is>
      </c>
      <c r="D35" s="44" t="inlineStr">
        <is>
          <t>Recommendation</t>
        </is>
      </c>
    </row>
    <row r="36">
      <c r="A36" s="45">
        <f>Diagnostic!A16</f>
        <v/>
      </c>
      <c r="B36" s="52">
        <f>Diagnostic!E16</f>
        <v/>
      </c>
      <c r="C36" s="53">
        <f>Diagnostic!G16</f>
        <v/>
      </c>
      <c r="D36" s="45">
        <f>IF(C36&lt;0.1,"Fix price / cut discount",IF(B36&lt;0,"Find the cause, push sales",IF(B36&gt;=0.1,"Invest to grow","Keep steady")))</f>
        <v/>
      </c>
      <c r="E36" s="62" t="n"/>
      <c r="F36" s="62" t="n"/>
      <c r="G36" s="63" t="n"/>
    </row>
    <row r="37">
      <c r="A37" s="45">
        <f>Diagnostic!A17</f>
        <v/>
      </c>
      <c r="B37" s="52">
        <f>Diagnostic!E17</f>
        <v/>
      </c>
      <c r="C37" s="53">
        <f>Diagnostic!G17</f>
        <v/>
      </c>
      <c r="D37" s="45">
        <f>IF(C37&lt;0.1,"Fix price / cut discount",IF(B37&lt;0,"Find the cause, push sales",IF(B37&gt;=0.1,"Invest to grow","Keep steady")))</f>
        <v/>
      </c>
      <c r="E37" s="62" t="n"/>
      <c r="F37" s="62" t="n"/>
      <c r="G37" s="63" t="n"/>
    </row>
    <row r="38">
      <c r="A38" s="45">
        <f>Diagnostic!A18</f>
        <v/>
      </c>
      <c r="B38" s="52">
        <f>Diagnostic!E18</f>
        <v/>
      </c>
      <c r="C38" s="53">
        <f>Diagnostic!G18</f>
        <v/>
      </c>
      <c r="D38" s="45">
        <f>IF(C38&lt;0.1,"Fix price / cut discount",IF(B38&lt;0,"Find the cause, push sales",IF(B38&gt;=0.1,"Invest to grow","Keep steady")))</f>
        <v/>
      </c>
      <c r="E38" s="62" t="n"/>
      <c r="F38" s="62" t="n"/>
      <c r="G38" s="63" t="n"/>
    </row>
    <row r="39">
      <c r="A39" s="45">
        <f>Diagnostic!A19</f>
        <v/>
      </c>
      <c r="B39" s="52">
        <f>Diagnostic!E19</f>
        <v/>
      </c>
      <c r="C39" s="53">
        <f>Diagnostic!G19</f>
        <v/>
      </c>
      <c r="D39" s="45">
        <f>IF(C39&lt;0.1,"Fix price / cut discount",IF(B39&lt;0,"Find the cause, push sales",IF(B39&gt;=0.1,"Invest to grow","Keep steady")))</f>
        <v/>
      </c>
      <c r="E39" s="62" t="n"/>
      <c r="F39" s="62" t="n"/>
      <c r="G39" s="63" t="n"/>
    </row>
    <row r="40">
      <c r="A40" s="45">
        <f>Diagnostic!A20</f>
        <v/>
      </c>
      <c r="B40" s="52">
        <f>Diagnostic!E20</f>
        <v/>
      </c>
      <c r="C40" s="53">
        <f>Diagnostic!G20</f>
        <v/>
      </c>
      <c r="D40" s="45">
        <f>IF(C40&lt;0.1,"Fix price / cut discount",IF(B40&lt;0,"Find the cause, push sales",IF(B40&gt;=0.1,"Invest to grow","Keep steady")))</f>
        <v/>
      </c>
      <c r="E40" s="62" t="n"/>
      <c r="F40" s="62" t="n"/>
      <c r="G40" s="63" t="n"/>
    </row>
    <row r="41">
      <c r="A41" s="45">
        <f>Diagnostic!A21</f>
        <v/>
      </c>
      <c r="B41" s="52">
        <f>Diagnostic!E21</f>
        <v/>
      </c>
      <c r="C41" s="53">
        <f>Diagnostic!G21</f>
        <v/>
      </c>
      <c r="D41" s="45">
        <f>IF(C41&lt;0.1,"Fix price / cut discount",IF(B41&lt;0,"Find the cause, push sales",IF(B41&gt;=0.1,"Invest to grow","Keep steady")))</f>
        <v/>
      </c>
      <c r="E41" s="62" t="n"/>
      <c r="F41" s="62" t="n"/>
      <c r="G41" s="63" t="n"/>
    </row>
    <row r="42">
      <c r="A42" s="45">
        <f>Diagnostic!A22</f>
        <v/>
      </c>
      <c r="B42" s="52">
        <f>Diagnostic!E22</f>
        <v/>
      </c>
      <c r="C42" s="53">
        <f>Diagnostic!G22</f>
        <v/>
      </c>
      <c r="D42" s="45">
        <f>IF(C42&lt;0.1,"Fix price / cut discount",IF(B42&lt;0,"Find the cause, push sales",IF(B42&gt;=0.1,"Invest to grow","Keep steady")))</f>
        <v/>
      </c>
      <c r="E42" s="62" t="n"/>
      <c r="F42" s="62" t="n"/>
      <c r="G42" s="63" t="n"/>
    </row>
    <row r="43">
      <c r="A43" s="45">
        <f>Diagnostic!A7</f>
        <v/>
      </c>
      <c r="B43" s="52">
        <f>Diagnostic!E7</f>
        <v/>
      </c>
      <c r="C43" s="53">
        <f>Diagnostic!G7</f>
        <v/>
      </c>
      <c r="D43" s="45">
        <f>IF(C43&lt;0.1,"Fix price / cut discount",IF(B43&lt;0,"Find the cause, push sales",IF(B43&gt;=0.1,"Invest to grow","Keep steady")))</f>
        <v/>
      </c>
      <c r="E43" s="62" t="n"/>
      <c r="F43" s="62" t="n"/>
      <c r="G43" s="63" t="n"/>
    </row>
    <row r="44">
      <c r="A44" s="45">
        <f>Diagnostic!A8</f>
        <v/>
      </c>
      <c r="B44" s="52">
        <f>Diagnostic!E8</f>
        <v/>
      </c>
      <c r="C44" s="53">
        <f>Diagnostic!G8</f>
        <v/>
      </c>
      <c r="D44" s="45">
        <f>IF(C44&lt;0.1,"Fix price / cut discount",IF(B44&lt;0,"Find the cause, push sales",IF(B44&gt;=0.1,"Invest to grow","Keep steady")))</f>
        <v/>
      </c>
      <c r="E44" s="62" t="n"/>
      <c r="F44" s="62" t="n"/>
      <c r="G44" s="63" t="n"/>
    </row>
    <row r="45">
      <c r="A45" s="45">
        <f>Diagnostic!A9</f>
        <v/>
      </c>
      <c r="B45" s="52">
        <f>Diagnostic!E9</f>
        <v/>
      </c>
      <c r="C45" s="53">
        <f>Diagnostic!G9</f>
        <v/>
      </c>
      <c r="D45" s="45">
        <f>IF(C45&lt;0.1,"Fix price / cut discount",IF(B45&lt;0,"Find the cause, push sales",IF(B45&gt;=0.1,"Invest to grow","Keep steady")))</f>
        <v/>
      </c>
      <c r="E45" s="62" t="n"/>
      <c r="F45" s="62" t="n"/>
      <c r="G45" s="63" t="n"/>
    </row>
    <row r="46">
      <c r="A46" s="45">
        <f>Diagnostic!A10</f>
        <v/>
      </c>
      <c r="B46" s="52">
        <f>Diagnostic!E10</f>
        <v/>
      </c>
      <c r="C46" s="53">
        <f>Diagnostic!G10</f>
        <v/>
      </c>
      <c r="D46" s="45">
        <f>IF(C46&lt;0.1,"Fix price / cut discount",IF(B46&lt;0,"Find the cause, push sales",IF(B46&gt;=0.1,"Invest to grow","Keep steady")))</f>
        <v/>
      </c>
      <c r="E46" s="62" t="n"/>
      <c r="F46" s="62" t="n"/>
      <c r="G46" s="63" t="n"/>
    </row>
    <row r="47">
      <c r="A47" s="45">
        <f>Diagnostic!A11</f>
        <v/>
      </c>
      <c r="B47" s="52">
        <f>Diagnostic!E11</f>
        <v/>
      </c>
      <c r="C47" s="53">
        <f>Diagnostic!G11</f>
        <v/>
      </c>
      <c r="D47" s="45">
        <f>IF(C47&lt;0.1,"Fix price / cut discount",IF(B47&lt;0,"Find the cause, push sales",IF(B47&gt;=0.1,"Invest to grow","Keep steady")))</f>
        <v/>
      </c>
      <c r="E47" s="62" t="n"/>
      <c r="F47" s="62" t="n"/>
      <c r="G47" s="63" t="n"/>
    </row>
  </sheetData>
  <mergeCells count="23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D47:G47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U55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3" customWidth="1" min="19" max="19"/>
    <col width="11" customWidth="1" min="20" max="20"/>
    <col width="11" customWidth="1" min="21" max="21"/>
  </cols>
  <sheetData>
    <row r="1">
      <c r="A1" s="64" t="inlineStr">
        <is>
          <t>About this data</t>
        </is>
      </c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</row>
    <row r="2" ht="16" customHeight="1">
      <c r="A2" s="65" t="inlineStr">
        <is>
          <t>EXAMPLE PRACTICE DATA, not real Toyota figures. Every number is simulated for learning Excel; it is not from any Toyota report.</t>
        </is>
      </c>
      <c r="B2" s="65" t="n"/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</row>
    <row r="3" ht="16" customHeight="1">
      <c r="A3" s="60" t="inlineStr">
        <is>
          <t>What it is: made-up monthly dealer sales for a Toyota-like car maker in 5 regions.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  <c r="L3" s="60" t="n"/>
      <c r="M3" s="60" t="n"/>
      <c r="N3" s="60" t="n"/>
    </row>
    <row r="4" ht="16" customHeight="1">
      <c r="A4" s="60" t="inlineStr">
        <is>
          <t>One row = one dealer's sales of one model in one month. Years: Jan 2025 to Dec 2026. Money is in Japanese yen (¥).</t>
        </is>
      </c>
      <c r="B4" s="60" t="n"/>
      <c r="C4" s="60" t="n"/>
      <c r="D4" s="60" t="n"/>
      <c r="E4" s="60" t="n"/>
      <c r="F4" s="60" t="n"/>
      <c r="G4" s="60" t="n"/>
      <c r="H4" s="60" t="n"/>
      <c r="I4" s="60" t="n"/>
      <c r="J4" s="60" t="n"/>
      <c r="K4" s="60" t="n"/>
      <c r="L4" s="60" t="n"/>
      <c r="M4" s="60" t="n"/>
      <c r="N4" s="60" t="n"/>
    </row>
    <row r="5" ht="30" customHeight="1">
      <c r="A5" s="60" t="inlineStr">
        <is>
          <t>Columns: ID = row number · Date / Year / Month = when · Region / Country = where · Product = model · Channel = how it was sold · CustomerType = who bought · Manager = person in charge (made-up name).</t>
        </is>
      </c>
      <c r="B5" s="60" t="n"/>
      <c r="C5" s="60" t="n"/>
      <c r="D5" s="60" t="n"/>
      <c r="E5" s="60" t="n"/>
      <c r="F5" s="60" t="n"/>
      <c r="G5" s="60" t="n"/>
      <c r="H5" s="60" t="n"/>
      <c r="I5" s="60" t="n"/>
      <c r="J5" s="60" t="n"/>
      <c r="K5" s="60" t="n"/>
      <c r="L5" s="60" t="n"/>
      <c r="M5" s="60" t="n"/>
      <c r="N5" s="60" t="n"/>
    </row>
    <row r="6" ht="30" customHeight="1">
      <c r="A6" s="60" t="inlineStr">
        <is>
          <t>Qty = vehicles sold · Price = price of one unit · GrossSales = Qty × Price · Discount = money given off · Revenue = GrossSales − Discount · Cost = cost of what was sold · Profit = Revenue − Cost.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  <c r="L6" s="60" t="n"/>
      <c r="M6" s="60" t="n"/>
      <c r="N6" s="60" t="n"/>
    </row>
    <row r="7" ht="30" customHeight="1">
      <c r="A7" s="60" t="inlineStr">
        <is>
          <t>Extra columns: Dealer = dealer code (made-up) · Powertrain = Petrol, Diesel, Hybrid or EV · Produced = vehicles produced for this slot. Inc (last column) = 1 if the row matches the Dashboard filters.</t>
        </is>
      </c>
      <c r="B7" s="60" t="n"/>
      <c r="C7" s="60" t="n"/>
      <c r="D7" s="60" t="n"/>
      <c r="E7" s="60" t="n"/>
      <c r="F7" s="60" t="n"/>
      <c r="G7" s="60" t="n"/>
      <c r="H7" s="60" t="n"/>
      <c r="I7" s="60" t="n"/>
      <c r="J7" s="60" t="n"/>
      <c r="K7" s="60" t="n"/>
      <c r="L7" s="60" t="n"/>
      <c r="M7" s="60" t="n"/>
      <c r="N7" s="60" t="n"/>
    </row>
    <row r="9">
      <c r="A9" s="66" t="inlineStr">
        <is>
          <t>ID</t>
        </is>
      </c>
      <c r="B9" s="66" t="inlineStr">
        <is>
          <t>Date</t>
        </is>
      </c>
      <c r="C9" s="66" t="inlineStr">
        <is>
          <t>Year</t>
        </is>
      </c>
      <c r="D9" s="66" t="inlineStr">
        <is>
          <t>Month</t>
        </is>
      </c>
      <c r="E9" s="66" t="inlineStr">
        <is>
          <t>Region</t>
        </is>
      </c>
      <c r="F9" s="66" t="inlineStr">
        <is>
          <t>Country</t>
        </is>
      </c>
      <c r="G9" s="66" t="inlineStr">
        <is>
          <t>Product</t>
        </is>
      </c>
      <c r="H9" s="66" t="inlineStr">
        <is>
          <t>Channel</t>
        </is>
      </c>
      <c r="I9" s="66" t="inlineStr">
        <is>
          <t>CustomerType</t>
        </is>
      </c>
      <c r="J9" s="66" t="inlineStr">
        <is>
          <t>Manager</t>
        </is>
      </c>
      <c r="K9" s="66" t="inlineStr">
        <is>
          <t>Qty</t>
        </is>
      </c>
      <c r="L9" s="66" t="inlineStr">
        <is>
          <t>Price</t>
        </is>
      </c>
      <c r="M9" s="66" t="inlineStr">
        <is>
          <t>GrossSales</t>
        </is>
      </c>
      <c r="N9" s="66" t="inlineStr">
        <is>
          <t>Discount</t>
        </is>
      </c>
      <c r="O9" s="66" t="inlineStr">
        <is>
          <t>Revenue</t>
        </is>
      </c>
      <c r="P9" s="66" t="inlineStr">
        <is>
          <t>Cost</t>
        </is>
      </c>
      <c r="Q9" s="66" t="inlineStr">
        <is>
          <t>Profit</t>
        </is>
      </c>
      <c r="R9" s="66" t="inlineStr">
        <is>
          <t>Dealer</t>
        </is>
      </c>
      <c r="S9" s="66" t="inlineStr">
        <is>
          <t>Powertrain</t>
        </is>
      </c>
      <c r="T9" s="66" t="inlineStr">
        <is>
          <t>Produced</t>
        </is>
      </c>
      <c r="U9" s="67" t="inlineStr">
        <is>
          <t>Inc</t>
        </is>
      </c>
    </row>
    <row r="10">
      <c r="A10" t="inlineStr">
        <is>
          <t>TY100001</t>
        </is>
      </c>
      <c r="B10" s="68" t="n">
        <v>45658</v>
      </c>
      <c r="C10" s="69" t="n">
        <v>2025</v>
      </c>
      <c r="D10" t="inlineStr">
        <is>
          <t>Jan</t>
        </is>
      </c>
      <c r="E10" t="inlineStr">
        <is>
          <t>Japan</t>
        </is>
      </c>
      <c r="F10" t="inlineStr">
        <is>
          <t>Japan</t>
        </is>
      </c>
      <c r="G10" t="inlineStr">
        <is>
          <t>RAV4</t>
        </is>
      </c>
      <c r="H10" t="inlineStr">
        <is>
          <t>Fleet</t>
        </is>
      </c>
      <c r="I10" t="inlineStr">
        <is>
          <t>Private buyer</t>
        </is>
      </c>
      <c r="J10" t="inlineStr">
        <is>
          <t>Aisha Bello</t>
        </is>
      </c>
      <c r="K10" s="70" t="n">
        <v>29</v>
      </c>
      <c r="L10" s="71" t="n">
        <v>3640573.52</v>
      </c>
      <c r="M10" s="71" t="n">
        <v>105576632.08</v>
      </c>
      <c r="N10" s="71" t="n">
        <v>3167298.96</v>
      </c>
      <c r="O10" s="71" t="n">
        <v>102409333.12</v>
      </c>
      <c r="P10" s="71" t="n">
        <v>81871095.3</v>
      </c>
      <c r="Q10" s="71" t="n">
        <v>20538237.82</v>
      </c>
      <c r="R10" t="inlineStr">
        <is>
          <t>TK-04</t>
        </is>
      </c>
      <c r="S10" t="inlineStr">
        <is>
          <t>Hybrid</t>
        </is>
      </c>
      <c r="T10" s="70" t="n">
        <v>31</v>
      </c>
      <c r="U10">
        <f>IF(AND(OR(Dashboard!$C$6="All",E10=Dashboard!$C$6),OR(Dashboard!$F$6="All",G10=Dashboard!$F$6),OR(Dashboard!$I$6="All",H10=Dashboard!$I$6)),1,0)</f>
        <v/>
      </c>
    </row>
    <row r="11">
      <c r="A11" t="inlineStr">
        <is>
          <t>TY100002</t>
        </is>
      </c>
      <c r="B11" s="68" t="n">
        <v>45658</v>
      </c>
      <c r="C11" s="69" t="n">
        <v>2025</v>
      </c>
      <c r="D11" t="inlineStr">
        <is>
          <t>Jan</t>
        </is>
      </c>
      <c r="E11" t="inlineStr">
        <is>
          <t>Japan</t>
        </is>
      </c>
      <c r="F11" t="inlineStr">
        <is>
          <t>Japan</t>
        </is>
      </c>
      <c r="G11" t="inlineStr">
        <is>
          <t>Prius</t>
        </is>
      </c>
      <c r="H11" t="inlineStr">
        <is>
          <t>Dealer retail</t>
        </is>
      </c>
      <c r="I11" t="inlineStr">
        <is>
          <t>Private buyer</t>
        </is>
      </c>
      <c r="J11" t="inlineStr">
        <is>
          <t>Lucas Martin</t>
        </is>
      </c>
      <c r="K11" s="70" t="n">
        <v>17</v>
      </c>
      <c r="L11" s="71" t="n">
        <v>3632246.94</v>
      </c>
      <c r="M11" s="71" t="n">
        <v>61748197.98</v>
      </c>
      <c r="N11" s="71" t="n">
        <v>1234963.96</v>
      </c>
      <c r="O11" s="71" t="n">
        <v>60513234.02</v>
      </c>
      <c r="P11" s="71" t="n">
        <v>49074199.08</v>
      </c>
      <c r="Q11" s="71" t="n">
        <v>11439034.94</v>
      </c>
      <c r="R11" t="inlineStr">
        <is>
          <t>TK-02</t>
        </is>
      </c>
      <c r="S11" t="inlineStr">
        <is>
          <t>Hybrid</t>
        </is>
      </c>
      <c r="T11" s="70" t="n">
        <v>17</v>
      </c>
      <c r="U11">
        <f>IF(AND(OR(Dashboard!$C$6="All",E11=Dashboard!$C$6),OR(Dashboard!$F$6="All",G11=Dashboard!$F$6),OR(Dashboard!$I$6="All",H11=Dashboard!$I$6)),1,0)</f>
        <v/>
      </c>
    </row>
    <row r="12">
      <c r="A12" t="inlineStr">
        <is>
          <t>TY100003</t>
        </is>
      </c>
      <c r="B12" s="68" t="n">
        <v>45658</v>
      </c>
      <c r="C12" s="69" t="n">
        <v>2025</v>
      </c>
      <c r="D12" t="inlineStr">
        <is>
          <t>Jan</t>
        </is>
      </c>
      <c r="E12" t="inlineStr">
        <is>
          <t>Asia</t>
        </is>
      </c>
      <c r="F12" t="inlineStr">
        <is>
          <t>India</t>
        </is>
      </c>
      <c r="G12" t="inlineStr">
        <is>
          <t>Prius</t>
        </is>
      </c>
      <c r="H12" t="inlineStr">
        <is>
          <t>Dealer retail</t>
        </is>
      </c>
      <c r="I12" t="inlineStr">
        <is>
          <t>Private buyer</t>
        </is>
      </c>
      <c r="J12" t="inlineStr">
        <is>
          <t>Ana Costa</t>
        </is>
      </c>
      <c r="K12" s="70" t="n">
        <v>12</v>
      </c>
      <c r="L12" s="71" t="n">
        <v>3684200.33</v>
      </c>
      <c r="M12" s="71" t="n">
        <v>44210403.96</v>
      </c>
      <c r="N12" s="71" t="n">
        <v>1326312.12</v>
      </c>
      <c r="O12" s="71" t="n">
        <v>42884091.84</v>
      </c>
      <c r="P12" s="71" t="n">
        <v>33532906.91</v>
      </c>
      <c r="Q12" s="71" t="n">
        <v>9351184.93</v>
      </c>
      <c r="R12" t="inlineStr">
        <is>
          <t>DL-01</t>
        </is>
      </c>
      <c r="S12" t="inlineStr">
        <is>
          <t>Hybrid</t>
        </is>
      </c>
      <c r="T12" s="70" t="n">
        <v>13</v>
      </c>
      <c r="U12">
        <f>IF(AND(OR(Dashboard!$C$6="All",E12=Dashboard!$C$6),OR(Dashboard!$F$6="All",G12=Dashboard!$F$6),OR(Dashboard!$I$6="All",H12=Dashboard!$I$6)),1,0)</f>
        <v/>
      </c>
    </row>
    <row r="13">
      <c r="A13" t="inlineStr">
        <is>
          <t>TY100004</t>
        </is>
      </c>
      <c r="B13" s="68" t="n">
        <v>45658</v>
      </c>
      <c r="C13" s="69" t="n">
        <v>2025</v>
      </c>
      <c r="D13" t="inlineStr">
        <is>
          <t>Jan</t>
        </is>
      </c>
      <c r="E13" t="inlineStr">
        <is>
          <t>Asia</t>
        </is>
      </c>
      <c r="F13" t="inlineStr">
        <is>
          <t>Thailand</t>
        </is>
      </c>
      <c r="G13" t="inlineStr">
        <is>
          <t>bZ4X</t>
        </is>
      </c>
      <c r="H13" t="inlineStr">
        <is>
          <t>Dealer retail</t>
        </is>
      </c>
      <c r="I13" t="inlineStr">
        <is>
          <t>Private buyer</t>
        </is>
      </c>
      <c r="J13" t="inlineStr">
        <is>
          <t>Sara Rossi</t>
        </is>
      </c>
      <c r="K13" s="70" t="n">
        <v>35</v>
      </c>
      <c r="L13" s="71" t="n">
        <v>5899743.51</v>
      </c>
      <c r="M13" s="71" t="n">
        <v>206491022.85</v>
      </c>
      <c r="N13" s="71" t="n">
        <v>10324551.14</v>
      </c>
      <c r="O13" s="71" t="n">
        <v>196166471.71</v>
      </c>
      <c r="P13" s="71" t="n">
        <v>192099017.28</v>
      </c>
      <c r="Q13" s="71" t="n">
        <v>4067454.43</v>
      </c>
      <c r="R13" t="inlineStr">
        <is>
          <t>BK-03</t>
        </is>
      </c>
      <c r="S13" t="inlineStr">
        <is>
          <t>EV</t>
        </is>
      </c>
      <c r="T13" s="70" t="n">
        <v>39</v>
      </c>
      <c r="U13">
        <f>IF(AND(OR(Dashboard!$C$6="All",E13=Dashboard!$C$6),OR(Dashboard!$F$6="All",G13=Dashboard!$F$6),OR(Dashboard!$I$6="All",H13=Dashboard!$I$6)),1,0)</f>
        <v/>
      </c>
    </row>
    <row r="14">
      <c r="A14" t="inlineStr">
        <is>
          <t>TY100005</t>
        </is>
      </c>
      <c r="B14" s="68" t="n">
        <v>45658</v>
      </c>
      <c r="C14" s="69" t="n">
        <v>2025</v>
      </c>
      <c r="D14" t="inlineStr">
        <is>
          <t>Jan</t>
        </is>
      </c>
      <c r="E14" t="inlineStr">
        <is>
          <t>Japan</t>
        </is>
      </c>
      <c r="F14" t="inlineStr">
        <is>
          <t>Japan</t>
        </is>
      </c>
      <c r="G14" t="inlineStr">
        <is>
          <t>Prius</t>
        </is>
      </c>
      <c r="H14" t="inlineStr">
        <is>
          <t>Online reservation</t>
        </is>
      </c>
      <c r="I14" t="inlineStr">
        <is>
          <t>Private buyer</t>
        </is>
      </c>
      <c r="J14" t="inlineStr">
        <is>
          <t>Yuki Sato</t>
        </is>
      </c>
      <c r="K14" s="70" t="n">
        <v>26</v>
      </c>
      <c r="L14" s="71" t="n">
        <v>3551560.05</v>
      </c>
      <c r="M14" s="71" t="n">
        <v>92340561.3</v>
      </c>
      <c r="N14" s="71" t="n">
        <v>4617028.07</v>
      </c>
      <c r="O14" s="71" t="n">
        <v>87723533.23</v>
      </c>
      <c r="P14" s="71" t="n">
        <v>76286098.33</v>
      </c>
      <c r="Q14" s="71" t="n">
        <v>11437434.9</v>
      </c>
      <c r="R14" t="inlineStr">
        <is>
          <t>NG-04</t>
        </is>
      </c>
      <c r="S14" t="inlineStr">
        <is>
          <t>Hybrid</t>
        </is>
      </c>
      <c r="T14" s="70" t="n">
        <v>25</v>
      </c>
      <c r="U14">
        <f>IF(AND(OR(Dashboard!$C$6="All",E14=Dashboard!$C$6),OR(Dashboard!$F$6="All",G14=Dashboard!$F$6),OR(Dashboard!$I$6="All",H14=Dashboard!$I$6)),1,0)</f>
        <v/>
      </c>
    </row>
    <row r="15">
      <c r="A15" t="inlineStr">
        <is>
          <t>TY100006</t>
        </is>
      </c>
      <c r="B15" s="68" t="n">
        <v>45658</v>
      </c>
      <c r="C15" s="69" t="n">
        <v>2025</v>
      </c>
      <c r="D15" t="inlineStr">
        <is>
          <t>Jan</t>
        </is>
      </c>
      <c r="E15" t="inlineStr">
        <is>
          <t>Japan</t>
        </is>
      </c>
      <c r="F15" t="inlineStr">
        <is>
          <t>Japan</t>
        </is>
      </c>
      <c r="G15" t="inlineStr">
        <is>
          <t>Hilux</t>
        </is>
      </c>
      <c r="H15" t="inlineStr">
        <is>
          <t>Fleet</t>
        </is>
      </c>
      <c r="I15" t="inlineStr">
        <is>
          <t>Private buyer</t>
        </is>
      </c>
      <c r="J15" t="inlineStr">
        <is>
          <t>Sophie Müller</t>
        </is>
      </c>
      <c r="K15" s="70" t="n">
        <v>26</v>
      </c>
      <c r="L15" s="71" t="n">
        <v>3819219.4</v>
      </c>
      <c r="M15" s="71" t="n">
        <v>99299704.40000001</v>
      </c>
      <c r="N15" s="71" t="n">
        <v>2978991.13</v>
      </c>
      <c r="O15" s="71" t="n">
        <v>96320713.27</v>
      </c>
      <c r="P15" s="71" t="n">
        <v>81171275.77</v>
      </c>
      <c r="Q15" s="71" t="n">
        <v>15149437.5</v>
      </c>
      <c r="R15" t="inlineStr">
        <is>
          <t>NG-04</t>
        </is>
      </c>
      <c r="S15" t="inlineStr">
        <is>
          <t>Diesel</t>
        </is>
      </c>
      <c r="T15" s="70" t="n">
        <v>26</v>
      </c>
      <c r="U15">
        <f>IF(AND(OR(Dashboard!$C$6="All",E15=Dashboard!$C$6),OR(Dashboard!$F$6="All",G15=Dashboard!$F$6),OR(Dashboard!$I$6="All",H15=Dashboard!$I$6)),1,0)</f>
        <v/>
      </c>
    </row>
    <row r="16">
      <c r="A16" t="inlineStr">
        <is>
          <t>TY100007</t>
        </is>
      </c>
      <c r="B16" s="68" t="n">
        <v>45658</v>
      </c>
      <c r="C16" s="69" t="n">
        <v>2025</v>
      </c>
      <c r="D16" t="inlineStr">
        <is>
          <t>Jan</t>
        </is>
      </c>
      <c r="E16" t="inlineStr">
        <is>
          <t>North America</t>
        </is>
      </c>
      <c r="F16" t="inlineStr">
        <is>
          <t>Canada</t>
        </is>
      </c>
      <c r="G16" t="inlineStr">
        <is>
          <t>Corolla</t>
        </is>
      </c>
      <c r="H16" t="inlineStr">
        <is>
          <t>Dealer retail</t>
        </is>
      </c>
      <c r="I16" t="inlineStr">
        <is>
          <t>Private buyer</t>
        </is>
      </c>
      <c r="J16" t="inlineStr">
        <is>
          <t>Liam O'Brien</t>
        </is>
      </c>
      <c r="K16" s="70" t="n">
        <v>17</v>
      </c>
      <c r="L16" s="71" t="n">
        <v>2657268.29</v>
      </c>
      <c r="M16" s="71" t="n">
        <v>45173560.93</v>
      </c>
      <c r="N16" s="71" t="n">
        <v>0</v>
      </c>
      <c r="O16" s="71" t="n">
        <v>45173560.93</v>
      </c>
      <c r="P16" s="71" t="n">
        <v>39631198.81</v>
      </c>
      <c r="Q16" s="71" t="n">
        <v>5542362.12</v>
      </c>
      <c r="R16" t="inlineStr">
        <is>
          <t>TO-03</t>
        </is>
      </c>
      <c r="S16" t="inlineStr">
        <is>
          <t>Petrol</t>
        </is>
      </c>
      <c r="T16" s="70" t="n">
        <v>17</v>
      </c>
      <c r="U16">
        <f>IF(AND(OR(Dashboard!$C$6="All",E16=Dashboard!$C$6),OR(Dashboard!$F$6="All",G16=Dashboard!$F$6),OR(Dashboard!$I$6="All",H16=Dashboard!$I$6)),1,0)</f>
        <v/>
      </c>
    </row>
    <row r="17">
      <c r="A17" t="inlineStr">
        <is>
          <t>TY100008</t>
        </is>
      </c>
      <c r="B17" s="68" t="n">
        <v>45658</v>
      </c>
      <c r="C17" s="69" t="n">
        <v>2025</v>
      </c>
      <c r="D17" t="inlineStr">
        <is>
          <t>Jan</t>
        </is>
      </c>
      <c r="E17" t="inlineStr">
        <is>
          <t>North America</t>
        </is>
      </c>
      <c r="F17" t="inlineStr">
        <is>
          <t>USA</t>
        </is>
      </c>
      <c r="G17" t="inlineStr">
        <is>
          <t>bZ4X</t>
        </is>
      </c>
      <c r="H17" t="inlineStr">
        <is>
          <t>Fleet</t>
        </is>
      </c>
      <c r="I17" t="inlineStr">
        <is>
          <t>Government</t>
        </is>
      </c>
      <c r="J17" t="inlineStr">
        <is>
          <t>Arjun Mehta</t>
        </is>
      </c>
      <c r="K17" s="70" t="n">
        <v>40</v>
      </c>
      <c r="L17" s="71" t="n">
        <v>6229958.95</v>
      </c>
      <c r="M17" s="71" t="n">
        <v>249198358</v>
      </c>
      <c r="N17" s="71" t="n">
        <v>0</v>
      </c>
      <c r="O17" s="71" t="n">
        <v>249198358</v>
      </c>
      <c r="P17" s="71" t="n">
        <v>208278540.68</v>
      </c>
      <c r="Q17" s="71" t="n">
        <v>40919817.32</v>
      </c>
      <c r="R17" t="inlineStr">
        <is>
          <t>LA-04</t>
        </is>
      </c>
      <c r="S17" t="inlineStr">
        <is>
          <t>EV</t>
        </is>
      </c>
      <c r="T17" s="70" t="n">
        <v>41</v>
      </c>
      <c r="U17">
        <f>IF(AND(OR(Dashboard!$C$6="All",E17=Dashboard!$C$6),OR(Dashboard!$F$6="All",G17=Dashboard!$F$6),OR(Dashboard!$I$6="All",H17=Dashboard!$I$6)),1,0)</f>
        <v/>
      </c>
    </row>
    <row r="18">
      <c r="A18" t="inlineStr">
        <is>
          <t>TY100009</t>
        </is>
      </c>
      <c r="B18" s="68" t="n">
        <v>45659</v>
      </c>
      <c r="C18" s="69" t="n">
        <v>2025</v>
      </c>
      <c r="D18" t="inlineStr">
        <is>
          <t>Jan</t>
        </is>
      </c>
      <c r="E18" t="inlineStr">
        <is>
          <t>Japan</t>
        </is>
      </c>
      <c r="F18" t="inlineStr">
        <is>
          <t>Japan</t>
        </is>
      </c>
      <c r="G18" t="inlineStr">
        <is>
          <t>Land Cruiser</t>
        </is>
      </c>
      <c r="H18" t="inlineStr">
        <is>
          <t>Dealer retail</t>
        </is>
      </c>
      <c r="I18" t="inlineStr">
        <is>
          <t>Private buyer</t>
        </is>
      </c>
      <c r="J18" t="inlineStr">
        <is>
          <t>Zoya Ahmed</t>
        </is>
      </c>
      <c r="K18" s="70" t="n">
        <v>38</v>
      </c>
      <c r="L18" s="71" t="n">
        <v>7210121.49</v>
      </c>
      <c r="M18" s="71" t="n">
        <v>273984616.62</v>
      </c>
      <c r="N18" s="71" t="n">
        <v>13699230.83</v>
      </c>
      <c r="O18" s="71" t="n">
        <v>260285385.79</v>
      </c>
      <c r="P18" s="71" t="n">
        <v>214663471.1</v>
      </c>
      <c r="Q18" s="71" t="n">
        <v>45621914.69</v>
      </c>
      <c r="R18" t="inlineStr">
        <is>
          <t>OS-02</t>
        </is>
      </c>
      <c r="S18" t="inlineStr">
        <is>
          <t>Petrol</t>
        </is>
      </c>
      <c r="T18" s="70" t="n">
        <v>38</v>
      </c>
      <c r="U18">
        <f>IF(AND(OR(Dashboard!$C$6="All",E18=Dashboard!$C$6),OR(Dashboard!$F$6="All",G18=Dashboard!$F$6),OR(Dashboard!$I$6="All",H18=Dashboard!$I$6)),1,0)</f>
        <v/>
      </c>
    </row>
    <row r="19">
      <c r="A19" t="inlineStr">
        <is>
          <t>TY100010</t>
        </is>
      </c>
      <c r="B19" s="68" t="n">
        <v>45659</v>
      </c>
      <c r="C19" s="69" t="n">
        <v>2025</v>
      </c>
      <c r="D19" t="inlineStr">
        <is>
          <t>Jan</t>
        </is>
      </c>
      <c r="E19" t="inlineStr">
        <is>
          <t>Japan</t>
        </is>
      </c>
      <c r="F19" t="inlineStr">
        <is>
          <t>Japan</t>
        </is>
      </c>
      <c r="G19" t="inlineStr">
        <is>
          <t>Prius</t>
        </is>
      </c>
      <c r="H19" t="inlineStr">
        <is>
          <t>Dealer retail</t>
        </is>
      </c>
      <c r="I19" t="inlineStr">
        <is>
          <t>Private buyer</t>
        </is>
      </c>
      <c r="J19" t="inlineStr">
        <is>
          <t>Sara Rossi</t>
        </is>
      </c>
      <c r="K19" s="70" t="n">
        <v>7</v>
      </c>
      <c r="L19" s="71" t="n">
        <v>3334076.16</v>
      </c>
      <c r="M19" s="71" t="n">
        <v>23338533.12</v>
      </c>
      <c r="N19" s="71" t="n">
        <v>1166926.66</v>
      </c>
      <c r="O19" s="71" t="n">
        <v>22171606.46</v>
      </c>
      <c r="P19" s="71" t="n">
        <v>19943815.98</v>
      </c>
      <c r="Q19" s="71" t="n">
        <v>2227790.48</v>
      </c>
      <c r="R19" t="inlineStr">
        <is>
          <t>OS-04</t>
        </is>
      </c>
      <c r="S19" t="inlineStr">
        <is>
          <t>Hybrid</t>
        </is>
      </c>
      <c r="T19" s="70" t="n">
        <v>7</v>
      </c>
      <c r="U19">
        <f>IF(AND(OR(Dashboard!$C$6="All",E19=Dashboard!$C$6),OR(Dashboard!$F$6="All",G19=Dashboard!$F$6),OR(Dashboard!$I$6="All",H19=Dashboard!$I$6)),1,0)</f>
        <v/>
      </c>
    </row>
    <row r="20">
      <c r="A20" t="inlineStr">
        <is>
          <t>TY100011</t>
        </is>
      </c>
      <c r="B20" s="68" t="n">
        <v>45659</v>
      </c>
      <c r="C20" s="69" t="n">
        <v>2025</v>
      </c>
      <c r="D20" t="inlineStr">
        <is>
          <t>Jan</t>
        </is>
      </c>
      <c r="E20" t="inlineStr">
        <is>
          <t>Japan</t>
        </is>
      </c>
      <c r="F20" t="inlineStr">
        <is>
          <t>Japan</t>
        </is>
      </c>
      <c r="G20" t="inlineStr">
        <is>
          <t>bZ4X</t>
        </is>
      </c>
      <c r="H20" t="inlineStr">
        <is>
          <t>Fleet</t>
        </is>
      </c>
      <c r="I20" t="inlineStr">
        <is>
          <t>Private buyer</t>
        </is>
      </c>
      <c r="J20" t="inlineStr">
        <is>
          <t>Zoya Ahmed</t>
        </is>
      </c>
      <c r="K20" s="70" t="n">
        <v>17</v>
      </c>
      <c r="L20" s="71" t="n">
        <v>6175564.27</v>
      </c>
      <c r="M20" s="71" t="n">
        <v>104984592.59</v>
      </c>
      <c r="N20" s="71" t="n">
        <v>2099691.85</v>
      </c>
      <c r="O20" s="71" t="n">
        <v>102884900.74</v>
      </c>
      <c r="P20" s="71" t="n">
        <v>94302263.31999999</v>
      </c>
      <c r="Q20" s="71" t="n">
        <v>8582637.42</v>
      </c>
      <c r="R20" t="inlineStr">
        <is>
          <t>OS-03</t>
        </is>
      </c>
      <c r="S20" t="inlineStr">
        <is>
          <t>EV</t>
        </is>
      </c>
      <c r="T20" s="70" t="n">
        <v>19</v>
      </c>
      <c r="U20">
        <f>IF(AND(OR(Dashboard!$C$6="All",E20=Dashboard!$C$6),OR(Dashboard!$F$6="All",G20=Dashboard!$F$6),OR(Dashboard!$I$6="All",H20=Dashboard!$I$6)),1,0)</f>
        <v/>
      </c>
    </row>
    <row r="21">
      <c r="A21" t="inlineStr">
        <is>
          <t>TY100012</t>
        </is>
      </c>
      <c r="B21" s="68" t="n">
        <v>45659</v>
      </c>
      <c r="C21" s="69" t="n">
        <v>2025</v>
      </c>
      <c r="D21" t="inlineStr">
        <is>
          <t>Jan</t>
        </is>
      </c>
      <c r="E21" t="inlineStr">
        <is>
          <t>North America</t>
        </is>
      </c>
      <c r="F21" t="inlineStr">
        <is>
          <t>USA</t>
        </is>
      </c>
      <c r="G21" t="inlineStr">
        <is>
          <t>Corolla</t>
        </is>
      </c>
      <c r="H21" t="inlineStr">
        <is>
          <t>Dealer retail</t>
        </is>
      </c>
      <c r="I21" t="inlineStr">
        <is>
          <t>Private buyer</t>
        </is>
      </c>
      <c r="J21" t="inlineStr">
        <is>
          <t>Shraddha Kulkarni</t>
        </is>
      </c>
      <c r="K21" s="70" t="n">
        <v>26</v>
      </c>
      <c r="L21" s="71" t="n">
        <v>2953845.78</v>
      </c>
      <c r="M21" s="71" t="n">
        <v>76799990.28</v>
      </c>
      <c r="N21" s="71" t="n">
        <v>0</v>
      </c>
      <c r="O21" s="71" t="n">
        <v>76799990.28</v>
      </c>
      <c r="P21" s="71" t="n">
        <v>58831040.99</v>
      </c>
      <c r="Q21" s="71" t="n">
        <v>17968949.29</v>
      </c>
      <c r="R21" t="inlineStr">
        <is>
          <t>NY-04</t>
        </is>
      </c>
      <c r="S21" t="inlineStr">
        <is>
          <t>Petrol</t>
        </is>
      </c>
      <c r="T21" s="70" t="n">
        <v>25</v>
      </c>
      <c r="U21">
        <f>IF(AND(OR(Dashboard!$C$6="All",E21=Dashboard!$C$6),OR(Dashboard!$F$6="All",G21=Dashboard!$F$6),OR(Dashboard!$I$6="All",H21=Dashboard!$I$6)),1,0)</f>
        <v/>
      </c>
    </row>
    <row r="22">
      <c r="A22" t="inlineStr">
        <is>
          <t>TY100013</t>
        </is>
      </c>
      <c r="B22" s="68" t="n">
        <v>45659</v>
      </c>
      <c r="C22" s="69" t="n">
        <v>2025</v>
      </c>
      <c r="D22" t="inlineStr">
        <is>
          <t>Jan</t>
        </is>
      </c>
      <c r="E22" t="inlineStr">
        <is>
          <t>North America</t>
        </is>
      </c>
      <c r="F22" t="inlineStr">
        <is>
          <t>USA</t>
        </is>
      </c>
      <c r="G22" t="inlineStr">
        <is>
          <t>Corolla</t>
        </is>
      </c>
      <c r="H22" t="inlineStr">
        <is>
          <t>Dealer retail</t>
        </is>
      </c>
      <c r="I22" t="inlineStr">
        <is>
          <t>Private buyer</t>
        </is>
      </c>
      <c r="J22" t="inlineStr">
        <is>
          <t>Amir Khan</t>
        </is>
      </c>
      <c r="K22" s="70" t="n">
        <v>26</v>
      </c>
      <c r="L22" s="71" t="n">
        <v>2750977.37</v>
      </c>
      <c r="M22" s="71" t="n">
        <v>71525411.62</v>
      </c>
      <c r="N22" s="71" t="n">
        <v>1430508.23</v>
      </c>
      <c r="O22" s="71" t="n">
        <v>70094903.39</v>
      </c>
      <c r="P22" s="71" t="n">
        <v>61790481.21</v>
      </c>
      <c r="Q22" s="71" t="n">
        <v>8304422.18</v>
      </c>
      <c r="R22" t="inlineStr">
        <is>
          <t>NY-01</t>
        </is>
      </c>
      <c r="S22" t="inlineStr">
        <is>
          <t>Petrol</t>
        </is>
      </c>
      <c r="T22" s="70" t="n">
        <v>29</v>
      </c>
      <c r="U22">
        <f>IF(AND(OR(Dashboard!$C$6="All",E22=Dashboard!$C$6),OR(Dashboard!$F$6="All",G22=Dashboard!$F$6),OR(Dashboard!$I$6="All",H22=Dashboard!$I$6)),1,0)</f>
        <v/>
      </c>
    </row>
    <row r="23">
      <c r="A23" t="inlineStr">
        <is>
          <t>TY100014</t>
        </is>
      </c>
      <c r="B23" s="68" t="n">
        <v>45659</v>
      </c>
      <c r="C23" s="69" t="n">
        <v>2025</v>
      </c>
      <c r="D23" t="inlineStr">
        <is>
          <t>Jan</t>
        </is>
      </c>
      <c r="E23" t="inlineStr">
        <is>
          <t>Japan</t>
        </is>
      </c>
      <c r="F23" t="inlineStr">
        <is>
          <t>Japan</t>
        </is>
      </c>
      <c r="G23" t="inlineStr">
        <is>
          <t>Hilux</t>
        </is>
      </c>
      <c r="H23" t="inlineStr">
        <is>
          <t>Dealer retail</t>
        </is>
      </c>
      <c r="I23" t="inlineStr">
        <is>
          <t>Private buyer</t>
        </is>
      </c>
      <c r="J23" t="inlineStr">
        <is>
          <t>Ravindra Patil</t>
        </is>
      </c>
      <c r="K23" s="70" t="n">
        <v>36</v>
      </c>
      <c r="L23" s="71" t="n">
        <v>4060986.31</v>
      </c>
      <c r="M23" s="71" t="n">
        <v>146195507.16</v>
      </c>
      <c r="N23" s="71" t="n">
        <v>4385865.21</v>
      </c>
      <c r="O23" s="71" t="n">
        <v>141809641.95</v>
      </c>
      <c r="P23" s="71" t="n">
        <v>114774717.13</v>
      </c>
      <c r="Q23" s="71" t="n">
        <v>27034924.82</v>
      </c>
      <c r="R23" t="inlineStr">
        <is>
          <t>TK-02</t>
        </is>
      </c>
      <c r="S23" t="inlineStr">
        <is>
          <t>Petrol</t>
        </is>
      </c>
      <c r="T23" s="70" t="n">
        <v>37</v>
      </c>
      <c r="U23">
        <f>IF(AND(OR(Dashboard!$C$6="All",E23=Dashboard!$C$6),OR(Dashboard!$F$6="All",G23=Dashboard!$F$6),OR(Dashboard!$I$6="All",H23=Dashboard!$I$6)),1,0)</f>
        <v/>
      </c>
    </row>
    <row r="24">
      <c r="A24" t="inlineStr">
        <is>
          <t>TY100015</t>
        </is>
      </c>
      <c r="B24" s="68" t="n">
        <v>45659</v>
      </c>
      <c r="C24" s="69" t="n">
        <v>2025</v>
      </c>
      <c r="D24" t="inlineStr">
        <is>
          <t>Jan</t>
        </is>
      </c>
      <c r="E24" t="inlineStr">
        <is>
          <t>North America</t>
        </is>
      </c>
      <c r="F24" t="inlineStr">
        <is>
          <t>Canada</t>
        </is>
      </c>
      <c r="G24" t="inlineStr">
        <is>
          <t>Land Cruiser</t>
        </is>
      </c>
      <c r="H24" t="inlineStr">
        <is>
          <t>Dealer retail</t>
        </is>
      </c>
      <c r="I24" t="inlineStr">
        <is>
          <t>Company fleet</t>
        </is>
      </c>
      <c r="J24" t="inlineStr">
        <is>
          <t>Ana Costa</t>
        </is>
      </c>
      <c r="K24" s="70" t="n">
        <v>18</v>
      </c>
      <c r="L24" s="71" t="n">
        <v>7730734.19</v>
      </c>
      <c r="M24" s="71" t="n">
        <v>139153215.42</v>
      </c>
      <c r="N24" s="71" t="n">
        <v>0</v>
      </c>
      <c r="O24" s="71" t="n">
        <v>139153215.42</v>
      </c>
      <c r="P24" s="71" t="n">
        <v>102355090.88</v>
      </c>
      <c r="Q24" s="71" t="n">
        <v>36798124.54</v>
      </c>
      <c r="R24" t="inlineStr">
        <is>
          <t>TO-04</t>
        </is>
      </c>
      <c r="S24" t="inlineStr">
        <is>
          <t>Diesel</t>
        </is>
      </c>
      <c r="T24" s="70" t="n">
        <v>20</v>
      </c>
      <c r="U24">
        <f>IF(AND(OR(Dashboard!$C$6="All",E24=Dashboard!$C$6),OR(Dashboard!$F$6="All",G24=Dashboard!$F$6),OR(Dashboard!$I$6="All",H24=Dashboard!$I$6)),1,0)</f>
        <v/>
      </c>
    </row>
    <row r="25">
      <c r="A25" t="inlineStr">
        <is>
          <t>TY100016</t>
        </is>
      </c>
      <c r="B25" s="68" t="n">
        <v>45659</v>
      </c>
      <c r="C25" s="69" t="n">
        <v>2025</v>
      </c>
      <c r="D25" t="inlineStr">
        <is>
          <t>Jan</t>
        </is>
      </c>
      <c r="E25" t="inlineStr">
        <is>
          <t>Japan</t>
        </is>
      </c>
      <c r="F25" t="inlineStr">
        <is>
          <t>Japan</t>
        </is>
      </c>
      <c r="G25" t="inlineStr">
        <is>
          <t>Hilux</t>
        </is>
      </c>
      <c r="H25" t="inlineStr">
        <is>
          <t>Dealer retail</t>
        </is>
      </c>
      <c r="I25" t="inlineStr">
        <is>
          <t>Private buyer</t>
        </is>
      </c>
      <c r="J25" t="inlineStr">
        <is>
          <t>Liam O'Brien</t>
        </is>
      </c>
      <c r="K25" s="70" t="n">
        <v>34</v>
      </c>
      <c r="L25" s="71" t="n">
        <v>3886235.23</v>
      </c>
      <c r="M25" s="71" t="n">
        <v>132131997.82</v>
      </c>
      <c r="N25" s="71" t="n">
        <v>3963959.93</v>
      </c>
      <c r="O25" s="71" t="n">
        <v>128168037.89</v>
      </c>
      <c r="P25" s="71" t="n">
        <v>112925731.21</v>
      </c>
      <c r="Q25" s="71" t="n">
        <v>15242306.68</v>
      </c>
      <c r="R25" t="inlineStr">
        <is>
          <t>TK-01</t>
        </is>
      </c>
      <c r="S25" t="inlineStr">
        <is>
          <t>Petrol</t>
        </is>
      </c>
      <c r="T25" s="70" t="n">
        <v>34</v>
      </c>
      <c r="U25">
        <f>IF(AND(OR(Dashboard!$C$6="All",E25=Dashboard!$C$6),OR(Dashboard!$F$6="All",G25=Dashboard!$F$6),OR(Dashboard!$I$6="All",H25=Dashboard!$I$6)),1,0)</f>
        <v/>
      </c>
    </row>
    <row r="26">
      <c r="A26" t="inlineStr">
        <is>
          <t>TY100017</t>
        </is>
      </c>
      <c r="B26" s="68" t="n">
        <v>45659</v>
      </c>
      <c r="C26" s="69" t="n">
        <v>2025</v>
      </c>
      <c r="D26" t="inlineStr">
        <is>
          <t>Jan</t>
        </is>
      </c>
      <c r="E26" t="inlineStr">
        <is>
          <t>Asia</t>
        </is>
      </c>
      <c r="F26" t="inlineStr">
        <is>
          <t>Thailand</t>
        </is>
      </c>
      <c r="G26" t="inlineStr">
        <is>
          <t>Camry</t>
        </is>
      </c>
      <c r="H26" t="inlineStr">
        <is>
          <t>Dealer retail</t>
        </is>
      </c>
      <c r="I26" t="inlineStr">
        <is>
          <t>Company fleet</t>
        </is>
      </c>
      <c r="J26" t="inlineStr">
        <is>
          <t>Noah Smith</t>
        </is>
      </c>
      <c r="K26" s="70" t="n">
        <v>8</v>
      </c>
      <c r="L26" s="71" t="n">
        <v>4004345.73</v>
      </c>
      <c r="M26" s="71" t="n">
        <v>32034765.84</v>
      </c>
      <c r="N26" s="71" t="n">
        <v>961042.98</v>
      </c>
      <c r="O26" s="71" t="n">
        <v>31073722.86</v>
      </c>
      <c r="P26" s="71" t="n">
        <v>25306087.77</v>
      </c>
      <c r="Q26" s="71" t="n">
        <v>5767635.09</v>
      </c>
      <c r="R26" t="inlineStr">
        <is>
          <t>BK-02</t>
        </is>
      </c>
      <c r="S26" t="inlineStr">
        <is>
          <t>Hybrid</t>
        </is>
      </c>
      <c r="T26" s="70" t="n">
        <v>8</v>
      </c>
      <c r="U26">
        <f>IF(AND(OR(Dashboard!$C$6="All",E26=Dashboard!$C$6),OR(Dashboard!$F$6="All",G26=Dashboard!$F$6),OR(Dashboard!$I$6="All",H26=Dashboard!$I$6)),1,0)</f>
        <v/>
      </c>
    </row>
    <row r="27">
      <c r="A27" t="inlineStr">
        <is>
          <t>TY100018</t>
        </is>
      </c>
      <c r="B27" s="68" t="n">
        <v>45659</v>
      </c>
      <c r="C27" s="69" t="n">
        <v>2025</v>
      </c>
      <c r="D27" t="inlineStr">
        <is>
          <t>Jan</t>
        </is>
      </c>
      <c r="E27" t="inlineStr">
        <is>
          <t>North America</t>
        </is>
      </c>
      <c r="F27" t="inlineStr">
        <is>
          <t>Canada</t>
        </is>
      </c>
      <c r="G27" t="inlineStr">
        <is>
          <t>Prius</t>
        </is>
      </c>
      <c r="H27" t="inlineStr">
        <is>
          <t>Dealer retail</t>
        </is>
      </c>
      <c r="I27" t="inlineStr">
        <is>
          <t>Private buyer</t>
        </is>
      </c>
      <c r="J27" t="inlineStr">
        <is>
          <t>Zoya Ahmed</t>
        </is>
      </c>
      <c r="K27" s="70" t="n">
        <v>10</v>
      </c>
      <c r="L27" s="71" t="n">
        <v>3579217.02</v>
      </c>
      <c r="M27" s="71" t="n">
        <v>35792170.2</v>
      </c>
      <c r="N27" s="71" t="n">
        <v>1073765.11</v>
      </c>
      <c r="O27" s="71" t="n">
        <v>34718405.09</v>
      </c>
      <c r="P27" s="71" t="n">
        <v>28910564.71</v>
      </c>
      <c r="Q27" s="71" t="n">
        <v>5807840.38</v>
      </c>
      <c r="R27" t="inlineStr">
        <is>
          <t>TO-04</t>
        </is>
      </c>
      <c r="S27" t="inlineStr">
        <is>
          <t>Hybrid</t>
        </is>
      </c>
      <c r="T27" s="70" t="n">
        <v>11</v>
      </c>
      <c r="U27">
        <f>IF(AND(OR(Dashboard!$C$6="All",E27=Dashboard!$C$6),OR(Dashboard!$F$6="All",G27=Dashboard!$F$6),OR(Dashboard!$I$6="All",H27=Dashboard!$I$6)),1,0)</f>
        <v/>
      </c>
    </row>
    <row r="28">
      <c r="A28" t="inlineStr">
        <is>
          <t>TY100019</t>
        </is>
      </c>
      <c r="B28" s="68" t="n">
        <v>45660</v>
      </c>
      <c r="C28" s="69" t="n">
        <v>2025</v>
      </c>
      <c r="D28" t="inlineStr">
        <is>
          <t>Jan</t>
        </is>
      </c>
      <c r="E28" t="inlineStr">
        <is>
          <t>Japan</t>
        </is>
      </c>
      <c r="F28" t="inlineStr">
        <is>
          <t>Japan</t>
        </is>
      </c>
      <c r="G28" t="inlineStr">
        <is>
          <t>Corolla</t>
        </is>
      </c>
      <c r="H28" t="inlineStr">
        <is>
          <t>Dealer retail</t>
        </is>
      </c>
      <c r="I28" t="inlineStr">
        <is>
          <t>Government</t>
        </is>
      </c>
      <c r="J28" t="inlineStr">
        <is>
          <t>Noah Smith</t>
        </is>
      </c>
      <c r="K28" s="70" t="n">
        <v>33</v>
      </c>
      <c r="L28" s="71" t="n">
        <v>2886375.83</v>
      </c>
      <c r="M28" s="71" t="n">
        <v>95250402.39</v>
      </c>
      <c r="N28" s="71" t="n">
        <v>1905008.05</v>
      </c>
      <c r="O28" s="71" t="n">
        <v>93345394.34</v>
      </c>
      <c r="P28" s="71" t="n">
        <v>77772573.19</v>
      </c>
      <c r="Q28" s="71" t="n">
        <v>15572821.15</v>
      </c>
      <c r="R28" t="inlineStr">
        <is>
          <t>NG-04</t>
        </is>
      </c>
      <c r="S28" t="inlineStr">
        <is>
          <t>Hybrid</t>
        </is>
      </c>
      <c r="T28" s="70" t="n">
        <v>35</v>
      </c>
      <c r="U28">
        <f>IF(AND(OR(Dashboard!$C$6="All",E28=Dashboard!$C$6),OR(Dashboard!$F$6="All",G28=Dashboard!$F$6),OR(Dashboard!$I$6="All",H28=Dashboard!$I$6)),1,0)</f>
        <v/>
      </c>
    </row>
    <row r="29">
      <c r="A29" t="inlineStr">
        <is>
          <t>TY100020</t>
        </is>
      </c>
      <c r="B29" s="68" t="n">
        <v>45660</v>
      </c>
      <c r="C29" s="69" t="n">
        <v>2025</v>
      </c>
      <c r="D29" t="inlineStr">
        <is>
          <t>Jan</t>
        </is>
      </c>
      <c r="E29" t="inlineStr">
        <is>
          <t>Europe</t>
        </is>
      </c>
      <c r="F29" t="inlineStr">
        <is>
          <t>Germany</t>
        </is>
      </c>
      <c r="G29" t="inlineStr">
        <is>
          <t>RAV4</t>
        </is>
      </c>
      <c r="H29" t="inlineStr">
        <is>
          <t>Dealer retail</t>
        </is>
      </c>
      <c r="I29" t="inlineStr">
        <is>
          <t>Private buyer</t>
        </is>
      </c>
      <c r="J29" t="inlineStr">
        <is>
          <t>Shraddha Kulkarni</t>
        </is>
      </c>
      <c r="K29" s="70" t="n">
        <v>6</v>
      </c>
      <c r="L29" s="71" t="n">
        <v>3403180.63</v>
      </c>
      <c r="M29" s="71" t="n">
        <v>20419083.78</v>
      </c>
      <c r="N29" s="71" t="n">
        <v>612572.51</v>
      </c>
      <c r="O29" s="71" t="n">
        <v>19806511.27</v>
      </c>
      <c r="P29" s="71" t="n">
        <v>16950635.78</v>
      </c>
      <c r="Q29" s="71" t="n">
        <v>2855875.49</v>
      </c>
      <c r="R29" t="inlineStr">
        <is>
          <t>BE-04</t>
        </is>
      </c>
      <c r="S29" t="inlineStr">
        <is>
          <t>Hybrid</t>
        </is>
      </c>
      <c r="T29" s="70" t="n">
        <v>6</v>
      </c>
      <c r="U29">
        <f>IF(AND(OR(Dashboard!$C$6="All",E29=Dashboard!$C$6),OR(Dashboard!$F$6="All",G29=Dashboard!$F$6),OR(Dashboard!$I$6="All",H29=Dashboard!$I$6)),1,0)</f>
        <v/>
      </c>
    </row>
    <row r="30">
      <c r="A30" t="inlineStr">
        <is>
          <t>TY100021</t>
        </is>
      </c>
      <c r="B30" s="68" t="n">
        <v>45660</v>
      </c>
      <c r="C30" s="69" t="n">
        <v>2025</v>
      </c>
      <c r="D30" t="inlineStr">
        <is>
          <t>Jan</t>
        </is>
      </c>
      <c r="E30" t="inlineStr">
        <is>
          <t>Asia</t>
        </is>
      </c>
      <c r="F30" t="inlineStr">
        <is>
          <t>Indonesia</t>
        </is>
      </c>
      <c r="G30" t="inlineStr">
        <is>
          <t>Corolla</t>
        </is>
      </c>
      <c r="H30" t="inlineStr">
        <is>
          <t>Dealer retail</t>
        </is>
      </c>
      <c r="I30" t="inlineStr">
        <is>
          <t>Private buyer</t>
        </is>
      </c>
      <c r="J30" t="inlineStr">
        <is>
          <t>Arjun Mehta</t>
        </is>
      </c>
      <c r="K30" s="70" t="n">
        <v>38</v>
      </c>
      <c r="L30" s="71" t="n">
        <v>2895904.88</v>
      </c>
      <c r="M30" s="71" t="n">
        <v>110044385.44</v>
      </c>
      <c r="N30" s="71" t="n">
        <v>0</v>
      </c>
      <c r="O30" s="71" t="n">
        <v>110044385.44</v>
      </c>
      <c r="P30" s="71" t="n">
        <v>86625753.68000001</v>
      </c>
      <c r="Q30" s="71" t="n">
        <v>23418631.76</v>
      </c>
      <c r="R30" t="inlineStr">
        <is>
          <t>JK-02</t>
        </is>
      </c>
      <c r="S30" t="inlineStr">
        <is>
          <t>Petrol</t>
        </is>
      </c>
      <c r="T30" s="70" t="n">
        <v>42</v>
      </c>
      <c r="U30">
        <f>IF(AND(OR(Dashboard!$C$6="All",E30=Dashboard!$C$6),OR(Dashboard!$F$6="All",G30=Dashboard!$F$6),OR(Dashboard!$I$6="All",H30=Dashboard!$I$6)),1,0)</f>
        <v/>
      </c>
    </row>
    <row r="31">
      <c r="A31" t="inlineStr">
        <is>
          <t>TY100022</t>
        </is>
      </c>
      <c r="B31" s="68" t="n">
        <v>45660</v>
      </c>
      <c r="C31" s="69" t="n">
        <v>2025</v>
      </c>
      <c r="D31" t="inlineStr">
        <is>
          <t>Jan</t>
        </is>
      </c>
      <c r="E31" t="inlineStr">
        <is>
          <t>Asia</t>
        </is>
      </c>
      <c r="F31" t="inlineStr">
        <is>
          <t>India</t>
        </is>
      </c>
      <c r="G31" t="inlineStr">
        <is>
          <t>bZ4X</t>
        </is>
      </c>
      <c r="H31" t="inlineStr">
        <is>
          <t>Online reservation</t>
        </is>
      </c>
      <c r="I31" t="inlineStr">
        <is>
          <t>Government</t>
        </is>
      </c>
      <c r="J31" t="inlineStr">
        <is>
          <t>Liam O'Brien</t>
        </is>
      </c>
      <c r="K31" s="70" t="n">
        <v>6</v>
      </c>
      <c r="L31" s="71" t="n">
        <v>5896686.16</v>
      </c>
      <c r="M31" s="71" t="n">
        <v>35380116.96</v>
      </c>
      <c r="N31" s="71" t="n">
        <v>1061403.51</v>
      </c>
      <c r="O31" s="71" t="n">
        <v>34318713.45</v>
      </c>
      <c r="P31" s="71" t="n">
        <v>32887122.12</v>
      </c>
      <c r="Q31" s="71" t="n">
        <v>1431591.33</v>
      </c>
      <c r="R31" t="inlineStr">
        <is>
          <t>BL-04</t>
        </is>
      </c>
      <c r="S31" t="inlineStr">
        <is>
          <t>EV</t>
        </is>
      </c>
      <c r="T31" s="70" t="n">
        <v>6</v>
      </c>
      <c r="U31">
        <f>IF(AND(OR(Dashboard!$C$6="All",E31=Dashboard!$C$6),OR(Dashboard!$F$6="All",G31=Dashboard!$F$6),OR(Dashboard!$I$6="All",H31=Dashboard!$I$6)),1,0)</f>
        <v/>
      </c>
    </row>
    <row r="32">
      <c r="A32" t="inlineStr">
        <is>
          <t>TY100023</t>
        </is>
      </c>
      <c r="B32" s="68" t="n">
        <v>45660</v>
      </c>
      <c r="C32" s="69" t="n">
        <v>2025</v>
      </c>
      <c r="D32" t="inlineStr">
        <is>
          <t>Jan</t>
        </is>
      </c>
      <c r="E32" t="inlineStr">
        <is>
          <t>Asia</t>
        </is>
      </c>
      <c r="F32" t="inlineStr">
        <is>
          <t>Thailand</t>
        </is>
      </c>
      <c r="G32" t="inlineStr">
        <is>
          <t>Camry</t>
        </is>
      </c>
      <c r="H32" t="inlineStr">
        <is>
          <t>Dealer retail</t>
        </is>
      </c>
      <c r="I32" t="inlineStr">
        <is>
          <t>Private buyer</t>
        </is>
      </c>
      <c r="J32" t="inlineStr">
        <is>
          <t>Arjun Mehta</t>
        </is>
      </c>
      <c r="K32" s="70" t="n">
        <v>29</v>
      </c>
      <c r="L32" s="71" t="n">
        <v>3837497.94</v>
      </c>
      <c r="M32" s="71" t="n">
        <v>111287440.26</v>
      </c>
      <c r="N32" s="71" t="n">
        <v>5564372.01</v>
      </c>
      <c r="O32" s="71" t="n">
        <v>105723068.25</v>
      </c>
      <c r="P32" s="71" t="n">
        <v>91743589.81999999</v>
      </c>
      <c r="Q32" s="71" t="n">
        <v>13979478.43</v>
      </c>
      <c r="R32" t="inlineStr">
        <is>
          <t>BK-03</t>
        </is>
      </c>
      <c r="S32" t="inlineStr">
        <is>
          <t>Hybrid</t>
        </is>
      </c>
      <c r="T32" s="70" t="n">
        <v>32</v>
      </c>
      <c r="U32">
        <f>IF(AND(OR(Dashboard!$C$6="All",E32=Dashboard!$C$6),OR(Dashboard!$F$6="All",G32=Dashboard!$F$6),OR(Dashboard!$I$6="All",H32=Dashboard!$I$6)),1,0)</f>
        <v/>
      </c>
    </row>
    <row r="33">
      <c r="A33" t="inlineStr">
        <is>
          <t>TY100024</t>
        </is>
      </c>
      <c r="B33" s="68" t="n">
        <v>45660</v>
      </c>
      <c r="C33" s="69" t="n">
        <v>2025</v>
      </c>
      <c r="D33" t="inlineStr">
        <is>
          <t>Jan</t>
        </is>
      </c>
      <c r="E33" t="inlineStr">
        <is>
          <t>Japan</t>
        </is>
      </c>
      <c r="F33" t="inlineStr">
        <is>
          <t>Japan</t>
        </is>
      </c>
      <c r="G33" t="inlineStr">
        <is>
          <t>bZ4X</t>
        </is>
      </c>
      <c r="H33" t="inlineStr">
        <is>
          <t>Dealer retail</t>
        </is>
      </c>
      <c r="I33" t="inlineStr">
        <is>
          <t>Company fleet</t>
        </is>
      </c>
      <c r="J33" t="inlineStr">
        <is>
          <t>Sara Rossi</t>
        </is>
      </c>
      <c r="K33" s="70" t="n">
        <v>17</v>
      </c>
      <c r="L33" s="71" t="n">
        <v>5785744.65</v>
      </c>
      <c r="M33" s="71" t="n">
        <v>98357659.05</v>
      </c>
      <c r="N33" s="71" t="n">
        <v>2950729.77</v>
      </c>
      <c r="O33" s="71" t="n">
        <v>95406929.28</v>
      </c>
      <c r="P33" s="71" t="n">
        <v>95251396.45999999</v>
      </c>
      <c r="Q33" s="71" t="n">
        <v>155532.82</v>
      </c>
      <c r="R33" t="inlineStr">
        <is>
          <t>OS-04</t>
        </is>
      </c>
      <c r="S33" t="inlineStr">
        <is>
          <t>EV</t>
        </is>
      </c>
      <c r="T33" s="70" t="n">
        <v>18</v>
      </c>
      <c r="U33">
        <f>IF(AND(OR(Dashboard!$C$6="All",E33=Dashboard!$C$6),OR(Dashboard!$F$6="All",G33=Dashboard!$F$6),OR(Dashboard!$I$6="All",H33=Dashboard!$I$6)),1,0)</f>
        <v/>
      </c>
    </row>
    <row r="34">
      <c r="A34" t="inlineStr">
        <is>
          <t>TY100025</t>
        </is>
      </c>
      <c r="B34" s="68" t="n">
        <v>45660</v>
      </c>
      <c r="C34" s="69" t="n">
        <v>2025</v>
      </c>
      <c r="D34" t="inlineStr">
        <is>
          <t>Jan</t>
        </is>
      </c>
      <c r="E34" t="inlineStr">
        <is>
          <t>Europe</t>
        </is>
      </c>
      <c r="F34" t="inlineStr">
        <is>
          <t>France</t>
        </is>
      </c>
      <c r="G34" t="inlineStr">
        <is>
          <t>RAV4</t>
        </is>
      </c>
      <c r="H34" t="inlineStr">
        <is>
          <t>Dealer retail</t>
        </is>
      </c>
      <c r="I34" t="inlineStr">
        <is>
          <t>Private buyer</t>
        </is>
      </c>
      <c r="J34" t="inlineStr">
        <is>
          <t>Wei Chen</t>
        </is>
      </c>
      <c r="K34" s="70" t="n">
        <v>28</v>
      </c>
      <c r="L34" s="71" t="n">
        <v>3401496.29</v>
      </c>
      <c r="M34" s="71" t="n">
        <v>95241896.12</v>
      </c>
      <c r="N34" s="71" t="n">
        <v>2857256.88</v>
      </c>
      <c r="O34" s="71" t="n">
        <v>92384639.23999999</v>
      </c>
      <c r="P34" s="71" t="n">
        <v>77061851.98999999</v>
      </c>
      <c r="Q34" s="71" t="n">
        <v>15322787.25</v>
      </c>
      <c r="R34" t="inlineStr">
        <is>
          <t>PA-04</t>
        </is>
      </c>
      <c r="S34" t="inlineStr">
        <is>
          <t>Hybrid</t>
        </is>
      </c>
      <c r="T34" s="70" t="n">
        <v>30</v>
      </c>
      <c r="U34">
        <f>IF(AND(OR(Dashboard!$C$6="All",E34=Dashboard!$C$6),OR(Dashboard!$F$6="All",G34=Dashboard!$F$6),OR(Dashboard!$I$6="All",H34=Dashboard!$I$6)),1,0)</f>
        <v/>
      </c>
    </row>
    <row r="35">
      <c r="A35" t="inlineStr">
        <is>
          <t>TY100026</t>
        </is>
      </c>
      <c r="B35" s="68" t="n">
        <v>45660</v>
      </c>
      <c r="C35" s="69" t="n">
        <v>2025</v>
      </c>
      <c r="D35" t="inlineStr">
        <is>
          <t>Jan</t>
        </is>
      </c>
      <c r="E35" t="inlineStr">
        <is>
          <t>Asia</t>
        </is>
      </c>
      <c r="F35" t="inlineStr">
        <is>
          <t>Indonesia</t>
        </is>
      </c>
      <c r="G35" t="inlineStr">
        <is>
          <t>Hilux</t>
        </is>
      </c>
      <c r="H35" t="inlineStr">
        <is>
          <t>Dealer retail</t>
        </is>
      </c>
      <c r="I35" t="inlineStr">
        <is>
          <t>Private buyer</t>
        </is>
      </c>
      <c r="J35" t="inlineStr">
        <is>
          <t>Ana Costa</t>
        </is>
      </c>
      <c r="K35" s="70" t="n">
        <v>30</v>
      </c>
      <c r="L35" s="71" t="n">
        <v>4015228.53</v>
      </c>
      <c r="M35" s="71" t="n">
        <v>120456855.9</v>
      </c>
      <c r="N35" s="71" t="n">
        <v>0</v>
      </c>
      <c r="O35" s="71" t="n">
        <v>120456855.9</v>
      </c>
      <c r="P35" s="71" t="n">
        <v>97870506.33</v>
      </c>
      <c r="Q35" s="71" t="n">
        <v>22586349.57</v>
      </c>
      <c r="R35" t="inlineStr">
        <is>
          <t>JK-01</t>
        </is>
      </c>
      <c r="S35" t="inlineStr">
        <is>
          <t>Petrol</t>
        </is>
      </c>
      <c r="T35" s="70" t="n">
        <v>33</v>
      </c>
      <c r="U35">
        <f>IF(AND(OR(Dashboard!$C$6="All",E35=Dashboard!$C$6),OR(Dashboard!$F$6="All",G35=Dashboard!$F$6),OR(Dashboard!$I$6="All",H35=Dashboard!$I$6)),1,0)</f>
        <v/>
      </c>
    </row>
    <row r="36">
      <c r="A36" t="inlineStr">
        <is>
          <t>TY100027</t>
        </is>
      </c>
      <c r="B36" s="68" t="n">
        <v>45660</v>
      </c>
      <c r="C36" s="69" t="n">
        <v>2025</v>
      </c>
      <c r="D36" t="inlineStr">
        <is>
          <t>Jan</t>
        </is>
      </c>
      <c r="E36" t="inlineStr">
        <is>
          <t>North America</t>
        </is>
      </c>
      <c r="F36" t="inlineStr">
        <is>
          <t>Canada</t>
        </is>
      </c>
      <c r="G36" t="inlineStr">
        <is>
          <t>RAV4</t>
        </is>
      </c>
      <c r="H36" t="inlineStr">
        <is>
          <t>Dealer retail</t>
        </is>
      </c>
      <c r="I36" t="inlineStr">
        <is>
          <t>Private buyer</t>
        </is>
      </c>
      <c r="J36" t="inlineStr">
        <is>
          <t>Lucas Martin</t>
        </is>
      </c>
      <c r="K36" s="70" t="n">
        <v>17</v>
      </c>
      <c r="L36" s="71" t="n">
        <v>3548671.71</v>
      </c>
      <c r="M36" s="71" t="n">
        <v>60327419.07</v>
      </c>
      <c r="N36" s="71" t="n">
        <v>1206548.38</v>
      </c>
      <c r="O36" s="71" t="n">
        <v>59120870.69</v>
      </c>
      <c r="P36" s="71" t="n">
        <v>50183662.27</v>
      </c>
      <c r="Q36" s="71" t="n">
        <v>8937208.42</v>
      </c>
      <c r="R36" t="inlineStr">
        <is>
          <t>TO-03</t>
        </is>
      </c>
      <c r="S36" t="inlineStr">
        <is>
          <t>Petrol</t>
        </is>
      </c>
      <c r="T36" s="70" t="n">
        <v>18</v>
      </c>
      <c r="U36">
        <f>IF(AND(OR(Dashboard!$C$6="All",E36=Dashboard!$C$6),OR(Dashboard!$F$6="All",G36=Dashboard!$F$6),OR(Dashboard!$I$6="All",H36=Dashboard!$I$6)),1,0)</f>
        <v/>
      </c>
    </row>
    <row r="37">
      <c r="A37" t="inlineStr">
        <is>
          <t>TY100028</t>
        </is>
      </c>
      <c r="B37" s="68" t="n">
        <v>45660</v>
      </c>
      <c r="C37" s="69" t="n">
        <v>2025</v>
      </c>
      <c r="D37" t="inlineStr">
        <is>
          <t>Jan</t>
        </is>
      </c>
      <c r="E37" t="inlineStr">
        <is>
          <t>Japan</t>
        </is>
      </c>
      <c r="F37" t="inlineStr">
        <is>
          <t>Japan</t>
        </is>
      </c>
      <c r="G37" t="inlineStr">
        <is>
          <t>RAV4</t>
        </is>
      </c>
      <c r="H37" t="inlineStr">
        <is>
          <t>Dealer retail</t>
        </is>
      </c>
      <c r="I37" t="inlineStr">
        <is>
          <t>Private buyer</t>
        </is>
      </c>
      <c r="J37" t="inlineStr">
        <is>
          <t>Ana Costa</t>
        </is>
      </c>
      <c r="K37" s="70" t="n">
        <v>35</v>
      </c>
      <c r="L37" s="71" t="n">
        <v>3545879.45</v>
      </c>
      <c r="M37" s="71" t="n">
        <v>124105780.75</v>
      </c>
      <c r="N37" s="71" t="n">
        <v>3723173.42</v>
      </c>
      <c r="O37" s="71" t="n">
        <v>120382607.33</v>
      </c>
      <c r="P37" s="71" t="n">
        <v>102836836.8</v>
      </c>
      <c r="Q37" s="71" t="n">
        <v>17545770.53</v>
      </c>
      <c r="R37" t="inlineStr">
        <is>
          <t>OS-01</t>
        </is>
      </c>
      <c r="S37" t="inlineStr">
        <is>
          <t>Hybrid</t>
        </is>
      </c>
      <c r="T37" s="70" t="n">
        <v>37</v>
      </c>
      <c r="U37">
        <f>IF(AND(OR(Dashboard!$C$6="All",E37=Dashboard!$C$6),OR(Dashboard!$F$6="All",G37=Dashboard!$F$6),OR(Dashboard!$I$6="All",H37=Dashboard!$I$6)),1,0)</f>
        <v/>
      </c>
    </row>
    <row r="38">
      <c r="A38" t="inlineStr">
        <is>
          <t>TY100029</t>
        </is>
      </c>
      <c r="B38" s="68" t="n">
        <v>45661</v>
      </c>
      <c r="C38" s="69" t="n">
        <v>2025</v>
      </c>
      <c r="D38" t="inlineStr">
        <is>
          <t>Jan</t>
        </is>
      </c>
      <c r="E38" t="inlineStr">
        <is>
          <t>Japan</t>
        </is>
      </c>
      <c r="F38" t="inlineStr">
        <is>
          <t>Japan</t>
        </is>
      </c>
      <c r="G38" t="inlineStr">
        <is>
          <t>RAV4</t>
        </is>
      </c>
      <c r="H38" t="inlineStr">
        <is>
          <t>Dealer retail</t>
        </is>
      </c>
      <c r="I38" t="inlineStr">
        <is>
          <t>Private buyer</t>
        </is>
      </c>
      <c r="J38" t="inlineStr">
        <is>
          <t>Aisha Bello</t>
        </is>
      </c>
      <c r="K38" s="70" t="n">
        <v>28</v>
      </c>
      <c r="L38" s="71" t="n">
        <v>3657675.21</v>
      </c>
      <c r="M38" s="71" t="n">
        <v>102414905.88</v>
      </c>
      <c r="N38" s="71" t="n">
        <v>2048298.12</v>
      </c>
      <c r="O38" s="71" t="n">
        <v>100366607.76</v>
      </c>
      <c r="P38" s="71" t="n">
        <v>81969554.14</v>
      </c>
      <c r="Q38" s="71" t="n">
        <v>18397053.62</v>
      </c>
      <c r="R38" t="inlineStr">
        <is>
          <t>NG-04</t>
        </is>
      </c>
      <c r="S38" t="inlineStr">
        <is>
          <t>Petrol</t>
        </is>
      </c>
      <c r="T38" s="70" t="n">
        <v>27</v>
      </c>
      <c r="U38">
        <f>IF(AND(OR(Dashboard!$C$6="All",E38=Dashboard!$C$6),OR(Dashboard!$F$6="All",G38=Dashboard!$F$6),OR(Dashboard!$I$6="All",H38=Dashboard!$I$6)),1,0)</f>
        <v/>
      </c>
    </row>
    <row r="39">
      <c r="A39" t="inlineStr">
        <is>
          <t>TY100030</t>
        </is>
      </c>
      <c r="B39" s="68" t="n">
        <v>45661</v>
      </c>
      <c r="C39" s="69" t="n">
        <v>2025</v>
      </c>
      <c r="D39" t="inlineStr">
        <is>
          <t>Jan</t>
        </is>
      </c>
      <c r="E39" t="inlineStr">
        <is>
          <t>Asia</t>
        </is>
      </c>
      <c r="F39" t="inlineStr">
        <is>
          <t>Indonesia</t>
        </is>
      </c>
      <c r="G39" t="inlineStr">
        <is>
          <t>RAV4</t>
        </is>
      </c>
      <c r="H39" t="inlineStr">
        <is>
          <t>Dealer retail</t>
        </is>
      </c>
      <c r="I39" t="inlineStr">
        <is>
          <t>Company fleet</t>
        </is>
      </c>
      <c r="J39" t="inlineStr">
        <is>
          <t>Shraddha Kulkarni</t>
        </is>
      </c>
      <c r="K39" s="70" t="n">
        <v>31</v>
      </c>
      <c r="L39" s="71" t="n">
        <v>3802634.67</v>
      </c>
      <c r="M39" s="71" t="n">
        <v>117881674.77</v>
      </c>
      <c r="N39" s="71" t="n">
        <v>5894083.74</v>
      </c>
      <c r="O39" s="71" t="n">
        <v>111987591.03</v>
      </c>
      <c r="P39" s="71" t="n">
        <v>90796332.06</v>
      </c>
      <c r="Q39" s="71" t="n">
        <v>21191258.97</v>
      </c>
      <c r="R39" t="inlineStr">
        <is>
          <t>JK-04</t>
        </is>
      </c>
      <c r="S39" t="inlineStr">
        <is>
          <t>Hybrid</t>
        </is>
      </c>
      <c r="T39" s="70" t="n">
        <v>30</v>
      </c>
      <c r="U39">
        <f>IF(AND(OR(Dashboard!$C$6="All",E39=Dashboard!$C$6),OR(Dashboard!$F$6="All",G39=Dashboard!$F$6),OR(Dashboard!$I$6="All",H39=Dashboard!$I$6)),1,0)</f>
        <v/>
      </c>
    </row>
    <row r="40">
      <c r="A40" t="inlineStr">
        <is>
          <t>TY100031</t>
        </is>
      </c>
      <c r="B40" s="68" t="n">
        <v>45661</v>
      </c>
      <c r="C40" s="69" t="n">
        <v>2025</v>
      </c>
      <c r="D40" t="inlineStr">
        <is>
          <t>Jan</t>
        </is>
      </c>
      <c r="E40" t="inlineStr">
        <is>
          <t>North America</t>
        </is>
      </c>
      <c r="F40" t="inlineStr">
        <is>
          <t>USA</t>
        </is>
      </c>
      <c r="G40" t="inlineStr">
        <is>
          <t>Prius</t>
        </is>
      </c>
      <c r="H40" t="inlineStr">
        <is>
          <t>Fleet</t>
        </is>
      </c>
      <c r="I40" t="inlineStr">
        <is>
          <t>Private buyer</t>
        </is>
      </c>
      <c r="J40" t="inlineStr">
        <is>
          <t>Hiroshi Tanaka</t>
        </is>
      </c>
      <c r="K40" s="70" t="n">
        <v>6</v>
      </c>
      <c r="L40" s="71" t="n">
        <v>3596839.52</v>
      </c>
      <c r="M40" s="71" t="n">
        <v>21581037.12</v>
      </c>
      <c r="N40" s="71" t="n">
        <v>0</v>
      </c>
      <c r="O40" s="71" t="n">
        <v>21581037.12</v>
      </c>
      <c r="P40" s="71" t="n">
        <v>17428963.81</v>
      </c>
      <c r="Q40" s="71" t="n">
        <v>4152073.31</v>
      </c>
      <c r="R40" t="inlineStr">
        <is>
          <t>TX-02</t>
        </is>
      </c>
      <c r="S40" t="inlineStr">
        <is>
          <t>Hybrid</t>
        </is>
      </c>
      <c r="T40" s="70" t="n">
        <v>6</v>
      </c>
      <c r="U40">
        <f>IF(AND(OR(Dashboard!$C$6="All",E40=Dashboard!$C$6),OR(Dashboard!$F$6="All",G40=Dashboard!$F$6),OR(Dashboard!$I$6="All",H40=Dashboard!$I$6)),1,0)</f>
        <v/>
      </c>
    </row>
    <row r="41">
      <c r="A41" t="inlineStr">
        <is>
          <t>TY100032</t>
        </is>
      </c>
      <c r="B41" s="68" t="n">
        <v>45661</v>
      </c>
      <c r="C41" s="69" t="n">
        <v>2025</v>
      </c>
      <c r="D41" t="inlineStr">
        <is>
          <t>Jan</t>
        </is>
      </c>
      <c r="E41" t="inlineStr">
        <is>
          <t>Japan</t>
        </is>
      </c>
      <c r="F41" t="inlineStr">
        <is>
          <t>Japan</t>
        </is>
      </c>
      <c r="G41" t="inlineStr">
        <is>
          <t>RAV4</t>
        </is>
      </c>
      <c r="H41" t="inlineStr">
        <is>
          <t>Dealer retail</t>
        </is>
      </c>
      <c r="I41" t="inlineStr">
        <is>
          <t>Private buyer</t>
        </is>
      </c>
      <c r="J41" t="inlineStr">
        <is>
          <t>Arjun Mehta</t>
        </is>
      </c>
      <c r="K41" s="70" t="n">
        <v>26</v>
      </c>
      <c r="L41" s="71" t="n">
        <v>3516918</v>
      </c>
      <c r="M41" s="71" t="n">
        <v>91439868</v>
      </c>
      <c r="N41" s="71" t="n">
        <v>1828797.36</v>
      </c>
      <c r="O41" s="71" t="n">
        <v>89611070.64</v>
      </c>
      <c r="P41" s="71" t="n">
        <v>71735428.40000001</v>
      </c>
      <c r="Q41" s="71" t="n">
        <v>17875642.24</v>
      </c>
      <c r="R41" t="inlineStr">
        <is>
          <t>NG-01</t>
        </is>
      </c>
      <c r="S41" t="inlineStr">
        <is>
          <t>Hybrid</t>
        </is>
      </c>
      <c r="T41" s="70" t="n">
        <v>25</v>
      </c>
      <c r="U41">
        <f>IF(AND(OR(Dashboard!$C$6="All",E41=Dashboard!$C$6),OR(Dashboard!$F$6="All",G41=Dashboard!$F$6),OR(Dashboard!$I$6="All",H41=Dashboard!$I$6)),1,0)</f>
        <v/>
      </c>
    </row>
    <row r="42">
      <c r="A42" t="inlineStr">
        <is>
          <t>TY100033</t>
        </is>
      </c>
      <c r="B42" s="68" t="n">
        <v>45661</v>
      </c>
      <c r="C42" s="69" t="n">
        <v>2025</v>
      </c>
      <c r="D42" t="inlineStr">
        <is>
          <t>Jan</t>
        </is>
      </c>
      <c r="E42" t="inlineStr">
        <is>
          <t>North America</t>
        </is>
      </c>
      <c r="F42" t="inlineStr">
        <is>
          <t>Canada</t>
        </is>
      </c>
      <c r="G42" t="inlineStr">
        <is>
          <t>Hilux</t>
        </is>
      </c>
      <c r="H42" t="inlineStr">
        <is>
          <t>Dealer retail</t>
        </is>
      </c>
      <c r="I42" t="inlineStr">
        <is>
          <t>Government</t>
        </is>
      </c>
      <c r="J42" t="inlineStr">
        <is>
          <t>Amir Khan</t>
        </is>
      </c>
      <c r="K42" s="70" t="n">
        <v>16</v>
      </c>
      <c r="L42" s="71" t="n">
        <v>4064213.79</v>
      </c>
      <c r="M42" s="71" t="n">
        <v>65027420.64</v>
      </c>
      <c r="N42" s="71" t="n">
        <v>1950822.62</v>
      </c>
      <c r="O42" s="71" t="n">
        <v>63076598.02</v>
      </c>
      <c r="P42" s="71" t="n">
        <v>49346907.84</v>
      </c>
      <c r="Q42" s="71" t="n">
        <v>13729690.18</v>
      </c>
      <c r="R42" t="inlineStr">
        <is>
          <t>TO-03</t>
        </is>
      </c>
      <c r="S42" t="inlineStr">
        <is>
          <t>Diesel</t>
        </is>
      </c>
      <c r="T42" s="70" t="n">
        <v>17</v>
      </c>
      <c r="U42">
        <f>IF(AND(OR(Dashboard!$C$6="All",E42=Dashboard!$C$6),OR(Dashboard!$F$6="All",G42=Dashboard!$F$6),OR(Dashboard!$I$6="All",H42=Dashboard!$I$6)),1,0)</f>
        <v/>
      </c>
    </row>
    <row r="43">
      <c r="A43" t="inlineStr">
        <is>
          <t>TY100034</t>
        </is>
      </c>
      <c r="B43" s="68" t="n">
        <v>45662</v>
      </c>
      <c r="C43" s="69" t="n">
        <v>2025</v>
      </c>
      <c r="D43" t="inlineStr">
        <is>
          <t>Jan</t>
        </is>
      </c>
      <c r="E43" t="inlineStr">
        <is>
          <t>North America</t>
        </is>
      </c>
      <c r="F43" t="inlineStr">
        <is>
          <t>USA</t>
        </is>
      </c>
      <c r="G43" t="inlineStr">
        <is>
          <t>Corolla</t>
        </is>
      </c>
      <c r="H43" t="inlineStr">
        <is>
          <t>Fleet</t>
        </is>
      </c>
      <c r="I43" t="inlineStr">
        <is>
          <t>Private buyer</t>
        </is>
      </c>
      <c r="J43" t="inlineStr">
        <is>
          <t>Olivia Brown</t>
        </is>
      </c>
      <c r="K43" s="70" t="n">
        <v>40</v>
      </c>
      <c r="L43" s="71" t="n">
        <v>2684613.52</v>
      </c>
      <c r="M43" s="71" t="n">
        <v>107384540.8</v>
      </c>
      <c r="N43" s="71" t="n">
        <v>3221536.22</v>
      </c>
      <c r="O43" s="71" t="n">
        <v>104163004.58</v>
      </c>
      <c r="P43" s="71" t="n">
        <v>94593220.67</v>
      </c>
      <c r="Q43" s="71" t="n">
        <v>9569783.91</v>
      </c>
      <c r="R43" t="inlineStr">
        <is>
          <t>NY-04</t>
        </is>
      </c>
      <c r="S43" t="inlineStr">
        <is>
          <t>Petrol</t>
        </is>
      </c>
      <c r="T43" s="70" t="n">
        <v>44</v>
      </c>
      <c r="U43">
        <f>IF(AND(OR(Dashboard!$C$6="All",E43=Dashboard!$C$6),OR(Dashboard!$F$6="All",G43=Dashboard!$F$6),OR(Dashboard!$I$6="All",H43=Dashboard!$I$6)),1,0)</f>
        <v/>
      </c>
    </row>
    <row r="44">
      <c r="A44" t="inlineStr">
        <is>
          <t>TY100035</t>
        </is>
      </c>
      <c r="B44" s="68" t="n">
        <v>45662</v>
      </c>
      <c r="C44" s="69" t="n">
        <v>2025</v>
      </c>
      <c r="D44" t="inlineStr">
        <is>
          <t>Jan</t>
        </is>
      </c>
      <c r="E44" t="inlineStr">
        <is>
          <t>Middle East</t>
        </is>
      </c>
      <c r="F44" t="inlineStr">
        <is>
          <t>Saudi Arabia</t>
        </is>
      </c>
      <c r="G44" t="inlineStr">
        <is>
          <t>bZ4X</t>
        </is>
      </c>
      <c r="H44" t="inlineStr">
        <is>
          <t>Dealer retail</t>
        </is>
      </c>
      <c r="I44" t="inlineStr">
        <is>
          <t>Company fleet</t>
        </is>
      </c>
      <c r="J44" t="inlineStr">
        <is>
          <t>Fatima Al-Saud</t>
        </is>
      </c>
      <c r="K44" s="70" t="n">
        <v>39</v>
      </c>
      <c r="L44" s="71" t="n">
        <v>6295114</v>
      </c>
      <c r="M44" s="71" t="n">
        <v>245509446</v>
      </c>
      <c r="N44" s="71" t="n">
        <v>7365283.38</v>
      </c>
      <c r="O44" s="71" t="n">
        <v>238144162.62</v>
      </c>
      <c r="P44" s="71" t="n">
        <v>216545298.47</v>
      </c>
      <c r="Q44" s="71" t="n">
        <v>21598864.15</v>
      </c>
      <c r="R44" t="inlineStr">
        <is>
          <t>RY-01</t>
        </is>
      </c>
      <c r="S44" t="inlineStr">
        <is>
          <t>EV</t>
        </is>
      </c>
      <c r="T44" s="70" t="n">
        <v>37</v>
      </c>
      <c r="U44">
        <f>IF(AND(OR(Dashboard!$C$6="All",E44=Dashboard!$C$6),OR(Dashboard!$F$6="All",G44=Dashboard!$F$6),OR(Dashboard!$I$6="All",H44=Dashboard!$I$6)),1,0)</f>
        <v/>
      </c>
    </row>
    <row r="45">
      <c r="A45" t="inlineStr">
        <is>
          <t>TY100036</t>
        </is>
      </c>
      <c r="B45" s="68" t="n">
        <v>45662</v>
      </c>
      <c r="C45" s="69" t="n">
        <v>2025</v>
      </c>
      <c r="D45" t="inlineStr">
        <is>
          <t>Jan</t>
        </is>
      </c>
      <c r="E45" t="inlineStr">
        <is>
          <t>Japan</t>
        </is>
      </c>
      <c r="F45" t="inlineStr">
        <is>
          <t>Japan</t>
        </is>
      </c>
      <c r="G45" t="inlineStr">
        <is>
          <t>Camry</t>
        </is>
      </c>
      <c r="H45" t="inlineStr">
        <is>
          <t>Fleet</t>
        </is>
      </c>
      <c r="I45" t="inlineStr">
        <is>
          <t>Private buyer</t>
        </is>
      </c>
      <c r="J45" t="inlineStr">
        <is>
          <t>Sophie Müller</t>
        </is>
      </c>
      <c r="K45" s="70" t="n">
        <v>38</v>
      </c>
      <c r="L45" s="71" t="n">
        <v>3780253.09</v>
      </c>
      <c r="M45" s="71" t="n">
        <v>143649617.42</v>
      </c>
      <c r="N45" s="71" t="n">
        <v>0</v>
      </c>
      <c r="O45" s="71" t="n">
        <v>143649617.42</v>
      </c>
      <c r="P45" s="71" t="n">
        <v>118776044.08</v>
      </c>
      <c r="Q45" s="71" t="n">
        <v>24873573.34</v>
      </c>
      <c r="R45" t="inlineStr">
        <is>
          <t>TK-02</t>
        </is>
      </c>
      <c r="S45" t="inlineStr">
        <is>
          <t>Petrol</t>
        </is>
      </c>
      <c r="T45" s="70" t="n">
        <v>40</v>
      </c>
      <c r="U45">
        <f>IF(AND(OR(Dashboard!$C$6="All",E45=Dashboard!$C$6),OR(Dashboard!$F$6="All",G45=Dashboard!$F$6),OR(Dashboard!$I$6="All",H45=Dashboard!$I$6)),1,0)</f>
        <v/>
      </c>
    </row>
    <row r="46">
      <c r="A46" t="inlineStr">
        <is>
          <t>TY100037</t>
        </is>
      </c>
      <c r="B46" s="68" t="n">
        <v>45662</v>
      </c>
      <c r="C46" s="69" t="n">
        <v>2025</v>
      </c>
      <c r="D46" t="inlineStr">
        <is>
          <t>Jan</t>
        </is>
      </c>
      <c r="E46" t="inlineStr">
        <is>
          <t>Europe</t>
        </is>
      </c>
      <c r="F46" t="inlineStr">
        <is>
          <t>UK</t>
        </is>
      </c>
      <c r="G46" t="inlineStr">
        <is>
          <t>Prius</t>
        </is>
      </c>
      <c r="H46" t="inlineStr">
        <is>
          <t>Dealer retail</t>
        </is>
      </c>
      <c r="I46" t="inlineStr">
        <is>
          <t>Private buyer</t>
        </is>
      </c>
      <c r="J46" t="inlineStr">
        <is>
          <t>Olivia Brown</t>
        </is>
      </c>
      <c r="K46" s="70" t="n">
        <v>22</v>
      </c>
      <c r="L46" s="71" t="n">
        <v>3307496.69</v>
      </c>
      <c r="M46" s="71" t="n">
        <v>72764927.18000001</v>
      </c>
      <c r="N46" s="71" t="n">
        <v>0</v>
      </c>
      <c r="O46" s="71" t="n">
        <v>72764927.18000001</v>
      </c>
      <c r="P46" s="71" t="n">
        <v>62030757.75</v>
      </c>
      <c r="Q46" s="71" t="n">
        <v>10734169.43</v>
      </c>
      <c r="R46" t="inlineStr">
        <is>
          <t>LN-03</t>
        </is>
      </c>
      <c r="S46" t="inlineStr">
        <is>
          <t>Hybrid</t>
        </is>
      </c>
      <c r="T46" s="70" t="n">
        <v>23</v>
      </c>
      <c r="U46">
        <f>IF(AND(OR(Dashboard!$C$6="All",E46=Dashboard!$C$6),OR(Dashboard!$F$6="All",G46=Dashboard!$F$6),OR(Dashboard!$I$6="All",H46=Dashboard!$I$6)),1,0)</f>
        <v/>
      </c>
    </row>
    <row r="47">
      <c r="A47" t="inlineStr">
        <is>
          <t>TY100038</t>
        </is>
      </c>
      <c r="B47" s="68" t="n">
        <v>45662</v>
      </c>
      <c r="C47" s="69" t="n">
        <v>2025</v>
      </c>
      <c r="D47" t="inlineStr">
        <is>
          <t>Jan</t>
        </is>
      </c>
      <c r="E47" t="inlineStr">
        <is>
          <t>North America</t>
        </is>
      </c>
      <c r="F47" t="inlineStr">
        <is>
          <t>Canada</t>
        </is>
      </c>
      <c r="G47" t="inlineStr">
        <is>
          <t>bZ4X</t>
        </is>
      </c>
      <c r="H47" t="inlineStr">
        <is>
          <t>Dealer retail</t>
        </is>
      </c>
      <c r="I47" t="inlineStr">
        <is>
          <t>Company fleet</t>
        </is>
      </c>
      <c r="J47" t="inlineStr">
        <is>
          <t>Zoya Ahmed</t>
        </is>
      </c>
      <c r="K47" s="70" t="n">
        <v>4</v>
      </c>
      <c r="L47" s="71" t="n">
        <v>5715921.49</v>
      </c>
      <c r="M47" s="71" t="n">
        <v>22863685.96</v>
      </c>
      <c r="N47" s="71" t="n">
        <v>685910.58</v>
      </c>
      <c r="O47" s="71" t="n">
        <v>22177775.38</v>
      </c>
      <c r="P47" s="71" t="n">
        <v>21644443.89</v>
      </c>
      <c r="Q47" s="71" t="n">
        <v>533331.49</v>
      </c>
      <c r="R47" t="inlineStr">
        <is>
          <t>TO-02</t>
        </is>
      </c>
      <c r="S47" t="inlineStr">
        <is>
          <t>EV</t>
        </is>
      </c>
      <c r="T47" s="70" t="n">
        <v>4</v>
      </c>
      <c r="U47">
        <f>IF(AND(OR(Dashboard!$C$6="All",E47=Dashboard!$C$6),OR(Dashboard!$F$6="All",G47=Dashboard!$F$6),OR(Dashboard!$I$6="All",H47=Dashboard!$I$6)),1,0)</f>
        <v/>
      </c>
    </row>
    <row r="48">
      <c r="A48" t="inlineStr">
        <is>
          <t>TY100039</t>
        </is>
      </c>
      <c r="B48" s="68" t="n">
        <v>45663</v>
      </c>
      <c r="C48" s="69" t="n">
        <v>2025</v>
      </c>
      <c r="D48" t="inlineStr">
        <is>
          <t>Jan</t>
        </is>
      </c>
      <c r="E48" t="inlineStr">
        <is>
          <t>Europe</t>
        </is>
      </c>
      <c r="F48" t="inlineStr">
        <is>
          <t>France</t>
        </is>
      </c>
      <c r="G48" t="inlineStr">
        <is>
          <t>Corolla</t>
        </is>
      </c>
      <c r="H48" t="inlineStr">
        <is>
          <t>Dealer retail</t>
        </is>
      </c>
      <c r="I48" t="inlineStr">
        <is>
          <t>Company fleet</t>
        </is>
      </c>
      <c r="J48" t="inlineStr">
        <is>
          <t>Sara Rossi</t>
        </is>
      </c>
      <c r="K48" s="70" t="n">
        <v>3</v>
      </c>
      <c r="L48" s="71" t="n">
        <v>2863522.86</v>
      </c>
      <c r="M48" s="71" t="n">
        <v>8590568.58</v>
      </c>
      <c r="N48" s="71" t="n">
        <v>257717.06</v>
      </c>
      <c r="O48" s="71" t="n">
        <v>8332851.52</v>
      </c>
      <c r="P48" s="71" t="n">
        <v>6930639.09</v>
      </c>
      <c r="Q48" s="71" t="n">
        <v>1402212.43</v>
      </c>
      <c r="R48" t="inlineStr">
        <is>
          <t>PA-04</t>
        </is>
      </c>
      <c r="S48" t="inlineStr">
        <is>
          <t>Petrol</t>
        </is>
      </c>
      <c r="T48" s="70" t="n">
        <v>3</v>
      </c>
      <c r="U48">
        <f>IF(AND(OR(Dashboard!$C$6="All",E48=Dashboard!$C$6),OR(Dashboard!$F$6="All",G48=Dashboard!$F$6),OR(Dashboard!$I$6="All",H48=Dashboard!$I$6)),1,0)</f>
        <v/>
      </c>
    </row>
    <row r="49">
      <c r="A49" t="inlineStr">
        <is>
          <t>TY100040</t>
        </is>
      </c>
      <c r="B49" s="68" t="n">
        <v>45663</v>
      </c>
      <c r="C49" s="69" t="n">
        <v>2025</v>
      </c>
      <c r="D49" t="inlineStr">
        <is>
          <t>Jan</t>
        </is>
      </c>
      <c r="E49" t="inlineStr">
        <is>
          <t>Japan</t>
        </is>
      </c>
      <c r="F49" t="inlineStr">
        <is>
          <t>Japan</t>
        </is>
      </c>
      <c r="G49" t="inlineStr">
        <is>
          <t>Corolla</t>
        </is>
      </c>
      <c r="H49" t="inlineStr">
        <is>
          <t>Fleet</t>
        </is>
      </c>
      <c r="I49" t="inlineStr">
        <is>
          <t>Private buyer</t>
        </is>
      </c>
      <c r="J49" t="inlineStr">
        <is>
          <t>Shraddha Kulkarni</t>
        </is>
      </c>
      <c r="K49" s="70" t="n">
        <v>20</v>
      </c>
      <c r="L49" s="71" t="n">
        <v>2726611.92</v>
      </c>
      <c r="M49" s="71" t="n">
        <v>54532238.4</v>
      </c>
      <c r="N49" s="71" t="n">
        <v>1090644.77</v>
      </c>
      <c r="O49" s="71" t="n">
        <v>53441593.63</v>
      </c>
      <c r="P49" s="71" t="n">
        <v>46704861.99</v>
      </c>
      <c r="Q49" s="71" t="n">
        <v>6736731.64</v>
      </c>
      <c r="R49" t="inlineStr">
        <is>
          <t>TK-02</t>
        </is>
      </c>
      <c r="S49" t="inlineStr">
        <is>
          <t>Hybrid</t>
        </is>
      </c>
      <c r="T49" s="70" t="n">
        <v>22</v>
      </c>
      <c r="U49">
        <f>IF(AND(OR(Dashboard!$C$6="All",E49=Dashboard!$C$6),OR(Dashboard!$F$6="All",G49=Dashboard!$F$6),OR(Dashboard!$I$6="All",H49=Dashboard!$I$6)),1,0)</f>
        <v/>
      </c>
    </row>
    <row r="50">
      <c r="A50" t="inlineStr">
        <is>
          <t>TY100041</t>
        </is>
      </c>
      <c r="B50" s="68" t="n">
        <v>45663</v>
      </c>
      <c r="C50" s="69" t="n">
        <v>2025</v>
      </c>
      <c r="D50" t="inlineStr">
        <is>
          <t>Jan</t>
        </is>
      </c>
      <c r="E50" t="inlineStr">
        <is>
          <t>North America</t>
        </is>
      </c>
      <c r="F50" t="inlineStr">
        <is>
          <t>USA</t>
        </is>
      </c>
      <c r="G50" t="inlineStr">
        <is>
          <t>Hilux</t>
        </is>
      </c>
      <c r="H50" t="inlineStr">
        <is>
          <t>Dealer retail</t>
        </is>
      </c>
      <c r="I50" t="inlineStr">
        <is>
          <t>Private buyer</t>
        </is>
      </c>
      <c r="J50" t="inlineStr">
        <is>
          <t>Aisha Bello</t>
        </is>
      </c>
      <c r="K50" s="70" t="n">
        <v>27</v>
      </c>
      <c r="L50" s="71" t="n">
        <v>3809159.09</v>
      </c>
      <c r="M50" s="71" t="n">
        <v>102847295.43</v>
      </c>
      <c r="N50" s="71" t="n">
        <v>2056945.91</v>
      </c>
      <c r="O50" s="71" t="n">
        <v>100790349.52</v>
      </c>
      <c r="P50" s="71" t="n">
        <v>83215190.41</v>
      </c>
      <c r="Q50" s="71" t="n">
        <v>17575159.11</v>
      </c>
      <c r="R50" t="inlineStr">
        <is>
          <t>NY-04</t>
        </is>
      </c>
      <c r="S50" t="inlineStr">
        <is>
          <t>Petrol</t>
        </is>
      </c>
      <c r="T50" s="70" t="n">
        <v>27</v>
      </c>
      <c r="U50">
        <f>IF(AND(OR(Dashboard!$C$6="All",E50=Dashboard!$C$6),OR(Dashboard!$F$6="All",G50=Dashboard!$F$6),OR(Dashboard!$I$6="All",H50=Dashboard!$I$6)),1,0)</f>
        <v/>
      </c>
    </row>
    <row r="51">
      <c r="A51" t="inlineStr">
        <is>
          <t>TY100042</t>
        </is>
      </c>
      <c r="B51" s="68" t="n">
        <v>45663</v>
      </c>
      <c r="C51" s="69" t="n">
        <v>2025</v>
      </c>
      <c r="D51" t="inlineStr">
        <is>
          <t>Jan</t>
        </is>
      </c>
      <c r="E51" t="inlineStr">
        <is>
          <t>Middle East</t>
        </is>
      </c>
      <c r="F51" t="inlineStr">
        <is>
          <t>Saudi Arabia</t>
        </is>
      </c>
      <c r="G51" t="inlineStr">
        <is>
          <t>Camry</t>
        </is>
      </c>
      <c r="H51" t="inlineStr">
        <is>
          <t>Dealer retail</t>
        </is>
      </c>
      <c r="I51" t="inlineStr">
        <is>
          <t>Private buyer</t>
        </is>
      </c>
      <c r="J51" t="inlineStr">
        <is>
          <t>Mei Lin</t>
        </is>
      </c>
      <c r="K51" s="70" t="n">
        <v>17</v>
      </c>
      <c r="L51" s="71" t="n">
        <v>3955941.17</v>
      </c>
      <c r="M51" s="71" t="n">
        <v>67250999.89</v>
      </c>
      <c r="N51" s="71" t="n">
        <v>3362549.99</v>
      </c>
      <c r="O51" s="71" t="n">
        <v>63888449.9</v>
      </c>
      <c r="P51" s="71" t="n">
        <v>53356514.97</v>
      </c>
      <c r="Q51" s="71" t="n">
        <v>10531934.93</v>
      </c>
      <c r="R51" t="inlineStr">
        <is>
          <t>RY-04</t>
        </is>
      </c>
      <c r="S51" t="inlineStr">
        <is>
          <t>Petrol</t>
        </is>
      </c>
      <c r="T51" s="70" t="n">
        <v>17</v>
      </c>
      <c r="U51">
        <f>IF(AND(OR(Dashboard!$C$6="All",E51=Dashboard!$C$6),OR(Dashboard!$F$6="All",G51=Dashboard!$F$6),OR(Dashboard!$I$6="All",H51=Dashboard!$I$6)),1,0)</f>
        <v/>
      </c>
    </row>
    <row r="52">
      <c r="A52" t="inlineStr">
        <is>
          <t>TY100043</t>
        </is>
      </c>
      <c r="B52" s="68" t="n">
        <v>45663</v>
      </c>
      <c r="C52" s="69" t="n">
        <v>2025</v>
      </c>
      <c r="D52" t="inlineStr">
        <is>
          <t>Jan</t>
        </is>
      </c>
      <c r="E52" t="inlineStr">
        <is>
          <t>North America</t>
        </is>
      </c>
      <c r="F52" t="inlineStr">
        <is>
          <t>USA</t>
        </is>
      </c>
      <c r="G52" t="inlineStr">
        <is>
          <t>Corolla</t>
        </is>
      </c>
      <c r="H52" t="inlineStr">
        <is>
          <t>Dealer retail</t>
        </is>
      </c>
      <c r="I52" t="inlineStr">
        <is>
          <t>Private buyer</t>
        </is>
      </c>
      <c r="J52" t="inlineStr">
        <is>
          <t>Liam O'Brien</t>
        </is>
      </c>
      <c r="K52" s="70" t="n">
        <v>10</v>
      </c>
      <c r="L52" s="71" t="n">
        <v>2708779.98</v>
      </c>
      <c r="M52" s="71" t="n">
        <v>27087799.8</v>
      </c>
      <c r="N52" s="71" t="n">
        <v>541756</v>
      </c>
      <c r="O52" s="71" t="n">
        <v>26546043.8</v>
      </c>
      <c r="P52" s="71" t="n">
        <v>22120255.64</v>
      </c>
      <c r="Q52" s="71" t="n">
        <v>4425788.16</v>
      </c>
      <c r="R52" t="inlineStr">
        <is>
          <t>LA-01</t>
        </is>
      </c>
      <c r="S52" t="inlineStr">
        <is>
          <t>Hybrid</t>
        </is>
      </c>
      <c r="T52" s="70" t="n">
        <v>11</v>
      </c>
      <c r="U52">
        <f>IF(AND(OR(Dashboard!$C$6="All",E52=Dashboard!$C$6),OR(Dashboard!$F$6="All",G52=Dashboard!$F$6),OR(Dashboard!$I$6="All",H52=Dashboard!$I$6)),1,0)</f>
        <v/>
      </c>
    </row>
    <row r="53">
      <c r="A53" t="inlineStr">
        <is>
          <t>TY100044</t>
        </is>
      </c>
      <c r="B53" s="68" t="n">
        <v>45663</v>
      </c>
      <c r="C53" s="69" t="n">
        <v>2025</v>
      </c>
      <c r="D53" t="inlineStr">
        <is>
          <t>Jan</t>
        </is>
      </c>
      <c r="E53" t="inlineStr">
        <is>
          <t>Japan</t>
        </is>
      </c>
      <c r="F53" t="inlineStr">
        <is>
          <t>Japan</t>
        </is>
      </c>
      <c r="G53" t="inlineStr">
        <is>
          <t>Hilux</t>
        </is>
      </c>
      <c r="H53" t="inlineStr">
        <is>
          <t>Dealer retail</t>
        </is>
      </c>
      <c r="I53" t="inlineStr">
        <is>
          <t>Company fleet</t>
        </is>
      </c>
      <c r="J53" t="inlineStr">
        <is>
          <t>Olivia Brown</t>
        </is>
      </c>
      <c r="K53" s="70" t="n">
        <v>34</v>
      </c>
      <c r="L53" s="71" t="n">
        <v>4035426.58</v>
      </c>
      <c r="M53" s="71" t="n">
        <v>137204503.72</v>
      </c>
      <c r="N53" s="71" t="n">
        <v>0</v>
      </c>
      <c r="O53" s="71" t="n">
        <v>137204503.72</v>
      </c>
      <c r="P53" s="71" t="n">
        <v>109553149.13</v>
      </c>
      <c r="Q53" s="71" t="n">
        <v>27651354.59</v>
      </c>
      <c r="R53" t="inlineStr">
        <is>
          <t>OS-02</t>
        </is>
      </c>
      <c r="S53" t="inlineStr">
        <is>
          <t>Petrol</t>
        </is>
      </c>
      <c r="T53" s="70" t="n">
        <v>34</v>
      </c>
      <c r="U53">
        <f>IF(AND(OR(Dashboard!$C$6="All",E53=Dashboard!$C$6),OR(Dashboard!$F$6="All",G53=Dashboard!$F$6),OR(Dashboard!$I$6="All",H53=Dashboard!$I$6)),1,0)</f>
        <v/>
      </c>
    </row>
    <row r="54">
      <c r="A54" t="inlineStr">
        <is>
          <t>TY100045</t>
        </is>
      </c>
      <c r="B54" s="68" t="n">
        <v>45663</v>
      </c>
      <c r="C54" s="69" t="n">
        <v>2025</v>
      </c>
      <c r="D54" t="inlineStr">
        <is>
          <t>Jan</t>
        </is>
      </c>
      <c r="E54" t="inlineStr">
        <is>
          <t>North America</t>
        </is>
      </c>
      <c r="F54" t="inlineStr">
        <is>
          <t>USA</t>
        </is>
      </c>
      <c r="G54" t="inlineStr">
        <is>
          <t>Camry</t>
        </is>
      </c>
      <c r="H54" t="inlineStr">
        <is>
          <t>Dealer retail</t>
        </is>
      </c>
      <c r="I54" t="inlineStr">
        <is>
          <t>Company fleet</t>
        </is>
      </c>
      <c r="J54" t="inlineStr">
        <is>
          <t>Lucas Martin</t>
        </is>
      </c>
      <c r="K54" s="70" t="n">
        <v>35</v>
      </c>
      <c r="L54" s="71" t="n">
        <v>4106587.16</v>
      </c>
      <c r="M54" s="71" t="n">
        <v>143730550.6</v>
      </c>
      <c r="N54" s="71" t="n">
        <v>0</v>
      </c>
      <c r="O54" s="71" t="n">
        <v>143730550.6</v>
      </c>
      <c r="P54" s="71" t="n">
        <v>114803320.91</v>
      </c>
      <c r="Q54" s="71" t="n">
        <v>28927229.69</v>
      </c>
      <c r="R54" t="inlineStr">
        <is>
          <t>TX-03</t>
        </is>
      </c>
      <c r="S54" t="inlineStr">
        <is>
          <t>Hybrid</t>
        </is>
      </c>
      <c r="T54" s="70" t="n">
        <v>38</v>
      </c>
      <c r="U54">
        <f>IF(AND(OR(Dashboard!$C$6="All",E54=Dashboard!$C$6),OR(Dashboard!$F$6="All",G54=Dashboard!$F$6),OR(Dashboard!$I$6="All",H54=Dashboard!$I$6)),1,0)</f>
        <v/>
      </c>
    </row>
    <row r="55">
      <c r="A55" t="inlineStr">
        <is>
          <t>TY100046</t>
        </is>
      </c>
      <c r="B55" s="68" t="n">
        <v>45663</v>
      </c>
      <c r="C55" s="69" t="n">
        <v>2025</v>
      </c>
      <c r="D55" t="inlineStr">
        <is>
          <t>Jan</t>
        </is>
      </c>
      <c r="E55" t="inlineStr">
        <is>
          <t>Asia</t>
        </is>
      </c>
      <c r="F55" t="inlineStr">
        <is>
          <t>Thailand</t>
        </is>
      </c>
      <c r="G55" t="inlineStr">
        <is>
          <t>Hilux</t>
        </is>
      </c>
      <c r="H55" t="inlineStr">
        <is>
          <t>Dealer retail</t>
        </is>
      </c>
      <c r="I55" t="inlineStr">
        <is>
          <t>Private buyer</t>
        </is>
      </c>
      <c r="J55" t="inlineStr">
        <is>
          <t>Zoya Ahmed</t>
        </is>
      </c>
      <c r="K55" s="70" t="n">
        <v>5</v>
      </c>
      <c r="L55" s="71" t="n">
        <v>4108993.76</v>
      </c>
      <c r="M55" s="71" t="n">
        <v>20544968.8</v>
      </c>
      <c r="N55" s="71" t="n">
        <v>616349.0600000001</v>
      </c>
      <c r="O55" s="71" t="n">
        <v>19928619.74</v>
      </c>
      <c r="P55" s="71" t="n">
        <v>15397191.54</v>
      </c>
      <c r="Q55" s="71" t="n">
        <v>4531428.2</v>
      </c>
      <c r="R55" t="inlineStr">
        <is>
          <t>BK-02</t>
        </is>
      </c>
      <c r="S55" t="inlineStr">
        <is>
          <t>Diesel</t>
        </is>
      </c>
      <c r="T55" s="70" t="n">
        <v>5</v>
      </c>
      <c r="U55">
        <f>IF(AND(OR(Dashboard!$C$6="All",E55=Dashboard!$C$6),OR(Dashboard!$F$6="All",G55=Dashboard!$F$6),OR(Dashboard!$I$6="All",H55=Dashboard!$I$6)),1,0)</f>
        <v/>
      </c>
    </row>
    <row r="56">
      <c r="A56" t="inlineStr">
        <is>
          <t>TY100047</t>
        </is>
      </c>
      <c r="B56" s="68" t="n">
        <v>45663</v>
      </c>
      <c r="C56" s="69" t="n">
        <v>2025</v>
      </c>
      <c r="D56" t="inlineStr">
        <is>
          <t>Jan</t>
        </is>
      </c>
      <c r="E56" t="inlineStr">
        <is>
          <t>Japan</t>
        </is>
      </c>
      <c r="F56" t="inlineStr">
        <is>
          <t>Japan</t>
        </is>
      </c>
      <c r="G56" t="inlineStr">
        <is>
          <t>Hilux</t>
        </is>
      </c>
      <c r="H56" t="inlineStr">
        <is>
          <t>Fleet</t>
        </is>
      </c>
      <c r="I56" t="inlineStr">
        <is>
          <t>Company fleet</t>
        </is>
      </c>
      <c r="J56" t="inlineStr">
        <is>
          <t>Arjun Mehta</t>
        </is>
      </c>
      <c r="K56" s="70" t="n">
        <v>6</v>
      </c>
      <c r="L56" s="71" t="n">
        <v>4193754.41</v>
      </c>
      <c r="M56" s="71" t="n">
        <v>25162526.46</v>
      </c>
      <c r="N56" s="71" t="n">
        <v>1258126.32</v>
      </c>
      <c r="O56" s="71" t="n">
        <v>23904400.14</v>
      </c>
      <c r="P56" s="71" t="n">
        <v>19809559.39</v>
      </c>
      <c r="Q56" s="71" t="n">
        <v>4094840.75</v>
      </c>
      <c r="R56" t="inlineStr">
        <is>
          <t>TK-03</t>
        </is>
      </c>
      <c r="S56" t="inlineStr">
        <is>
          <t>Diesel</t>
        </is>
      </c>
      <c r="T56" s="70" t="n">
        <v>6</v>
      </c>
      <c r="U56">
        <f>IF(AND(OR(Dashboard!$C$6="All",E56=Dashboard!$C$6),OR(Dashboard!$F$6="All",G56=Dashboard!$F$6),OR(Dashboard!$I$6="All",H56=Dashboard!$I$6)),1,0)</f>
        <v/>
      </c>
    </row>
    <row r="57">
      <c r="A57" t="inlineStr">
        <is>
          <t>TY100048</t>
        </is>
      </c>
      <c r="B57" s="68" t="n">
        <v>45663</v>
      </c>
      <c r="C57" s="69" t="n">
        <v>2025</v>
      </c>
      <c r="D57" t="inlineStr">
        <is>
          <t>Jan</t>
        </is>
      </c>
      <c r="E57" t="inlineStr">
        <is>
          <t>North America</t>
        </is>
      </c>
      <c r="F57" t="inlineStr">
        <is>
          <t>Canada</t>
        </is>
      </c>
      <c r="G57" t="inlineStr">
        <is>
          <t>bZ4X</t>
        </is>
      </c>
      <c r="H57" t="inlineStr">
        <is>
          <t>Dealer retail</t>
        </is>
      </c>
      <c r="I57" t="inlineStr">
        <is>
          <t>Private buyer</t>
        </is>
      </c>
      <c r="J57" t="inlineStr">
        <is>
          <t>Zoya Ahmed</t>
        </is>
      </c>
      <c r="K57" s="70" t="n">
        <v>13</v>
      </c>
      <c r="L57" s="71" t="n">
        <v>6163247.8</v>
      </c>
      <c r="M57" s="71" t="n">
        <v>80122221.40000001</v>
      </c>
      <c r="N57" s="71" t="n">
        <v>0</v>
      </c>
      <c r="O57" s="71" t="n">
        <v>80122221.40000001</v>
      </c>
      <c r="P57" s="71" t="n">
        <v>72560091.95999999</v>
      </c>
      <c r="Q57" s="71" t="n">
        <v>7562129.44</v>
      </c>
      <c r="R57" t="inlineStr">
        <is>
          <t>TO-02</t>
        </is>
      </c>
      <c r="S57" t="inlineStr">
        <is>
          <t>EV</t>
        </is>
      </c>
      <c r="T57" s="70" t="n">
        <v>13</v>
      </c>
      <c r="U57">
        <f>IF(AND(OR(Dashboard!$C$6="All",E57=Dashboard!$C$6),OR(Dashboard!$F$6="All",G57=Dashboard!$F$6),OR(Dashboard!$I$6="All",H57=Dashboard!$I$6)),1,0)</f>
        <v/>
      </c>
    </row>
    <row r="58">
      <c r="A58" t="inlineStr">
        <is>
          <t>TY100049</t>
        </is>
      </c>
      <c r="B58" s="68" t="n">
        <v>45663</v>
      </c>
      <c r="C58" s="69" t="n">
        <v>2025</v>
      </c>
      <c r="D58" t="inlineStr">
        <is>
          <t>Jan</t>
        </is>
      </c>
      <c r="E58" t="inlineStr">
        <is>
          <t>Asia</t>
        </is>
      </c>
      <c r="F58" t="inlineStr">
        <is>
          <t>Indonesia</t>
        </is>
      </c>
      <c r="G58" t="inlineStr">
        <is>
          <t>RAV4</t>
        </is>
      </c>
      <c r="H58" t="inlineStr">
        <is>
          <t>Dealer retail</t>
        </is>
      </c>
      <c r="I58" t="inlineStr">
        <is>
          <t>Company fleet</t>
        </is>
      </c>
      <c r="J58" t="inlineStr">
        <is>
          <t>Carlos Silva</t>
        </is>
      </c>
      <c r="K58" s="70" t="n">
        <v>6</v>
      </c>
      <c r="L58" s="71" t="n">
        <v>3618916.78</v>
      </c>
      <c r="M58" s="71" t="n">
        <v>21713500.68</v>
      </c>
      <c r="N58" s="71" t="n">
        <v>1085675.03</v>
      </c>
      <c r="O58" s="71" t="n">
        <v>20627825.65</v>
      </c>
      <c r="P58" s="71" t="n">
        <v>17019399.07</v>
      </c>
      <c r="Q58" s="71" t="n">
        <v>3608426.58</v>
      </c>
      <c r="R58" t="inlineStr">
        <is>
          <t>JK-04</t>
        </is>
      </c>
      <c r="S58" t="inlineStr">
        <is>
          <t>Hybrid</t>
        </is>
      </c>
      <c r="T58" s="70" t="n">
        <v>6</v>
      </c>
      <c r="U58">
        <f>IF(AND(OR(Dashboard!$C$6="All",E58=Dashboard!$C$6),OR(Dashboard!$F$6="All",G58=Dashboard!$F$6),OR(Dashboard!$I$6="All",H58=Dashboard!$I$6)),1,0)</f>
        <v/>
      </c>
    </row>
    <row r="59">
      <c r="A59" t="inlineStr">
        <is>
          <t>TY100050</t>
        </is>
      </c>
      <c r="B59" s="68" t="n">
        <v>45663</v>
      </c>
      <c r="C59" s="69" t="n">
        <v>2025</v>
      </c>
      <c r="D59" t="inlineStr">
        <is>
          <t>Jan</t>
        </is>
      </c>
      <c r="E59" t="inlineStr">
        <is>
          <t>Middle East</t>
        </is>
      </c>
      <c r="F59" t="inlineStr">
        <is>
          <t>UAE</t>
        </is>
      </c>
      <c r="G59" t="inlineStr">
        <is>
          <t>Camry</t>
        </is>
      </c>
      <c r="H59" t="inlineStr">
        <is>
          <t>Dealer retail</t>
        </is>
      </c>
      <c r="I59" t="inlineStr">
        <is>
          <t>Company fleet</t>
        </is>
      </c>
      <c r="J59" t="inlineStr">
        <is>
          <t>Zoya Ahmed</t>
        </is>
      </c>
      <c r="K59" s="70" t="n">
        <v>41</v>
      </c>
      <c r="L59" s="71" t="n">
        <v>4059945.91</v>
      </c>
      <c r="M59" s="71" t="n">
        <v>166457782.31</v>
      </c>
      <c r="N59" s="71" t="n">
        <v>4993733.47</v>
      </c>
      <c r="O59" s="71" t="n">
        <v>161464048.84</v>
      </c>
      <c r="P59" s="71" t="n">
        <v>127629088.9</v>
      </c>
      <c r="Q59" s="71" t="n">
        <v>33834959.94</v>
      </c>
      <c r="R59" t="inlineStr">
        <is>
          <t>DB-04</t>
        </is>
      </c>
      <c r="S59" t="inlineStr">
        <is>
          <t>Petrol</t>
        </is>
      </c>
      <c r="T59" s="70" t="n">
        <v>41</v>
      </c>
      <c r="U59">
        <f>IF(AND(OR(Dashboard!$C$6="All",E59=Dashboard!$C$6),OR(Dashboard!$F$6="All",G59=Dashboard!$F$6),OR(Dashboard!$I$6="All",H59=Dashboard!$I$6)),1,0)</f>
        <v/>
      </c>
    </row>
    <row r="60">
      <c r="A60" t="inlineStr">
        <is>
          <t>TY100051</t>
        </is>
      </c>
      <c r="B60" s="68" t="n">
        <v>45664</v>
      </c>
      <c r="C60" s="69" t="n">
        <v>2025</v>
      </c>
      <c r="D60" t="inlineStr">
        <is>
          <t>Jan</t>
        </is>
      </c>
      <c r="E60" t="inlineStr">
        <is>
          <t>Asia</t>
        </is>
      </c>
      <c r="F60" t="inlineStr">
        <is>
          <t>Indonesia</t>
        </is>
      </c>
      <c r="G60" t="inlineStr">
        <is>
          <t>Corolla</t>
        </is>
      </c>
      <c r="H60" t="inlineStr">
        <is>
          <t>Dealer retail</t>
        </is>
      </c>
      <c r="I60" t="inlineStr">
        <is>
          <t>Private buyer</t>
        </is>
      </c>
      <c r="J60" t="inlineStr">
        <is>
          <t>Priya Nair</t>
        </is>
      </c>
      <c r="K60" s="70" t="n">
        <v>11</v>
      </c>
      <c r="L60" s="71" t="n">
        <v>2679728.75</v>
      </c>
      <c r="M60" s="71" t="n">
        <v>29477016.25</v>
      </c>
      <c r="N60" s="71" t="n">
        <v>884310.49</v>
      </c>
      <c r="O60" s="71" t="n">
        <v>28592705.76</v>
      </c>
      <c r="P60" s="71" t="n">
        <v>26084442.77</v>
      </c>
      <c r="Q60" s="71" t="n">
        <v>2508262.99</v>
      </c>
      <c r="R60" t="inlineStr">
        <is>
          <t>JK-03</t>
        </is>
      </c>
      <c r="S60" t="inlineStr">
        <is>
          <t>Petrol</t>
        </is>
      </c>
      <c r="T60" s="70" t="n">
        <v>11</v>
      </c>
      <c r="U60">
        <f>IF(AND(OR(Dashboard!$C$6="All",E60=Dashboard!$C$6),OR(Dashboard!$F$6="All",G60=Dashboard!$F$6),OR(Dashboard!$I$6="All",H60=Dashboard!$I$6)),1,0)</f>
        <v/>
      </c>
    </row>
    <row r="61">
      <c r="A61" t="inlineStr">
        <is>
          <t>TY100052</t>
        </is>
      </c>
      <c r="B61" s="68" t="n">
        <v>45664</v>
      </c>
      <c r="C61" s="69" t="n">
        <v>2025</v>
      </c>
      <c r="D61" t="inlineStr">
        <is>
          <t>Jan</t>
        </is>
      </c>
      <c r="E61" t="inlineStr">
        <is>
          <t>Japan</t>
        </is>
      </c>
      <c r="F61" t="inlineStr">
        <is>
          <t>Japan</t>
        </is>
      </c>
      <c r="G61" t="inlineStr">
        <is>
          <t>RAV4</t>
        </is>
      </c>
      <c r="H61" t="inlineStr">
        <is>
          <t>Dealer retail</t>
        </is>
      </c>
      <c r="I61" t="inlineStr">
        <is>
          <t>Private buyer</t>
        </is>
      </c>
      <c r="J61" t="inlineStr">
        <is>
          <t>Hiroshi Tanaka</t>
        </is>
      </c>
      <c r="K61" s="70" t="n">
        <v>34</v>
      </c>
      <c r="L61" s="71" t="n">
        <v>3414779.26</v>
      </c>
      <c r="M61" s="71" t="n">
        <v>116102494.84</v>
      </c>
      <c r="N61" s="71" t="n">
        <v>5805124.74</v>
      </c>
      <c r="O61" s="71" t="n">
        <v>110297370.1</v>
      </c>
      <c r="P61" s="71" t="n">
        <v>94934935.52</v>
      </c>
      <c r="Q61" s="71" t="n">
        <v>15362434.58</v>
      </c>
      <c r="R61" t="inlineStr">
        <is>
          <t>TK-01</t>
        </is>
      </c>
      <c r="S61" t="inlineStr">
        <is>
          <t>Petrol</t>
        </is>
      </c>
      <c r="T61" s="70" t="n">
        <v>36</v>
      </c>
      <c r="U61">
        <f>IF(AND(OR(Dashboard!$C$6="All",E61=Dashboard!$C$6),OR(Dashboard!$F$6="All",G61=Dashboard!$F$6),OR(Dashboard!$I$6="All",H61=Dashboard!$I$6)),1,0)</f>
        <v/>
      </c>
    </row>
    <row r="62">
      <c r="A62" t="inlineStr">
        <is>
          <t>TY100053</t>
        </is>
      </c>
      <c r="B62" s="68" t="n">
        <v>45664</v>
      </c>
      <c r="C62" s="69" t="n">
        <v>2025</v>
      </c>
      <c r="D62" t="inlineStr">
        <is>
          <t>Jan</t>
        </is>
      </c>
      <c r="E62" t="inlineStr">
        <is>
          <t>Europe</t>
        </is>
      </c>
      <c r="F62" t="inlineStr">
        <is>
          <t>France</t>
        </is>
      </c>
      <c r="G62" t="inlineStr">
        <is>
          <t>Corolla</t>
        </is>
      </c>
      <c r="H62" t="inlineStr">
        <is>
          <t>Online reservation</t>
        </is>
      </c>
      <c r="I62" t="inlineStr">
        <is>
          <t>Private buyer</t>
        </is>
      </c>
      <c r="J62" t="inlineStr">
        <is>
          <t>Liam O'Brien</t>
        </is>
      </c>
      <c r="K62" s="70" t="n">
        <v>2</v>
      </c>
      <c r="L62" s="71" t="n">
        <v>2773751.77</v>
      </c>
      <c r="M62" s="71" t="n">
        <v>5547503.54</v>
      </c>
      <c r="N62" s="71" t="n">
        <v>277375.18</v>
      </c>
      <c r="O62" s="71" t="n">
        <v>5270128.36</v>
      </c>
      <c r="P62" s="71" t="n">
        <v>4758120.58</v>
      </c>
      <c r="Q62" s="71" t="n">
        <v>512007.78</v>
      </c>
      <c r="R62" t="inlineStr">
        <is>
          <t>PA-04</t>
        </is>
      </c>
      <c r="S62" t="inlineStr">
        <is>
          <t>Petrol</t>
        </is>
      </c>
      <c r="T62" s="70" t="n">
        <v>2</v>
      </c>
      <c r="U62">
        <f>IF(AND(OR(Dashboard!$C$6="All",E62=Dashboard!$C$6),OR(Dashboard!$F$6="All",G62=Dashboard!$F$6),OR(Dashboard!$I$6="All",H62=Dashboard!$I$6)),1,0)</f>
        <v/>
      </c>
    </row>
    <row r="63">
      <c r="A63" t="inlineStr">
        <is>
          <t>TY100054</t>
        </is>
      </c>
      <c r="B63" s="68" t="n">
        <v>45664</v>
      </c>
      <c r="C63" s="69" t="n">
        <v>2025</v>
      </c>
      <c r="D63" t="inlineStr">
        <is>
          <t>Jan</t>
        </is>
      </c>
      <c r="E63" t="inlineStr">
        <is>
          <t>North America</t>
        </is>
      </c>
      <c r="F63" t="inlineStr">
        <is>
          <t>Canada</t>
        </is>
      </c>
      <c r="G63" t="inlineStr">
        <is>
          <t>RAV4</t>
        </is>
      </c>
      <c r="H63" t="inlineStr">
        <is>
          <t>Fleet</t>
        </is>
      </c>
      <c r="I63" t="inlineStr">
        <is>
          <t>Private buyer</t>
        </is>
      </c>
      <c r="J63" t="inlineStr">
        <is>
          <t>Olivia Brown</t>
        </is>
      </c>
      <c r="K63" s="70" t="n">
        <v>23</v>
      </c>
      <c r="L63" s="71" t="n">
        <v>3561309.48</v>
      </c>
      <c r="M63" s="71" t="n">
        <v>81910118.04000001</v>
      </c>
      <c r="N63" s="71" t="n">
        <v>1638202.36</v>
      </c>
      <c r="O63" s="71" t="n">
        <v>80271915.68000001</v>
      </c>
      <c r="P63" s="71" t="n">
        <v>65066570.71</v>
      </c>
      <c r="Q63" s="71" t="n">
        <v>15205344.97</v>
      </c>
      <c r="R63" t="inlineStr">
        <is>
          <t>TO-04</t>
        </is>
      </c>
      <c r="S63" t="inlineStr">
        <is>
          <t>Hybrid</t>
        </is>
      </c>
      <c r="T63" s="70" t="n">
        <v>22</v>
      </c>
      <c r="U63">
        <f>IF(AND(OR(Dashboard!$C$6="All",E63=Dashboard!$C$6),OR(Dashboard!$F$6="All",G63=Dashboard!$F$6),OR(Dashboard!$I$6="All",H63=Dashboard!$I$6)),1,0)</f>
        <v/>
      </c>
    </row>
    <row r="64">
      <c r="A64" t="inlineStr">
        <is>
          <t>TY100055</t>
        </is>
      </c>
      <c r="B64" s="68" t="n">
        <v>45664</v>
      </c>
      <c r="C64" s="69" t="n">
        <v>2025</v>
      </c>
      <c r="D64" t="inlineStr">
        <is>
          <t>Jan</t>
        </is>
      </c>
      <c r="E64" t="inlineStr">
        <is>
          <t>North America</t>
        </is>
      </c>
      <c r="F64" t="inlineStr">
        <is>
          <t>Canada</t>
        </is>
      </c>
      <c r="G64" t="inlineStr">
        <is>
          <t>RAV4</t>
        </is>
      </c>
      <c r="H64" t="inlineStr">
        <is>
          <t>Online reservation</t>
        </is>
      </c>
      <c r="I64" t="inlineStr">
        <is>
          <t>Private buyer</t>
        </is>
      </c>
      <c r="J64" t="inlineStr">
        <is>
          <t>Omar Haddad</t>
        </is>
      </c>
      <c r="K64" s="70" t="n">
        <v>17</v>
      </c>
      <c r="L64" s="71" t="n">
        <v>3508753.4</v>
      </c>
      <c r="M64" s="71" t="n">
        <v>59648807.8</v>
      </c>
      <c r="N64" s="71" t="n">
        <v>1192976.16</v>
      </c>
      <c r="O64" s="71" t="n">
        <v>58455831.64</v>
      </c>
      <c r="P64" s="71" t="n">
        <v>49379709.94</v>
      </c>
      <c r="Q64" s="71" t="n">
        <v>9076121.699999999</v>
      </c>
      <c r="R64" t="inlineStr">
        <is>
          <t>TO-01</t>
        </is>
      </c>
      <c r="S64" t="inlineStr">
        <is>
          <t>Hybrid</t>
        </is>
      </c>
      <c r="T64" s="70" t="n">
        <v>18</v>
      </c>
      <c r="U64">
        <f>IF(AND(OR(Dashboard!$C$6="All",E64=Dashboard!$C$6),OR(Dashboard!$F$6="All",G64=Dashboard!$F$6),OR(Dashboard!$I$6="All",H64=Dashboard!$I$6)),1,0)</f>
        <v/>
      </c>
    </row>
    <row r="65">
      <c r="A65" t="inlineStr">
        <is>
          <t>TY100056</t>
        </is>
      </c>
      <c r="B65" s="68" t="n">
        <v>45664</v>
      </c>
      <c r="C65" s="69" t="n">
        <v>2025</v>
      </c>
      <c r="D65" t="inlineStr">
        <is>
          <t>Jan</t>
        </is>
      </c>
      <c r="E65" t="inlineStr">
        <is>
          <t>Japan</t>
        </is>
      </c>
      <c r="F65" t="inlineStr">
        <is>
          <t>Japan</t>
        </is>
      </c>
      <c r="G65" t="inlineStr">
        <is>
          <t>Prius</t>
        </is>
      </c>
      <c r="H65" t="inlineStr">
        <is>
          <t>Dealer retail</t>
        </is>
      </c>
      <c r="I65" t="inlineStr">
        <is>
          <t>Private buyer</t>
        </is>
      </c>
      <c r="J65" t="inlineStr">
        <is>
          <t>Emma Clarke</t>
        </is>
      </c>
      <c r="K65" s="70" t="n">
        <v>41</v>
      </c>
      <c r="L65" s="71" t="n">
        <v>3698085.61</v>
      </c>
      <c r="M65" s="71" t="n">
        <v>151621510.01</v>
      </c>
      <c r="N65" s="71" t="n">
        <v>4548645.3</v>
      </c>
      <c r="O65" s="71" t="n">
        <v>147072864.71</v>
      </c>
      <c r="P65" s="71" t="n">
        <v>120212472.13</v>
      </c>
      <c r="Q65" s="71" t="n">
        <v>26860392.58</v>
      </c>
      <c r="R65" t="inlineStr">
        <is>
          <t>NG-01</t>
        </is>
      </c>
      <c r="S65" t="inlineStr">
        <is>
          <t>Hybrid</t>
        </is>
      </c>
      <c r="T65" s="70" t="n">
        <v>45</v>
      </c>
      <c r="U65">
        <f>IF(AND(OR(Dashboard!$C$6="All",E65=Dashboard!$C$6),OR(Dashboard!$F$6="All",G65=Dashboard!$F$6),OR(Dashboard!$I$6="All",H65=Dashboard!$I$6)),1,0)</f>
        <v/>
      </c>
    </row>
    <row r="66">
      <c r="A66" t="inlineStr">
        <is>
          <t>TY100057</t>
        </is>
      </c>
      <c r="B66" s="68" t="n">
        <v>45664</v>
      </c>
      <c r="C66" s="69" t="n">
        <v>2025</v>
      </c>
      <c r="D66" t="inlineStr">
        <is>
          <t>Jan</t>
        </is>
      </c>
      <c r="E66" t="inlineStr">
        <is>
          <t>North America</t>
        </is>
      </c>
      <c r="F66" t="inlineStr">
        <is>
          <t>USA</t>
        </is>
      </c>
      <c r="G66" t="inlineStr">
        <is>
          <t>RAV4</t>
        </is>
      </c>
      <c r="H66" t="inlineStr">
        <is>
          <t>Dealer retail</t>
        </is>
      </c>
      <c r="I66" t="inlineStr">
        <is>
          <t>Private buyer</t>
        </is>
      </c>
      <c r="J66" t="inlineStr">
        <is>
          <t>Sophie Müller</t>
        </is>
      </c>
      <c r="K66" s="70" t="n">
        <v>39</v>
      </c>
      <c r="L66" s="71" t="n">
        <v>3729963.76</v>
      </c>
      <c r="M66" s="71" t="n">
        <v>145468586.64</v>
      </c>
      <c r="N66" s="71" t="n">
        <v>7273429.33</v>
      </c>
      <c r="O66" s="71" t="n">
        <v>138195157.31</v>
      </c>
      <c r="P66" s="71" t="n">
        <v>106541647.44</v>
      </c>
      <c r="Q66" s="71" t="n">
        <v>31653509.87</v>
      </c>
      <c r="R66" t="inlineStr">
        <is>
          <t>NY-02</t>
        </is>
      </c>
      <c r="S66" t="inlineStr">
        <is>
          <t>Hybrid</t>
        </is>
      </c>
      <c r="T66" s="70" t="n">
        <v>40</v>
      </c>
      <c r="U66">
        <f>IF(AND(OR(Dashboard!$C$6="All",E66=Dashboard!$C$6),OR(Dashboard!$F$6="All",G66=Dashboard!$F$6),OR(Dashboard!$I$6="All",H66=Dashboard!$I$6)),1,0)</f>
        <v/>
      </c>
    </row>
    <row r="67">
      <c r="A67" t="inlineStr">
        <is>
          <t>TY100058</t>
        </is>
      </c>
      <c r="B67" s="68" t="n">
        <v>45664</v>
      </c>
      <c r="C67" s="69" t="n">
        <v>2025</v>
      </c>
      <c r="D67" t="inlineStr">
        <is>
          <t>Jan</t>
        </is>
      </c>
      <c r="E67" t="inlineStr">
        <is>
          <t>North America</t>
        </is>
      </c>
      <c r="F67" t="inlineStr">
        <is>
          <t>Canada</t>
        </is>
      </c>
      <c r="G67" t="inlineStr">
        <is>
          <t>bZ4X</t>
        </is>
      </c>
      <c r="H67" t="inlineStr">
        <is>
          <t>Dealer retail</t>
        </is>
      </c>
      <c r="I67" t="inlineStr">
        <is>
          <t>Private buyer</t>
        </is>
      </c>
      <c r="J67" t="inlineStr">
        <is>
          <t>Emma Clarke</t>
        </is>
      </c>
      <c r="K67" s="70" t="n">
        <v>37</v>
      </c>
      <c r="L67" s="71" t="n">
        <v>6194143.95</v>
      </c>
      <c r="M67" s="71" t="n">
        <v>229183326.15</v>
      </c>
      <c r="N67" s="71" t="n">
        <v>4583666.52</v>
      </c>
      <c r="O67" s="71" t="n">
        <v>224599659.63</v>
      </c>
      <c r="P67" s="71" t="n">
        <v>192436761.79</v>
      </c>
      <c r="Q67" s="71" t="n">
        <v>32162897.84</v>
      </c>
      <c r="R67" t="inlineStr">
        <is>
          <t>TO-01</t>
        </is>
      </c>
      <c r="S67" t="inlineStr">
        <is>
          <t>EV</t>
        </is>
      </c>
      <c r="T67" s="70" t="n">
        <v>38</v>
      </c>
      <c r="U67">
        <f>IF(AND(OR(Dashboard!$C$6="All",E67=Dashboard!$C$6),OR(Dashboard!$F$6="All",G67=Dashboard!$F$6),OR(Dashboard!$I$6="All",H67=Dashboard!$I$6)),1,0)</f>
        <v/>
      </c>
    </row>
    <row r="68">
      <c r="A68" t="inlineStr">
        <is>
          <t>TY100059</t>
        </is>
      </c>
      <c r="B68" s="68" t="n">
        <v>45665</v>
      </c>
      <c r="C68" s="69" t="n">
        <v>2025</v>
      </c>
      <c r="D68" t="inlineStr">
        <is>
          <t>Jan</t>
        </is>
      </c>
      <c r="E68" t="inlineStr">
        <is>
          <t>Japan</t>
        </is>
      </c>
      <c r="F68" t="inlineStr">
        <is>
          <t>Japan</t>
        </is>
      </c>
      <c r="G68" t="inlineStr">
        <is>
          <t>Prius</t>
        </is>
      </c>
      <c r="H68" t="inlineStr">
        <is>
          <t>Dealer retail</t>
        </is>
      </c>
      <c r="I68" t="inlineStr">
        <is>
          <t>Company fleet</t>
        </is>
      </c>
      <c r="J68" t="inlineStr">
        <is>
          <t>Emma Clarke</t>
        </is>
      </c>
      <c r="K68" s="70" t="n">
        <v>38</v>
      </c>
      <c r="L68" s="71" t="n">
        <v>3682330.18</v>
      </c>
      <c r="M68" s="71" t="n">
        <v>139928546.84</v>
      </c>
      <c r="N68" s="71" t="n">
        <v>6996427.34</v>
      </c>
      <c r="O68" s="71" t="n">
        <v>132932119.5</v>
      </c>
      <c r="P68" s="71" t="n">
        <v>103757177.27</v>
      </c>
      <c r="Q68" s="71" t="n">
        <v>29174942.23</v>
      </c>
      <c r="R68" t="inlineStr">
        <is>
          <t>OS-04</t>
        </is>
      </c>
      <c r="S68" t="inlineStr">
        <is>
          <t>Hybrid</t>
        </is>
      </c>
      <c r="T68" s="70" t="n">
        <v>38</v>
      </c>
      <c r="U68">
        <f>IF(AND(OR(Dashboard!$C$6="All",E68=Dashboard!$C$6),OR(Dashboard!$F$6="All",G68=Dashboard!$F$6),OR(Dashboard!$I$6="All",H68=Dashboard!$I$6)),1,0)</f>
        <v/>
      </c>
    </row>
    <row r="69">
      <c r="A69" t="inlineStr">
        <is>
          <t>TY100060</t>
        </is>
      </c>
      <c r="B69" s="68" t="n">
        <v>45665</v>
      </c>
      <c r="C69" s="69" t="n">
        <v>2025</v>
      </c>
      <c r="D69" t="inlineStr">
        <is>
          <t>Jan</t>
        </is>
      </c>
      <c r="E69" t="inlineStr">
        <is>
          <t>Middle East</t>
        </is>
      </c>
      <c r="F69" t="inlineStr">
        <is>
          <t>UAE</t>
        </is>
      </c>
      <c r="G69" t="inlineStr">
        <is>
          <t>Prius</t>
        </is>
      </c>
      <c r="H69" t="inlineStr">
        <is>
          <t>Dealer retail</t>
        </is>
      </c>
      <c r="I69" t="inlineStr">
        <is>
          <t>Private buyer</t>
        </is>
      </c>
      <c r="J69" t="inlineStr">
        <is>
          <t>Amir Khan</t>
        </is>
      </c>
      <c r="K69" s="70" t="n">
        <v>41</v>
      </c>
      <c r="L69" s="71" t="n">
        <v>3590400.51</v>
      </c>
      <c r="M69" s="71" t="n">
        <v>147206420.91</v>
      </c>
      <c r="N69" s="71" t="n">
        <v>2944128.42</v>
      </c>
      <c r="O69" s="71" t="n">
        <v>144262292.49</v>
      </c>
      <c r="P69" s="71" t="n">
        <v>115949216.39</v>
      </c>
      <c r="Q69" s="71" t="n">
        <v>28313076.1</v>
      </c>
      <c r="R69" t="inlineStr">
        <is>
          <t>DB-02</t>
        </is>
      </c>
      <c r="S69" t="inlineStr">
        <is>
          <t>Hybrid</t>
        </is>
      </c>
      <c r="T69" s="70" t="n">
        <v>42</v>
      </c>
      <c r="U69">
        <f>IF(AND(OR(Dashboard!$C$6="All",E69=Dashboard!$C$6),OR(Dashboard!$F$6="All",G69=Dashboard!$F$6),OR(Dashboard!$I$6="All",H69=Dashboard!$I$6)),1,0)</f>
        <v/>
      </c>
    </row>
    <row r="70">
      <c r="A70" t="inlineStr">
        <is>
          <t>TY100061</t>
        </is>
      </c>
      <c r="B70" s="68" t="n">
        <v>45665</v>
      </c>
      <c r="C70" s="69" t="n">
        <v>2025</v>
      </c>
      <c r="D70" t="inlineStr">
        <is>
          <t>Jan</t>
        </is>
      </c>
      <c r="E70" t="inlineStr">
        <is>
          <t>North America</t>
        </is>
      </c>
      <c r="F70" t="inlineStr">
        <is>
          <t>Canada</t>
        </is>
      </c>
      <c r="G70" t="inlineStr">
        <is>
          <t>RAV4</t>
        </is>
      </c>
      <c r="H70" t="inlineStr">
        <is>
          <t>Dealer retail</t>
        </is>
      </c>
      <c r="I70" t="inlineStr">
        <is>
          <t>Private buyer</t>
        </is>
      </c>
      <c r="J70" t="inlineStr">
        <is>
          <t>Carlos Silva</t>
        </is>
      </c>
      <c r="K70" s="70" t="n">
        <v>24</v>
      </c>
      <c r="L70" s="71" t="n">
        <v>3729397.9</v>
      </c>
      <c r="M70" s="71" t="n">
        <v>89505549.59999999</v>
      </c>
      <c r="N70" s="71" t="n">
        <v>0</v>
      </c>
      <c r="O70" s="71" t="n">
        <v>89505549.59999999</v>
      </c>
      <c r="P70" s="71" t="n">
        <v>67439986.41</v>
      </c>
      <c r="Q70" s="71" t="n">
        <v>22065563.19</v>
      </c>
      <c r="R70" t="inlineStr">
        <is>
          <t>TO-04</t>
        </is>
      </c>
      <c r="S70" t="inlineStr">
        <is>
          <t>Hybrid</t>
        </is>
      </c>
      <c r="T70" s="70" t="n">
        <v>23</v>
      </c>
      <c r="U70">
        <f>IF(AND(OR(Dashboard!$C$6="All",E70=Dashboard!$C$6),OR(Dashboard!$F$6="All",G70=Dashboard!$F$6),OR(Dashboard!$I$6="All",H70=Dashboard!$I$6)),1,0)</f>
        <v/>
      </c>
    </row>
    <row r="71">
      <c r="A71" t="inlineStr">
        <is>
          <t>TY100062</t>
        </is>
      </c>
      <c r="B71" s="68" t="n">
        <v>45665</v>
      </c>
      <c r="C71" s="69" t="n">
        <v>2025</v>
      </c>
      <c r="D71" t="inlineStr">
        <is>
          <t>Jan</t>
        </is>
      </c>
      <c r="E71" t="inlineStr">
        <is>
          <t>North America</t>
        </is>
      </c>
      <c r="F71" t="inlineStr">
        <is>
          <t>USA</t>
        </is>
      </c>
      <c r="G71" t="inlineStr">
        <is>
          <t>Camry</t>
        </is>
      </c>
      <c r="H71" t="inlineStr">
        <is>
          <t>Dealer retail</t>
        </is>
      </c>
      <c r="I71" t="inlineStr">
        <is>
          <t>Private buyer</t>
        </is>
      </c>
      <c r="J71" t="inlineStr">
        <is>
          <t>Noah Smith</t>
        </is>
      </c>
      <c r="K71" s="70" t="n">
        <v>39</v>
      </c>
      <c r="L71" s="71" t="n">
        <v>3971537.64</v>
      </c>
      <c r="M71" s="71" t="n">
        <v>154889967.96</v>
      </c>
      <c r="N71" s="71" t="n">
        <v>3097799.36</v>
      </c>
      <c r="O71" s="71" t="n">
        <v>151792168.6</v>
      </c>
      <c r="P71" s="71" t="n">
        <v>127897429.36</v>
      </c>
      <c r="Q71" s="71" t="n">
        <v>23894739.24</v>
      </c>
      <c r="R71" t="inlineStr">
        <is>
          <t>TX-02</t>
        </is>
      </c>
      <c r="S71" t="inlineStr">
        <is>
          <t>Petrol</t>
        </is>
      </c>
      <c r="T71" s="70" t="n">
        <v>44</v>
      </c>
      <c r="U71">
        <f>IF(AND(OR(Dashboard!$C$6="All",E71=Dashboard!$C$6),OR(Dashboard!$F$6="All",G71=Dashboard!$F$6),OR(Dashboard!$I$6="All",H71=Dashboard!$I$6)),1,0)</f>
        <v/>
      </c>
    </row>
    <row r="72">
      <c r="A72" t="inlineStr">
        <is>
          <t>TY100063</t>
        </is>
      </c>
      <c r="B72" s="68" t="n">
        <v>45665</v>
      </c>
      <c r="C72" s="69" t="n">
        <v>2025</v>
      </c>
      <c r="D72" t="inlineStr">
        <is>
          <t>Jan</t>
        </is>
      </c>
      <c r="E72" t="inlineStr">
        <is>
          <t>Asia</t>
        </is>
      </c>
      <c r="F72" t="inlineStr">
        <is>
          <t>Indonesia</t>
        </is>
      </c>
      <c r="G72" t="inlineStr">
        <is>
          <t>Hilux</t>
        </is>
      </c>
      <c r="H72" t="inlineStr">
        <is>
          <t>Dealer retail</t>
        </is>
      </c>
      <c r="I72" t="inlineStr">
        <is>
          <t>Private buyer</t>
        </is>
      </c>
      <c r="J72" t="inlineStr">
        <is>
          <t>Amir Khan</t>
        </is>
      </c>
      <c r="K72" s="70" t="n">
        <v>26</v>
      </c>
      <c r="L72" s="71" t="n">
        <v>4114122.09</v>
      </c>
      <c r="M72" s="71" t="n">
        <v>106967174.34</v>
      </c>
      <c r="N72" s="71" t="n">
        <v>5348358.72</v>
      </c>
      <c r="O72" s="71" t="n">
        <v>101618815.62</v>
      </c>
      <c r="P72" s="71" t="n">
        <v>83112598.18000001</v>
      </c>
      <c r="Q72" s="71" t="n">
        <v>18506217.44</v>
      </c>
      <c r="R72" t="inlineStr">
        <is>
          <t>JK-03</t>
        </is>
      </c>
      <c r="S72" t="inlineStr">
        <is>
          <t>Diesel</t>
        </is>
      </c>
      <c r="T72" s="70" t="n">
        <v>29</v>
      </c>
      <c r="U72">
        <f>IF(AND(OR(Dashboard!$C$6="All",E72=Dashboard!$C$6),OR(Dashboard!$F$6="All",G72=Dashboard!$F$6),OR(Dashboard!$I$6="All",H72=Dashboard!$I$6)),1,0)</f>
        <v/>
      </c>
    </row>
    <row r="73">
      <c r="A73" t="inlineStr">
        <is>
          <t>TY100064</t>
        </is>
      </c>
      <c r="B73" s="68" t="n">
        <v>45665</v>
      </c>
      <c r="C73" s="69" t="n">
        <v>2025</v>
      </c>
      <c r="D73" t="inlineStr">
        <is>
          <t>Jan</t>
        </is>
      </c>
      <c r="E73" t="inlineStr">
        <is>
          <t>North America</t>
        </is>
      </c>
      <c r="F73" t="inlineStr">
        <is>
          <t>USA</t>
        </is>
      </c>
      <c r="G73" t="inlineStr">
        <is>
          <t>Camry</t>
        </is>
      </c>
      <c r="H73" t="inlineStr">
        <is>
          <t>Online reservation</t>
        </is>
      </c>
      <c r="I73" t="inlineStr">
        <is>
          <t>Private buyer</t>
        </is>
      </c>
      <c r="J73" t="inlineStr">
        <is>
          <t>Kofi Mensah</t>
        </is>
      </c>
      <c r="K73" s="70" t="n">
        <v>32</v>
      </c>
      <c r="L73" s="71" t="n">
        <v>3947759.21</v>
      </c>
      <c r="M73" s="71" t="n">
        <v>126328294.72</v>
      </c>
      <c r="N73" s="71" t="n">
        <v>2526565.89</v>
      </c>
      <c r="O73" s="71" t="n">
        <v>123801728.83</v>
      </c>
      <c r="P73" s="71" t="n">
        <v>102763681.79</v>
      </c>
      <c r="Q73" s="71" t="n">
        <v>21038047.04</v>
      </c>
      <c r="R73" t="inlineStr">
        <is>
          <t>TX-03</t>
        </is>
      </c>
      <c r="S73" t="inlineStr">
        <is>
          <t>Petrol</t>
        </is>
      </c>
      <c r="T73" s="70" t="n">
        <v>34</v>
      </c>
      <c r="U73">
        <f>IF(AND(OR(Dashboard!$C$6="All",E73=Dashboard!$C$6),OR(Dashboard!$F$6="All",G73=Dashboard!$F$6),OR(Dashboard!$I$6="All",H73=Dashboard!$I$6)),1,0)</f>
        <v/>
      </c>
    </row>
    <row r="74">
      <c r="A74" t="inlineStr">
        <is>
          <t>TY100065</t>
        </is>
      </c>
      <c r="B74" s="68" t="n">
        <v>45665</v>
      </c>
      <c r="C74" s="69" t="n">
        <v>2025</v>
      </c>
      <c r="D74" t="inlineStr">
        <is>
          <t>Jan</t>
        </is>
      </c>
      <c r="E74" t="inlineStr">
        <is>
          <t>Japan</t>
        </is>
      </c>
      <c r="F74" t="inlineStr">
        <is>
          <t>Japan</t>
        </is>
      </c>
      <c r="G74" t="inlineStr">
        <is>
          <t>Camry</t>
        </is>
      </c>
      <c r="H74" t="inlineStr">
        <is>
          <t>Online reservation</t>
        </is>
      </c>
      <c r="I74" t="inlineStr">
        <is>
          <t>Company fleet</t>
        </is>
      </c>
      <c r="J74" t="inlineStr">
        <is>
          <t>Shraddha Kulkarni</t>
        </is>
      </c>
      <c r="K74" s="70" t="n">
        <v>10</v>
      </c>
      <c r="L74" s="71" t="n">
        <v>3933613.34</v>
      </c>
      <c r="M74" s="71" t="n">
        <v>39336133.4</v>
      </c>
      <c r="N74" s="71" t="n">
        <v>786722.67</v>
      </c>
      <c r="O74" s="71" t="n">
        <v>38549410.73</v>
      </c>
      <c r="P74" s="71" t="n">
        <v>32320910.08</v>
      </c>
      <c r="Q74" s="71" t="n">
        <v>6228500.65</v>
      </c>
      <c r="R74" t="inlineStr">
        <is>
          <t>OS-01</t>
        </is>
      </c>
      <c r="S74" t="inlineStr">
        <is>
          <t>Hybrid</t>
        </is>
      </c>
      <c r="T74" s="70" t="n">
        <v>11</v>
      </c>
      <c r="U74">
        <f>IF(AND(OR(Dashboard!$C$6="All",E74=Dashboard!$C$6),OR(Dashboard!$F$6="All",G74=Dashboard!$F$6),OR(Dashboard!$I$6="All",H74=Dashboard!$I$6)),1,0)</f>
        <v/>
      </c>
    </row>
    <row r="75">
      <c r="A75" t="inlineStr">
        <is>
          <t>TY100066</t>
        </is>
      </c>
      <c r="B75" s="68" t="n">
        <v>45665</v>
      </c>
      <c r="C75" s="69" t="n">
        <v>2025</v>
      </c>
      <c r="D75" t="inlineStr">
        <is>
          <t>Jan</t>
        </is>
      </c>
      <c r="E75" t="inlineStr">
        <is>
          <t>North America</t>
        </is>
      </c>
      <c r="F75" t="inlineStr">
        <is>
          <t>USA</t>
        </is>
      </c>
      <c r="G75" t="inlineStr">
        <is>
          <t>RAV4</t>
        </is>
      </c>
      <c r="H75" t="inlineStr">
        <is>
          <t>Dealer retail</t>
        </is>
      </c>
      <c r="I75" t="inlineStr">
        <is>
          <t>Private buyer</t>
        </is>
      </c>
      <c r="J75" t="inlineStr">
        <is>
          <t>Emma Clarke</t>
        </is>
      </c>
      <c r="K75" s="70" t="n">
        <v>7</v>
      </c>
      <c r="L75" s="71" t="n">
        <v>3487098.79</v>
      </c>
      <c r="M75" s="71" t="n">
        <v>24409691.53</v>
      </c>
      <c r="N75" s="71" t="n">
        <v>1220484.58</v>
      </c>
      <c r="O75" s="71" t="n">
        <v>23189206.95</v>
      </c>
      <c r="P75" s="71" t="n">
        <v>20539546.07</v>
      </c>
      <c r="Q75" s="71" t="n">
        <v>2649660.88</v>
      </c>
      <c r="R75" t="inlineStr">
        <is>
          <t>LA-04</t>
        </is>
      </c>
      <c r="S75" t="inlineStr">
        <is>
          <t>Petrol</t>
        </is>
      </c>
      <c r="T75" s="70" t="n">
        <v>7</v>
      </c>
      <c r="U75">
        <f>IF(AND(OR(Dashboard!$C$6="All",E75=Dashboard!$C$6),OR(Dashboard!$F$6="All",G75=Dashboard!$F$6),OR(Dashboard!$I$6="All",H75=Dashboard!$I$6)),1,0)</f>
        <v/>
      </c>
    </row>
    <row r="76">
      <c r="A76" t="inlineStr">
        <is>
          <t>TY100067</t>
        </is>
      </c>
      <c r="B76" s="68" t="n">
        <v>45665</v>
      </c>
      <c r="C76" s="69" t="n">
        <v>2025</v>
      </c>
      <c r="D76" t="inlineStr">
        <is>
          <t>Jan</t>
        </is>
      </c>
      <c r="E76" t="inlineStr">
        <is>
          <t>Europe</t>
        </is>
      </c>
      <c r="F76" t="inlineStr">
        <is>
          <t>UK</t>
        </is>
      </c>
      <c r="G76" t="inlineStr">
        <is>
          <t>Land Cruiser</t>
        </is>
      </c>
      <c r="H76" t="inlineStr">
        <is>
          <t>Fleet</t>
        </is>
      </c>
      <c r="I76" t="inlineStr">
        <is>
          <t>Government</t>
        </is>
      </c>
      <c r="J76" t="inlineStr">
        <is>
          <t>Carlos Silva</t>
        </is>
      </c>
      <c r="K76" s="70" t="n">
        <v>8</v>
      </c>
      <c r="L76" s="71" t="n">
        <v>7529631.96</v>
      </c>
      <c r="M76" s="71" t="n">
        <v>60237055.68</v>
      </c>
      <c r="N76" s="71" t="n">
        <v>0</v>
      </c>
      <c r="O76" s="71" t="n">
        <v>60237055.68</v>
      </c>
      <c r="P76" s="71" t="n">
        <v>44711709.63</v>
      </c>
      <c r="Q76" s="71" t="n">
        <v>15525346.05</v>
      </c>
      <c r="R76" t="inlineStr">
        <is>
          <t>LN-01</t>
        </is>
      </c>
      <c r="S76" t="inlineStr">
        <is>
          <t>Petrol</t>
        </is>
      </c>
      <c r="T76" s="70" t="n">
        <v>9</v>
      </c>
      <c r="U76">
        <f>IF(AND(OR(Dashboard!$C$6="All",E76=Dashboard!$C$6),OR(Dashboard!$F$6="All",G76=Dashboard!$F$6),OR(Dashboard!$I$6="All",H76=Dashboard!$I$6)),1,0)</f>
        <v/>
      </c>
    </row>
    <row r="77">
      <c r="A77" t="inlineStr">
        <is>
          <t>TY100068</t>
        </is>
      </c>
      <c r="B77" s="68" t="n">
        <v>45666</v>
      </c>
      <c r="C77" s="69" t="n">
        <v>2025</v>
      </c>
      <c r="D77" t="inlineStr">
        <is>
          <t>Jan</t>
        </is>
      </c>
      <c r="E77" t="inlineStr">
        <is>
          <t>Japan</t>
        </is>
      </c>
      <c r="F77" t="inlineStr">
        <is>
          <t>Japan</t>
        </is>
      </c>
      <c r="G77" t="inlineStr">
        <is>
          <t>RAV4</t>
        </is>
      </c>
      <c r="H77" t="inlineStr">
        <is>
          <t>Dealer retail</t>
        </is>
      </c>
      <c r="I77" t="inlineStr">
        <is>
          <t>Private buyer</t>
        </is>
      </c>
      <c r="J77" t="inlineStr">
        <is>
          <t>Fatima Al-Saud</t>
        </is>
      </c>
      <c r="K77" s="70" t="n">
        <v>9</v>
      </c>
      <c r="L77" s="71" t="n">
        <v>3410005.9</v>
      </c>
      <c r="M77" s="71" t="n">
        <v>30690053.1</v>
      </c>
      <c r="N77" s="71" t="n">
        <v>0</v>
      </c>
      <c r="O77" s="71" t="n">
        <v>30690053.1</v>
      </c>
      <c r="P77" s="71" t="n">
        <v>25448276.38</v>
      </c>
      <c r="Q77" s="71" t="n">
        <v>5241776.72</v>
      </c>
      <c r="R77" t="inlineStr">
        <is>
          <t>TK-04</t>
        </is>
      </c>
      <c r="S77" t="inlineStr">
        <is>
          <t>Hybrid</t>
        </is>
      </c>
      <c r="T77" s="70" t="n">
        <v>9</v>
      </c>
      <c r="U77">
        <f>IF(AND(OR(Dashboard!$C$6="All",E77=Dashboard!$C$6),OR(Dashboard!$F$6="All",G77=Dashboard!$F$6),OR(Dashboard!$I$6="All",H77=Dashboard!$I$6)),1,0)</f>
        <v/>
      </c>
    </row>
    <row r="78">
      <c r="A78" t="inlineStr">
        <is>
          <t>TY100069</t>
        </is>
      </c>
      <c r="B78" s="68" t="n">
        <v>45666</v>
      </c>
      <c r="C78" s="69" t="n">
        <v>2025</v>
      </c>
      <c r="D78" t="inlineStr">
        <is>
          <t>Jan</t>
        </is>
      </c>
      <c r="E78" t="inlineStr">
        <is>
          <t>Japan</t>
        </is>
      </c>
      <c r="F78" t="inlineStr">
        <is>
          <t>Japan</t>
        </is>
      </c>
      <c r="G78" t="inlineStr">
        <is>
          <t>Prius</t>
        </is>
      </c>
      <c r="H78" t="inlineStr">
        <is>
          <t>Fleet</t>
        </is>
      </c>
      <c r="I78" t="inlineStr">
        <is>
          <t>Private buyer</t>
        </is>
      </c>
      <c r="J78" t="inlineStr">
        <is>
          <t>Kofi Mensah</t>
        </is>
      </c>
      <c r="K78" s="70" t="n">
        <v>35</v>
      </c>
      <c r="L78" s="71" t="n">
        <v>3397689.3</v>
      </c>
      <c r="M78" s="71" t="n">
        <v>118919125.5</v>
      </c>
      <c r="N78" s="71" t="n">
        <v>0</v>
      </c>
      <c r="O78" s="71" t="n">
        <v>118919125.5</v>
      </c>
      <c r="P78" s="71" t="n">
        <v>102191149.47</v>
      </c>
      <c r="Q78" s="71" t="n">
        <v>16727976.03</v>
      </c>
      <c r="R78" t="inlineStr">
        <is>
          <t>NG-02</t>
        </is>
      </c>
      <c r="S78" t="inlineStr">
        <is>
          <t>Hybrid</t>
        </is>
      </c>
      <c r="T78" s="70" t="n">
        <v>35</v>
      </c>
      <c r="U78">
        <f>IF(AND(OR(Dashboard!$C$6="All",E78=Dashboard!$C$6),OR(Dashboard!$F$6="All",G78=Dashboard!$F$6),OR(Dashboard!$I$6="All",H78=Dashboard!$I$6)),1,0)</f>
        <v/>
      </c>
    </row>
    <row r="79">
      <c r="A79" t="inlineStr">
        <is>
          <t>TY100070</t>
        </is>
      </c>
      <c r="B79" s="68" t="n">
        <v>45666</v>
      </c>
      <c r="C79" s="69" t="n">
        <v>2025</v>
      </c>
      <c r="D79" t="inlineStr">
        <is>
          <t>Jan</t>
        </is>
      </c>
      <c r="E79" t="inlineStr">
        <is>
          <t>North America</t>
        </is>
      </c>
      <c r="F79" t="inlineStr">
        <is>
          <t>Canada</t>
        </is>
      </c>
      <c r="G79" t="inlineStr">
        <is>
          <t>Land Cruiser</t>
        </is>
      </c>
      <c r="H79" t="inlineStr">
        <is>
          <t>Fleet</t>
        </is>
      </c>
      <c r="I79" t="inlineStr">
        <is>
          <t>Private buyer</t>
        </is>
      </c>
      <c r="J79" t="inlineStr">
        <is>
          <t>Ana Costa</t>
        </is>
      </c>
      <c r="K79" s="70" t="n">
        <v>2</v>
      </c>
      <c r="L79" s="71" t="n">
        <v>7169412.12</v>
      </c>
      <c r="M79" s="71" t="n">
        <v>14338824.24</v>
      </c>
      <c r="N79" s="71" t="n">
        <v>0</v>
      </c>
      <c r="O79" s="71" t="n">
        <v>14338824.24</v>
      </c>
      <c r="P79" s="71" t="n">
        <v>11285771.97</v>
      </c>
      <c r="Q79" s="71" t="n">
        <v>3053052.27</v>
      </c>
      <c r="R79" t="inlineStr">
        <is>
          <t>TO-01</t>
        </is>
      </c>
      <c r="S79" t="inlineStr">
        <is>
          <t>Hybrid</t>
        </is>
      </c>
      <c r="T79" s="70" t="n">
        <v>2</v>
      </c>
      <c r="U79">
        <f>IF(AND(OR(Dashboard!$C$6="All",E79=Dashboard!$C$6),OR(Dashboard!$F$6="All",G79=Dashboard!$F$6),OR(Dashboard!$I$6="All",H79=Dashboard!$I$6)),1,0)</f>
        <v/>
      </c>
    </row>
    <row r="80">
      <c r="A80" t="inlineStr">
        <is>
          <t>TY100071</t>
        </is>
      </c>
      <c r="B80" s="68" t="n">
        <v>45666</v>
      </c>
      <c r="C80" s="69" t="n">
        <v>2025</v>
      </c>
      <c r="D80" t="inlineStr">
        <is>
          <t>Jan</t>
        </is>
      </c>
      <c r="E80" t="inlineStr">
        <is>
          <t>Middle East</t>
        </is>
      </c>
      <c r="F80" t="inlineStr">
        <is>
          <t>UAE</t>
        </is>
      </c>
      <c r="G80" t="inlineStr">
        <is>
          <t>Corolla</t>
        </is>
      </c>
      <c r="H80" t="inlineStr">
        <is>
          <t>Dealer retail</t>
        </is>
      </c>
      <c r="I80" t="inlineStr">
        <is>
          <t>Company fleet</t>
        </is>
      </c>
      <c r="J80" t="inlineStr">
        <is>
          <t>Sophie Müller</t>
        </is>
      </c>
      <c r="K80" s="70" t="n">
        <v>14</v>
      </c>
      <c r="L80" s="71" t="n">
        <v>2716264.01</v>
      </c>
      <c r="M80" s="71" t="n">
        <v>38027696.14</v>
      </c>
      <c r="N80" s="71" t="n">
        <v>1140830.88</v>
      </c>
      <c r="O80" s="71" t="n">
        <v>36886865.26</v>
      </c>
      <c r="P80" s="71" t="n">
        <v>33273856.26</v>
      </c>
      <c r="Q80" s="71" t="n">
        <v>3613009</v>
      </c>
      <c r="R80" t="inlineStr">
        <is>
          <t>DB-03</t>
        </is>
      </c>
      <c r="S80" t="inlineStr">
        <is>
          <t>Petrol</t>
        </is>
      </c>
      <c r="T80" s="70" t="n">
        <v>15</v>
      </c>
      <c r="U80">
        <f>IF(AND(OR(Dashboard!$C$6="All",E80=Dashboard!$C$6),OR(Dashboard!$F$6="All",G80=Dashboard!$F$6),OR(Dashboard!$I$6="All",H80=Dashboard!$I$6)),1,0)</f>
        <v/>
      </c>
    </row>
    <row r="81">
      <c r="A81" t="inlineStr">
        <is>
          <t>TY100072</t>
        </is>
      </c>
      <c r="B81" s="68" t="n">
        <v>45666</v>
      </c>
      <c r="C81" s="69" t="n">
        <v>2025</v>
      </c>
      <c r="D81" t="inlineStr">
        <is>
          <t>Jan</t>
        </is>
      </c>
      <c r="E81" t="inlineStr">
        <is>
          <t>Japan</t>
        </is>
      </c>
      <c r="F81" t="inlineStr">
        <is>
          <t>Japan</t>
        </is>
      </c>
      <c r="G81" t="inlineStr">
        <is>
          <t>Land Cruiser</t>
        </is>
      </c>
      <c r="H81" t="inlineStr">
        <is>
          <t>Dealer retail</t>
        </is>
      </c>
      <c r="I81" t="inlineStr">
        <is>
          <t>Government</t>
        </is>
      </c>
      <c r="J81" t="inlineStr">
        <is>
          <t>Kofi Mensah</t>
        </is>
      </c>
      <c r="K81" s="70" t="n">
        <v>40</v>
      </c>
      <c r="L81" s="71" t="n">
        <v>7845470.51</v>
      </c>
      <c r="M81" s="71" t="n">
        <v>313818820.4</v>
      </c>
      <c r="N81" s="71" t="n">
        <v>6276376.41</v>
      </c>
      <c r="O81" s="71" t="n">
        <v>307542443.99</v>
      </c>
      <c r="P81" s="71" t="n">
        <v>230463830.49</v>
      </c>
      <c r="Q81" s="71" t="n">
        <v>77078613.5</v>
      </c>
      <c r="R81" t="inlineStr">
        <is>
          <t>TK-03</t>
        </is>
      </c>
      <c r="S81" t="inlineStr">
        <is>
          <t>Diesel</t>
        </is>
      </c>
      <c r="T81" s="70" t="n">
        <v>38</v>
      </c>
      <c r="U81">
        <f>IF(AND(OR(Dashboard!$C$6="All",E81=Dashboard!$C$6),OR(Dashboard!$F$6="All",G81=Dashboard!$F$6),OR(Dashboard!$I$6="All",H81=Dashboard!$I$6)),1,0)</f>
        <v/>
      </c>
    </row>
    <row r="82">
      <c r="A82" t="inlineStr">
        <is>
          <t>TY100073</t>
        </is>
      </c>
      <c r="B82" s="68" t="n">
        <v>45666</v>
      </c>
      <c r="C82" s="69" t="n">
        <v>2025</v>
      </c>
      <c r="D82" t="inlineStr">
        <is>
          <t>Jan</t>
        </is>
      </c>
      <c r="E82" t="inlineStr">
        <is>
          <t>North America</t>
        </is>
      </c>
      <c r="F82" t="inlineStr">
        <is>
          <t>USA</t>
        </is>
      </c>
      <c r="G82" t="inlineStr">
        <is>
          <t>bZ4X</t>
        </is>
      </c>
      <c r="H82" t="inlineStr">
        <is>
          <t>Online reservation</t>
        </is>
      </c>
      <c r="I82" t="inlineStr">
        <is>
          <t>Private buyer</t>
        </is>
      </c>
      <c r="J82" t="inlineStr">
        <is>
          <t>Noah Smith</t>
        </is>
      </c>
      <c r="K82" s="70" t="n">
        <v>36</v>
      </c>
      <c r="L82" s="71" t="n">
        <v>5973168.26</v>
      </c>
      <c r="M82" s="71" t="n">
        <v>215034057.36</v>
      </c>
      <c r="N82" s="71" t="n">
        <v>10751702.87</v>
      </c>
      <c r="O82" s="71" t="n">
        <v>204282354.49</v>
      </c>
      <c r="P82" s="71" t="n">
        <v>191517045.59</v>
      </c>
      <c r="Q82" s="71" t="n">
        <v>12765308.9</v>
      </c>
      <c r="R82" t="inlineStr">
        <is>
          <t>NY-03</t>
        </is>
      </c>
      <c r="S82" t="inlineStr">
        <is>
          <t>EV</t>
        </is>
      </c>
      <c r="T82" s="70" t="n">
        <v>38</v>
      </c>
      <c r="U82">
        <f>IF(AND(OR(Dashboard!$C$6="All",E82=Dashboard!$C$6),OR(Dashboard!$F$6="All",G82=Dashboard!$F$6),OR(Dashboard!$I$6="All",H82=Dashboard!$I$6)),1,0)</f>
        <v/>
      </c>
    </row>
    <row r="83">
      <c r="A83" t="inlineStr">
        <is>
          <t>TY100074</t>
        </is>
      </c>
      <c r="B83" s="68" t="n">
        <v>45667</v>
      </c>
      <c r="C83" s="69" t="n">
        <v>2025</v>
      </c>
      <c r="D83" t="inlineStr">
        <is>
          <t>Jan</t>
        </is>
      </c>
      <c r="E83" t="inlineStr">
        <is>
          <t>Japan</t>
        </is>
      </c>
      <c r="F83" t="inlineStr">
        <is>
          <t>Japan</t>
        </is>
      </c>
      <c r="G83" t="inlineStr">
        <is>
          <t>Camry</t>
        </is>
      </c>
      <c r="H83" t="inlineStr">
        <is>
          <t>Fleet</t>
        </is>
      </c>
      <c r="I83" t="inlineStr">
        <is>
          <t>Private buyer</t>
        </is>
      </c>
      <c r="J83" t="inlineStr">
        <is>
          <t>Priya Nair</t>
        </is>
      </c>
      <c r="K83" s="70" t="n">
        <v>17</v>
      </c>
      <c r="L83" s="71" t="n">
        <v>4052450.65</v>
      </c>
      <c r="M83" s="71" t="n">
        <v>68891661.05</v>
      </c>
      <c r="N83" s="71" t="n">
        <v>0</v>
      </c>
      <c r="O83" s="71" t="n">
        <v>68891661.05</v>
      </c>
      <c r="P83" s="71" t="n">
        <v>55616400.43</v>
      </c>
      <c r="Q83" s="71" t="n">
        <v>13275260.62</v>
      </c>
      <c r="R83" t="inlineStr">
        <is>
          <t>TK-04</t>
        </is>
      </c>
      <c r="S83" t="inlineStr">
        <is>
          <t>Hybrid</t>
        </is>
      </c>
      <c r="T83" s="70" t="n">
        <v>17</v>
      </c>
      <c r="U83">
        <f>IF(AND(OR(Dashboard!$C$6="All",E83=Dashboard!$C$6),OR(Dashboard!$F$6="All",G83=Dashboard!$F$6),OR(Dashboard!$I$6="All",H83=Dashboard!$I$6)),1,0)</f>
        <v/>
      </c>
    </row>
    <row r="84">
      <c r="A84" t="inlineStr">
        <is>
          <t>TY100075</t>
        </is>
      </c>
      <c r="B84" s="68" t="n">
        <v>45667</v>
      </c>
      <c r="C84" s="69" t="n">
        <v>2025</v>
      </c>
      <c r="D84" t="inlineStr">
        <is>
          <t>Jan</t>
        </is>
      </c>
      <c r="E84" t="inlineStr">
        <is>
          <t>Japan</t>
        </is>
      </c>
      <c r="F84" t="inlineStr">
        <is>
          <t>Japan</t>
        </is>
      </c>
      <c r="G84" t="inlineStr">
        <is>
          <t>bZ4X</t>
        </is>
      </c>
      <c r="H84" t="inlineStr">
        <is>
          <t>Dealer retail</t>
        </is>
      </c>
      <c r="I84" t="inlineStr">
        <is>
          <t>Company fleet</t>
        </is>
      </c>
      <c r="J84" t="inlineStr">
        <is>
          <t>Noah Smith</t>
        </is>
      </c>
      <c r="K84" s="70" t="n">
        <v>31</v>
      </c>
      <c r="L84" s="71" t="n">
        <v>5799144.52</v>
      </c>
      <c r="M84" s="71" t="n">
        <v>179773480.12</v>
      </c>
      <c r="N84" s="71" t="n">
        <v>0</v>
      </c>
      <c r="O84" s="71" t="n">
        <v>179773480.12</v>
      </c>
      <c r="P84" s="71" t="n">
        <v>170143840.76</v>
      </c>
      <c r="Q84" s="71" t="n">
        <v>9629639.359999999</v>
      </c>
      <c r="R84" t="inlineStr">
        <is>
          <t>NG-02</t>
        </is>
      </c>
      <c r="S84" t="inlineStr">
        <is>
          <t>EV</t>
        </is>
      </c>
      <c r="T84" s="70" t="n">
        <v>32</v>
      </c>
      <c r="U84">
        <f>IF(AND(OR(Dashboard!$C$6="All",E84=Dashboard!$C$6),OR(Dashboard!$F$6="All",G84=Dashboard!$F$6),OR(Dashboard!$I$6="All",H84=Dashboard!$I$6)),1,0)</f>
        <v/>
      </c>
    </row>
    <row r="85">
      <c r="A85" t="inlineStr">
        <is>
          <t>TY100076</t>
        </is>
      </c>
      <c r="B85" s="68" t="n">
        <v>45667</v>
      </c>
      <c r="C85" s="69" t="n">
        <v>2025</v>
      </c>
      <c r="D85" t="inlineStr">
        <is>
          <t>Jan</t>
        </is>
      </c>
      <c r="E85" t="inlineStr">
        <is>
          <t>Japan</t>
        </is>
      </c>
      <c r="F85" t="inlineStr">
        <is>
          <t>Japan</t>
        </is>
      </c>
      <c r="G85" t="inlineStr">
        <is>
          <t>Corolla</t>
        </is>
      </c>
      <c r="H85" t="inlineStr">
        <is>
          <t>Dealer retail</t>
        </is>
      </c>
      <c r="I85" t="inlineStr">
        <is>
          <t>Private buyer</t>
        </is>
      </c>
      <c r="J85" t="inlineStr">
        <is>
          <t>Mei Lin</t>
        </is>
      </c>
      <c r="K85" s="70" t="n">
        <v>5</v>
      </c>
      <c r="L85" s="71" t="n">
        <v>2882844.69</v>
      </c>
      <c r="M85" s="71" t="n">
        <v>14414223.45</v>
      </c>
      <c r="N85" s="71" t="n">
        <v>720711.17</v>
      </c>
      <c r="O85" s="71" t="n">
        <v>13693512.28</v>
      </c>
      <c r="P85" s="71" t="n">
        <v>11662741.46</v>
      </c>
      <c r="Q85" s="71" t="n">
        <v>2030770.82</v>
      </c>
      <c r="R85" t="inlineStr">
        <is>
          <t>NG-04</t>
        </is>
      </c>
      <c r="S85" t="inlineStr">
        <is>
          <t>Hybrid</t>
        </is>
      </c>
      <c r="T85" s="70" t="n">
        <v>5</v>
      </c>
      <c r="U85">
        <f>IF(AND(OR(Dashboard!$C$6="All",E85=Dashboard!$C$6),OR(Dashboard!$F$6="All",G85=Dashboard!$F$6),OR(Dashboard!$I$6="All",H85=Dashboard!$I$6)),1,0)</f>
        <v/>
      </c>
    </row>
    <row r="86">
      <c r="A86" t="inlineStr">
        <is>
          <t>TY100077</t>
        </is>
      </c>
      <c r="B86" s="68" t="n">
        <v>45667</v>
      </c>
      <c r="C86" s="69" t="n">
        <v>2025</v>
      </c>
      <c r="D86" t="inlineStr">
        <is>
          <t>Jan</t>
        </is>
      </c>
      <c r="E86" t="inlineStr">
        <is>
          <t>North America</t>
        </is>
      </c>
      <c r="F86" t="inlineStr">
        <is>
          <t>USA</t>
        </is>
      </c>
      <c r="G86" t="inlineStr">
        <is>
          <t>Camry</t>
        </is>
      </c>
      <c r="H86" t="inlineStr">
        <is>
          <t>Online reservation</t>
        </is>
      </c>
      <c r="I86" t="inlineStr">
        <is>
          <t>Private buyer</t>
        </is>
      </c>
      <c r="J86" t="inlineStr">
        <is>
          <t>Ana Costa</t>
        </is>
      </c>
      <c r="K86" s="70" t="n">
        <v>10</v>
      </c>
      <c r="L86" s="71" t="n">
        <v>4172051.52</v>
      </c>
      <c r="M86" s="71" t="n">
        <v>41720515.2</v>
      </c>
      <c r="N86" s="71" t="n">
        <v>1251615.46</v>
      </c>
      <c r="O86" s="71" t="n">
        <v>40468899.74</v>
      </c>
      <c r="P86" s="71" t="n">
        <v>31721067.6</v>
      </c>
      <c r="Q86" s="71" t="n">
        <v>8747832.140000001</v>
      </c>
      <c r="R86" t="inlineStr">
        <is>
          <t>NY-03</t>
        </is>
      </c>
      <c r="S86" t="inlineStr">
        <is>
          <t>Petrol</t>
        </is>
      </c>
      <c r="T86" s="70" t="n">
        <v>11</v>
      </c>
      <c r="U86">
        <f>IF(AND(OR(Dashboard!$C$6="All",E86=Dashboard!$C$6),OR(Dashboard!$F$6="All",G86=Dashboard!$F$6),OR(Dashboard!$I$6="All",H86=Dashboard!$I$6)),1,0)</f>
        <v/>
      </c>
    </row>
    <row r="87">
      <c r="A87" t="inlineStr">
        <is>
          <t>TY100078</t>
        </is>
      </c>
      <c r="B87" s="68" t="n">
        <v>45667</v>
      </c>
      <c r="C87" s="69" t="n">
        <v>2025</v>
      </c>
      <c r="D87" t="inlineStr">
        <is>
          <t>Jan</t>
        </is>
      </c>
      <c r="E87" t="inlineStr">
        <is>
          <t>Japan</t>
        </is>
      </c>
      <c r="F87" t="inlineStr">
        <is>
          <t>Japan</t>
        </is>
      </c>
      <c r="G87" t="inlineStr">
        <is>
          <t>Camry</t>
        </is>
      </c>
      <c r="H87" t="inlineStr">
        <is>
          <t>Dealer retail</t>
        </is>
      </c>
      <c r="I87" t="inlineStr">
        <is>
          <t>Private buyer</t>
        </is>
      </c>
      <c r="J87" t="inlineStr">
        <is>
          <t>Fatima Al-Saud</t>
        </is>
      </c>
      <c r="K87" s="70" t="n">
        <v>21</v>
      </c>
      <c r="L87" s="71" t="n">
        <v>3985941.93</v>
      </c>
      <c r="M87" s="71" t="n">
        <v>83704780.53</v>
      </c>
      <c r="N87" s="71" t="n">
        <v>0</v>
      </c>
      <c r="O87" s="71" t="n">
        <v>83704780.53</v>
      </c>
      <c r="P87" s="71" t="n">
        <v>69749068.52</v>
      </c>
      <c r="Q87" s="71" t="n">
        <v>13955712.01</v>
      </c>
      <c r="R87" t="inlineStr">
        <is>
          <t>TK-01</t>
        </is>
      </c>
      <c r="S87" t="inlineStr">
        <is>
          <t>Hybrid</t>
        </is>
      </c>
      <c r="T87" s="70" t="n">
        <v>20</v>
      </c>
      <c r="U87">
        <f>IF(AND(OR(Dashboard!$C$6="All",E87=Dashboard!$C$6),OR(Dashboard!$F$6="All",G87=Dashboard!$F$6),OR(Dashboard!$I$6="All",H87=Dashboard!$I$6)),1,0)</f>
        <v/>
      </c>
    </row>
    <row r="88">
      <c r="A88" t="inlineStr">
        <is>
          <t>TY100079</t>
        </is>
      </c>
      <c r="B88" s="68" t="n">
        <v>45667</v>
      </c>
      <c r="C88" s="69" t="n">
        <v>2025</v>
      </c>
      <c r="D88" t="inlineStr">
        <is>
          <t>Jan</t>
        </is>
      </c>
      <c r="E88" t="inlineStr">
        <is>
          <t>North America</t>
        </is>
      </c>
      <c r="F88" t="inlineStr">
        <is>
          <t>Canada</t>
        </is>
      </c>
      <c r="G88" t="inlineStr">
        <is>
          <t>Land Cruiser</t>
        </is>
      </c>
      <c r="H88" t="inlineStr">
        <is>
          <t>Dealer retail</t>
        </is>
      </c>
      <c r="I88" t="inlineStr">
        <is>
          <t>Company fleet</t>
        </is>
      </c>
      <c r="J88" t="inlineStr">
        <is>
          <t>Shraddha Kulkarni</t>
        </is>
      </c>
      <c r="K88" s="70" t="n">
        <v>23</v>
      </c>
      <c r="L88" s="71" t="n">
        <v>7064229.72</v>
      </c>
      <c r="M88" s="71" t="n">
        <v>162477283.56</v>
      </c>
      <c r="N88" s="71" t="n">
        <v>3249545.67</v>
      </c>
      <c r="O88" s="71" t="n">
        <v>159227737.89</v>
      </c>
      <c r="P88" s="71" t="n">
        <v>124309746.68</v>
      </c>
      <c r="Q88" s="71" t="n">
        <v>34917991.21</v>
      </c>
      <c r="R88" t="inlineStr">
        <is>
          <t>TO-01</t>
        </is>
      </c>
      <c r="S88" t="inlineStr">
        <is>
          <t>Hybrid</t>
        </is>
      </c>
      <c r="T88" s="70" t="n">
        <v>24</v>
      </c>
      <c r="U88">
        <f>IF(AND(OR(Dashboard!$C$6="All",E88=Dashboard!$C$6),OR(Dashboard!$F$6="All",G88=Dashboard!$F$6),OR(Dashboard!$I$6="All",H88=Dashboard!$I$6)),1,0)</f>
        <v/>
      </c>
    </row>
    <row r="89">
      <c r="A89" t="inlineStr">
        <is>
          <t>TY100080</t>
        </is>
      </c>
      <c r="B89" s="68" t="n">
        <v>45667</v>
      </c>
      <c r="C89" s="69" t="n">
        <v>2025</v>
      </c>
      <c r="D89" t="inlineStr">
        <is>
          <t>Jan</t>
        </is>
      </c>
      <c r="E89" t="inlineStr">
        <is>
          <t>Japan</t>
        </is>
      </c>
      <c r="F89" t="inlineStr">
        <is>
          <t>Japan</t>
        </is>
      </c>
      <c r="G89" t="inlineStr">
        <is>
          <t>Camry</t>
        </is>
      </c>
      <c r="H89" t="inlineStr">
        <is>
          <t>Dealer retail</t>
        </is>
      </c>
      <c r="I89" t="inlineStr">
        <is>
          <t>Private buyer</t>
        </is>
      </c>
      <c r="J89" t="inlineStr">
        <is>
          <t>Liam O'Brien</t>
        </is>
      </c>
      <c r="K89" s="70" t="n">
        <v>33</v>
      </c>
      <c r="L89" s="71" t="n">
        <v>3980274.75</v>
      </c>
      <c r="M89" s="71" t="n">
        <v>131349066.75</v>
      </c>
      <c r="N89" s="71" t="n">
        <v>2626981.33</v>
      </c>
      <c r="O89" s="71" t="n">
        <v>128722085.42</v>
      </c>
      <c r="P89" s="71" t="n">
        <v>108770015.67</v>
      </c>
      <c r="Q89" s="71" t="n">
        <v>19952069.75</v>
      </c>
      <c r="R89" t="inlineStr">
        <is>
          <t>NG-02</t>
        </is>
      </c>
      <c r="S89" t="inlineStr">
        <is>
          <t>Petrol</t>
        </is>
      </c>
      <c r="T89" s="70" t="n">
        <v>35</v>
      </c>
      <c r="U89">
        <f>IF(AND(OR(Dashboard!$C$6="All",E89=Dashboard!$C$6),OR(Dashboard!$F$6="All",G89=Dashboard!$F$6),OR(Dashboard!$I$6="All",H89=Dashboard!$I$6)),1,0)</f>
        <v/>
      </c>
    </row>
    <row r="90">
      <c r="A90" t="inlineStr">
        <is>
          <t>TY100081</t>
        </is>
      </c>
      <c r="B90" s="68" t="n">
        <v>45667</v>
      </c>
      <c r="C90" s="69" t="n">
        <v>2025</v>
      </c>
      <c r="D90" t="inlineStr">
        <is>
          <t>Jan</t>
        </is>
      </c>
      <c r="E90" t="inlineStr">
        <is>
          <t>Japan</t>
        </is>
      </c>
      <c r="F90" t="inlineStr">
        <is>
          <t>Japan</t>
        </is>
      </c>
      <c r="G90" t="inlineStr">
        <is>
          <t>Prius</t>
        </is>
      </c>
      <c r="H90" t="inlineStr">
        <is>
          <t>Dealer retail</t>
        </is>
      </c>
      <c r="I90" t="inlineStr">
        <is>
          <t>Private buyer</t>
        </is>
      </c>
      <c r="J90" t="inlineStr">
        <is>
          <t>Ana Costa</t>
        </is>
      </c>
      <c r="K90" s="70" t="n">
        <v>30</v>
      </c>
      <c r="L90" s="71" t="n">
        <v>3518079.82</v>
      </c>
      <c r="M90" s="71" t="n">
        <v>105542394.6</v>
      </c>
      <c r="N90" s="71" t="n">
        <v>0</v>
      </c>
      <c r="O90" s="71" t="n">
        <v>105542394.6</v>
      </c>
      <c r="P90" s="71" t="n">
        <v>87929836.06999999</v>
      </c>
      <c r="Q90" s="71" t="n">
        <v>17612558.53</v>
      </c>
      <c r="R90" t="inlineStr">
        <is>
          <t>OS-01</t>
        </is>
      </c>
      <c r="S90" t="inlineStr">
        <is>
          <t>Hybrid</t>
        </is>
      </c>
      <c r="T90" s="70" t="n">
        <v>30</v>
      </c>
      <c r="U90">
        <f>IF(AND(OR(Dashboard!$C$6="All",E90=Dashboard!$C$6),OR(Dashboard!$F$6="All",G90=Dashboard!$F$6),OR(Dashboard!$I$6="All",H90=Dashboard!$I$6)),1,0)</f>
        <v/>
      </c>
    </row>
    <row r="91">
      <c r="A91" t="inlineStr">
        <is>
          <t>TY100082</t>
        </is>
      </c>
      <c r="B91" s="68" t="n">
        <v>45668</v>
      </c>
      <c r="C91" s="69" t="n">
        <v>2025</v>
      </c>
      <c r="D91" t="inlineStr">
        <is>
          <t>Jan</t>
        </is>
      </c>
      <c r="E91" t="inlineStr">
        <is>
          <t>Asia</t>
        </is>
      </c>
      <c r="F91" t="inlineStr">
        <is>
          <t>India</t>
        </is>
      </c>
      <c r="G91" t="inlineStr">
        <is>
          <t>bZ4X</t>
        </is>
      </c>
      <c r="H91" t="inlineStr">
        <is>
          <t>Online reservation</t>
        </is>
      </c>
      <c r="I91" t="inlineStr">
        <is>
          <t>Private buyer</t>
        </is>
      </c>
      <c r="J91" t="inlineStr">
        <is>
          <t>Shraddha Kulkarni</t>
        </is>
      </c>
      <c r="K91" s="70" t="n">
        <v>20</v>
      </c>
      <c r="L91" s="71" t="n">
        <v>6352540.4</v>
      </c>
      <c r="M91" s="71" t="n">
        <v>127050808</v>
      </c>
      <c r="N91" s="71" t="n">
        <v>0</v>
      </c>
      <c r="O91" s="71" t="n">
        <v>127050808</v>
      </c>
      <c r="P91" s="71" t="n">
        <v>112108904.79</v>
      </c>
      <c r="Q91" s="71" t="n">
        <v>14941903.21</v>
      </c>
      <c r="R91" t="inlineStr">
        <is>
          <t>DL-03</t>
        </is>
      </c>
      <c r="S91" t="inlineStr">
        <is>
          <t>EV</t>
        </is>
      </c>
      <c r="T91" s="70" t="n">
        <v>20</v>
      </c>
      <c r="U91">
        <f>IF(AND(OR(Dashboard!$C$6="All",E91=Dashboard!$C$6),OR(Dashboard!$F$6="All",G91=Dashboard!$F$6),OR(Dashboard!$I$6="All",H91=Dashboard!$I$6)),1,0)</f>
        <v/>
      </c>
    </row>
    <row r="92">
      <c r="A92" t="inlineStr">
        <is>
          <t>TY100083</t>
        </is>
      </c>
      <c r="B92" s="68" t="n">
        <v>45668</v>
      </c>
      <c r="C92" s="69" t="n">
        <v>2025</v>
      </c>
      <c r="D92" t="inlineStr">
        <is>
          <t>Jan</t>
        </is>
      </c>
      <c r="E92" t="inlineStr">
        <is>
          <t>Europe</t>
        </is>
      </c>
      <c r="F92" t="inlineStr">
        <is>
          <t>Germany</t>
        </is>
      </c>
      <c r="G92" t="inlineStr">
        <is>
          <t>Corolla</t>
        </is>
      </c>
      <c r="H92" t="inlineStr">
        <is>
          <t>Dealer retail</t>
        </is>
      </c>
      <c r="I92" t="inlineStr">
        <is>
          <t>Private buyer</t>
        </is>
      </c>
      <c r="J92" t="inlineStr">
        <is>
          <t>Ruhi Shaikh</t>
        </is>
      </c>
      <c r="K92" s="70" t="n">
        <v>29</v>
      </c>
      <c r="L92" s="71" t="n">
        <v>2760560.51</v>
      </c>
      <c r="M92" s="71" t="n">
        <v>80056254.79000001</v>
      </c>
      <c r="N92" s="71" t="n">
        <v>4002812.74</v>
      </c>
      <c r="O92" s="71" t="n">
        <v>76053442.05</v>
      </c>
      <c r="P92" s="71" t="n">
        <v>64385215.3</v>
      </c>
      <c r="Q92" s="71" t="n">
        <v>11668226.75</v>
      </c>
      <c r="R92" t="inlineStr">
        <is>
          <t>BE-01</t>
        </is>
      </c>
      <c r="S92" t="inlineStr">
        <is>
          <t>Petrol</t>
        </is>
      </c>
      <c r="T92" s="70" t="n">
        <v>28</v>
      </c>
      <c r="U92">
        <f>IF(AND(OR(Dashboard!$C$6="All",E92=Dashboard!$C$6),OR(Dashboard!$F$6="All",G92=Dashboard!$F$6),OR(Dashboard!$I$6="All",H92=Dashboard!$I$6)),1,0)</f>
        <v/>
      </c>
    </row>
    <row r="93">
      <c r="A93" t="inlineStr">
        <is>
          <t>TY100084</t>
        </is>
      </c>
      <c r="B93" s="68" t="n">
        <v>45668</v>
      </c>
      <c r="C93" s="69" t="n">
        <v>2025</v>
      </c>
      <c r="D93" t="inlineStr">
        <is>
          <t>Jan</t>
        </is>
      </c>
      <c r="E93" t="inlineStr">
        <is>
          <t>Europe</t>
        </is>
      </c>
      <c r="F93" t="inlineStr">
        <is>
          <t>UK</t>
        </is>
      </c>
      <c r="G93" t="inlineStr">
        <is>
          <t>RAV4</t>
        </is>
      </c>
      <c r="H93" t="inlineStr">
        <is>
          <t>Online reservation</t>
        </is>
      </c>
      <c r="I93" t="inlineStr">
        <is>
          <t>Private buyer</t>
        </is>
      </c>
      <c r="J93" t="inlineStr">
        <is>
          <t>Ana Costa</t>
        </is>
      </c>
      <c r="K93" s="70" t="n">
        <v>38</v>
      </c>
      <c r="L93" s="71" t="n">
        <v>3798115.87</v>
      </c>
      <c r="M93" s="71" t="n">
        <v>144328403.06</v>
      </c>
      <c r="N93" s="71" t="n">
        <v>2886568.06</v>
      </c>
      <c r="O93" s="71" t="n">
        <v>141441835</v>
      </c>
      <c r="P93" s="71" t="n">
        <v>112277878.93</v>
      </c>
      <c r="Q93" s="71" t="n">
        <v>29163956.07</v>
      </c>
      <c r="R93" t="inlineStr">
        <is>
          <t>LN-03</t>
        </is>
      </c>
      <c r="S93" t="inlineStr">
        <is>
          <t>Hybrid</t>
        </is>
      </c>
      <c r="T93" s="70" t="n">
        <v>42</v>
      </c>
      <c r="U93">
        <f>IF(AND(OR(Dashboard!$C$6="All",E93=Dashboard!$C$6),OR(Dashboard!$F$6="All",G93=Dashboard!$F$6),OR(Dashboard!$I$6="All",H93=Dashboard!$I$6)),1,0)</f>
        <v/>
      </c>
    </row>
    <row r="94">
      <c r="A94" t="inlineStr">
        <is>
          <t>TY100085</t>
        </is>
      </c>
      <c r="B94" s="68" t="n">
        <v>45668</v>
      </c>
      <c r="C94" s="69" t="n">
        <v>2025</v>
      </c>
      <c r="D94" t="inlineStr">
        <is>
          <t>Jan</t>
        </is>
      </c>
      <c r="E94" t="inlineStr">
        <is>
          <t>Europe</t>
        </is>
      </c>
      <c r="F94" t="inlineStr">
        <is>
          <t>Germany</t>
        </is>
      </c>
      <c r="G94" t="inlineStr">
        <is>
          <t>Hilux</t>
        </is>
      </c>
      <c r="H94" t="inlineStr">
        <is>
          <t>Dealer retail</t>
        </is>
      </c>
      <c r="I94" t="inlineStr">
        <is>
          <t>Private buyer</t>
        </is>
      </c>
      <c r="J94" t="inlineStr">
        <is>
          <t>Carlos Silva</t>
        </is>
      </c>
      <c r="K94" s="70" t="n">
        <v>15</v>
      </c>
      <c r="L94" s="71" t="n">
        <v>3883405.92</v>
      </c>
      <c r="M94" s="71" t="n">
        <v>58251088.8</v>
      </c>
      <c r="N94" s="71" t="n">
        <v>2912554.44</v>
      </c>
      <c r="O94" s="71" t="n">
        <v>55338534.36</v>
      </c>
      <c r="P94" s="71" t="n">
        <v>46247549.47</v>
      </c>
      <c r="Q94" s="71" t="n">
        <v>9090984.890000001</v>
      </c>
      <c r="R94" t="inlineStr">
        <is>
          <t>BE-03</t>
        </is>
      </c>
      <c r="S94" t="inlineStr">
        <is>
          <t>Petrol</t>
        </is>
      </c>
      <c r="T94" s="70" t="n">
        <v>15</v>
      </c>
      <c r="U94">
        <f>IF(AND(OR(Dashboard!$C$6="All",E94=Dashboard!$C$6),OR(Dashboard!$F$6="All",G94=Dashboard!$F$6),OR(Dashboard!$I$6="All",H94=Dashboard!$I$6)),1,0)</f>
        <v/>
      </c>
    </row>
    <row r="95">
      <c r="A95" t="inlineStr">
        <is>
          <t>TY100086</t>
        </is>
      </c>
      <c r="B95" s="68" t="n">
        <v>45668</v>
      </c>
      <c r="C95" s="69" t="n">
        <v>2025</v>
      </c>
      <c r="D95" t="inlineStr">
        <is>
          <t>Jan</t>
        </is>
      </c>
      <c r="E95" t="inlineStr">
        <is>
          <t>Japan</t>
        </is>
      </c>
      <c r="F95" t="inlineStr">
        <is>
          <t>Japan</t>
        </is>
      </c>
      <c r="G95" t="inlineStr">
        <is>
          <t>Corolla</t>
        </is>
      </c>
      <c r="H95" t="inlineStr">
        <is>
          <t>Dealer retail</t>
        </is>
      </c>
      <c r="I95" t="inlineStr">
        <is>
          <t>Company fleet</t>
        </is>
      </c>
      <c r="J95" t="inlineStr">
        <is>
          <t>Ana Costa</t>
        </is>
      </c>
      <c r="K95" s="70" t="n">
        <v>29</v>
      </c>
      <c r="L95" s="71" t="n">
        <v>2634495.42</v>
      </c>
      <c r="M95" s="71" t="n">
        <v>76400367.18000001</v>
      </c>
      <c r="N95" s="71" t="n">
        <v>1528007.34</v>
      </c>
      <c r="O95" s="71" t="n">
        <v>74872359.84</v>
      </c>
      <c r="P95" s="71" t="n">
        <v>65527264.44</v>
      </c>
      <c r="Q95" s="71" t="n">
        <v>9345095.4</v>
      </c>
      <c r="R95" t="inlineStr">
        <is>
          <t>OS-01</t>
        </is>
      </c>
      <c r="S95" t="inlineStr">
        <is>
          <t>Hybrid</t>
        </is>
      </c>
      <c r="T95" s="70" t="n">
        <v>32</v>
      </c>
      <c r="U95">
        <f>IF(AND(OR(Dashboard!$C$6="All",E95=Dashboard!$C$6),OR(Dashboard!$F$6="All",G95=Dashboard!$F$6),OR(Dashboard!$I$6="All",H95=Dashboard!$I$6)),1,0)</f>
        <v/>
      </c>
    </row>
    <row r="96">
      <c r="A96" t="inlineStr">
        <is>
          <t>TY100087</t>
        </is>
      </c>
      <c r="B96" s="68" t="n">
        <v>45668</v>
      </c>
      <c r="C96" s="69" t="n">
        <v>2025</v>
      </c>
      <c r="D96" t="inlineStr">
        <is>
          <t>Jan</t>
        </is>
      </c>
      <c r="E96" t="inlineStr">
        <is>
          <t>Asia</t>
        </is>
      </c>
      <c r="F96" t="inlineStr">
        <is>
          <t>India</t>
        </is>
      </c>
      <c r="G96" t="inlineStr">
        <is>
          <t>Hilux</t>
        </is>
      </c>
      <c r="H96" t="inlineStr">
        <is>
          <t>Online reservation</t>
        </is>
      </c>
      <c r="I96" t="inlineStr">
        <is>
          <t>Company fleet</t>
        </is>
      </c>
      <c r="J96" t="inlineStr">
        <is>
          <t>Ana Costa</t>
        </is>
      </c>
      <c r="K96" s="70" t="n">
        <v>10</v>
      </c>
      <c r="L96" s="71" t="n">
        <v>4007254.63</v>
      </c>
      <c r="M96" s="71" t="n">
        <v>40072546.3</v>
      </c>
      <c r="N96" s="71" t="n">
        <v>0</v>
      </c>
      <c r="O96" s="71" t="n">
        <v>40072546.3</v>
      </c>
      <c r="P96" s="71" t="n">
        <v>30774442.17</v>
      </c>
      <c r="Q96" s="71" t="n">
        <v>9298104.130000001</v>
      </c>
      <c r="R96" t="inlineStr">
        <is>
          <t>PU-04</t>
        </is>
      </c>
      <c r="S96" t="inlineStr">
        <is>
          <t>Diesel</t>
        </is>
      </c>
      <c r="T96" s="70" t="n">
        <v>10</v>
      </c>
      <c r="U96">
        <f>IF(AND(OR(Dashboard!$C$6="All",E96=Dashboard!$C$6),OR(Dashboard!$F$6="All",G96=Dashboard!$F$6),OR(Dashboard!$I$6="All",H96=Dashboard!$I$6)),1,0)</f>
        <v/>
      </c>
    </row>
    <row r="97">
      <c r="A97" t="inlineStr">
        <is>
          <t>TY100088</t>
        </is>
      </c>
      <c r="B97" s="68" t="n">
        <v>45668</v>
      </c>
      <c r="C97" s="69" t="n">
        <v>2025</v>
      </c>
      <c r="D97" t="inlineStr">
        <is>
          <t>Jan</t>
        </is>
      </c>
      <c r="E97" t="inlineStr">
        <is>
          <t>Asia</t>
        </is>
      </c>
      <c r="F97" t="inlineStr">
        <is>
          <t>Indonesia</t>
        </is>
      </c>
      <c r="G97" t="inlineStr">
        <is>
          <t>bZ4X</t>
        </is>
      </c>
      <c r="H97" t="inlineStr">
        <is>
          <t>Dealer retail</t>
        </is>
      </c>
      <c r="I97" t="inlineStr">
        <is>
          <t>Government</t>
        </is>
      </c>
      <c r="J97" t="inlineStr">
        <is>
          <t>Ravindra Patil</t>
        </is>
      </c>
      <c r="K97" s="70" t="n">
        <v>15</v>
      </c>
      <c r="L97" s="71" t="n">
        <v>5958974.72</v>
      </c>
      <c r="M97" s="71" t="n">
        <v>89384620.8</v>
      </c>
      <c r="N97" s="71" t="n">
        <v>1787692.42</v>
      </c>
      <c r="O97" s="71" t="n">
        <v>87596928.38</v>
      </c>
      <c r="P97" s="71" t="n">
        <v>83004479.93000001</v>
      </c>
      <c r="Q97" s="71" t="n">
        <v>4592448.45</v>
      </c>
      <c r="R97" t="inlineStr">
        <is>
          <t>JK-04</t>
        </is>
      </c>
      <c r="S97" t="inlineStr">
        <is>
          <t>EV</t>
        </is>
      </c>
      <c r="T97" s="70" t="n">
        <v>14</v>
      </c>
      <c r="U97">
        <f>IF(AND(OR(Dashboard!$C$6="All",E97=Dashboard!$C$6),OR(Dashboard!$F$6="All",G97=Dashboard!$F$6),OR(Dashboard!$I$6="All",H97=Dashboard!$I$6)),1,0)</f>
        <v/>
      </c>
    </row>
    <row r="98">
      <c r="A98" t="inlineStr">
        <is>
          <t>TY100089</t>
        </is>
      </c>
      <c r="B98" s="68" t="n">
        <v>45669</v>
      </c>
      <c r="C98" s="69" t="n">
        <v>2025</v>
      </c>
      <c r="D98" t="inlineStr">
        <is>
          <t>Jan</t>
        </is>
      </c>
      <c r="E98" t="inlineStr">
        <is>
          <t>Europe</t>
        </is>
      </c>
      <c r="F98" t="inlineStr">
        <is>
          <t>UK</t>
        </is>
      </c>
      <c r="G98" t="inlineStr">
        <is>
          <t>Prius</t>
        </is>
      </c>
      <c r="H98" t="inlineStr">
        <is>
          <t>Dealer retail</t>
        </is>
      </c>
      <c r="I98" t="inlineStr">
        <is>
          <t>Private buyer</t>
        </is>
      </c>
      <c r="J98" t="inlineStr">
        <is>
          <t>Zoya Ahmed</t>
        </is>
      </c>
      <c r="K98" s="70" t="n">
        <v>6</v>
      </c>
      <c r="L98" s="71" t="n">
        <v>3698224.79</v>
      </c>
      <c r="M98" s="71" t="n">
        <v>22189348.74</v>
      </c>
      <c r="N98" s="71" t="n">
        <v>665680.46</v>
      </c>
      <c r="O98" s="71" t="n">
        <v>21523668.28</v>
      </c>
      <c r="P98" s="71" t="n">
        <v>17648315.42</v>
      </c>
      <c r="Q98" s="71" t="n">
        <v>3875352.86</v>
      </c>
      <c r="R98" t="inlineStr">
        <is>
          <t>LN-01</t>
        </is>
      </c>
      <c r="S98" t="inlineStr">
        <is>
          <t>Hybrid</t>
        </is>
      </c>
      <c r="T98" s="70" t="n">
        <v>6</v>
      </c>
      <c r="U98">
        <f>IF(AND(OR(Dashboard!$C$6="All",E98=Dashboard!$C$6),OR(Dashboard!$F$6="All",G98=Dashboard!$F$6),OR(Dashboard!$I$6="All",H98=Dashboard!$I$6)),1,0)</f>
        <v/>
      </c>
    </row>
    <row r="99">
      <c r="A99" t="inlineStr">
        <is>
          <t>TY100090</t>
        </is>
      </c>
      <c r="B99" s="68" t="n">
        <v>45669</v>
      </c>
      <c r="C99" s="69" t="n">
        <v>2025</v>
      </c>
      <c r="D99" t="inlineStr">
        <is>
          <t>Jan</t>
        </is>
      </c>
      <c r="E99" t="inlineStr">
        <is>
          <t>Japan</t>
        </is>
      </c>
      <c r="F99" t="inlineStr">
        <is>
          <t>Japan</t>
        </is>
      </c>
      <c r="G99" t="inlineStr">
        <is>
          <t>Land Cruiser</t>
        </is>
      </c>
      <c r="H99" t="inlineStr">
        <is>
          <t>Dealer retail</t>
        </is>
      </c>
      <c r="I99" t="inlineStr">
        <is>
          <t>Company fleet</t>
        </is>
      </c>
      <c r="J99" t="inlineStr">
        <is>
          <t>Noah Smith</t>
        </is>
      </c>
      <c r="K99" s="70" t="n">
        <v>7</v>
      </c>
      <c r="L99" s="71" t="n">
        <v>7502108.35</v>
      </c>
      <c r="M99" s="71" t="n">
        <v>52514758.45</v>
      </c>
      <c r="N99" s="71" t="n">
        <v>1050295.17</v>
      </c>
      <c r="O99" s="71" t="n">
        <v>51464463.28</v>
      </c>
      <c r="P99" s="71" t="n">
        <v>38950177.76</v>
      </c>
      <c r="Q99" s="71" t="n">
        <v>12514285.52</v>
      </c>
      <c r="R99" t="inlineStr">
        <is>
          <t>TK-04</t>
        </is>
      </c>
      <c r="S99" t="inlineStr">
        <is>
          <t>Diesel</t>
        </is>
      </c>
      <c r="T99" s="70" t="n">
        <v>8</v>
      </c>
      <c r="U99">
        <f>IF(AND(OR(Dashboard!$C$6="All",E99=Dashboard!$C$6),OR(Dashboard!$F$6="All",G99=Dashboard!$F$6),OR(Dashboard!$I$6="All",H99=Dashboard!$I$6)),1,0)</f>
        <v/>
      </c>
    </row>
    <row r="100">
      <c r="A100" t="inlineStr">
        <is>
          <t>TY100091</t>
        </is>
      </c>
      <c r="B100" s="68" t="n">
        <v>45669</v>
      </c>
      <c r="C100" s="69" t="n">
        <v>2025</v>
      </c>
      <c r="D100" t="inlineStr">
        <is>
          <t>Jan</t>
        </is>
      </c>
      <c r="E100" t="inlineStr">
        <is>
          <t>Europe</t>
        </is>
      </c>
      <c r="F100" t="inlineStr">
        <is>
          <t>France</t>
        </is>
      </c>
      <c r="G100" t="inlineStr">
        <is>
          <t>RAV4</t>
        </is>
      </c>
      <c r="H100" t="inlineStr">
        <is>
          <t>Dealer retail</t>
        </is>
      </c>
      <c r="I100" t="inlineStr">
        <is>
          <t>Private buyer</t>
        </is>
      </c>
      <c r="J100" t="inlineStr">
        <is>
          <t>Hiroshi Tanaka</t>
        </is>
      </c>
      <c r="K100" s="70" t="n">
        <v>6</v>
      </c>
      <c r="L100" s="71" t="n">
        <v>3521545.38</v>
      </c>
      <c r="M100" s="71" t="n">
        <v>21129272.28</v>
      </c>
      <c r="N100" s="71" t="n">
        <v>422585.45</v>
      </c>
      <c r="O100" s="71" t="n">
        <v>20706686.83</v>
      </c>
      <c r="P100" s="71" t="n">
        <v>17537518.79</v>
      </c>
      <c r="Q100" s="71" t="n">
        <v>3169168.04</v>
      </c>
      <c r="R100" t="inlineStr">
        <is>
          <t>PA-04</t>
        </is>
      </c>
      <c r="S100" t="inlineStr">
        <is>
          <t>Hybrid</t>
        </is>
      </c>
      <c r="T100" s="70" t="n">
        <v>6</v>
      </c>
      <c r="U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TY100092</t>
        </is>
      </c>
      <c r="B101" s="68" t="n">
        <v>45669</v>
      </c>
      <c r="C101" s="69" t="n">
        <v>2025</v>
      </c>
      <c r="D101" t="inlineStr">
        <is>
          <t>Jan</t>
        </is>
      </c>
      <c r="E101" t="inlineStr">
        <is>
          <t>North America</t>
        </is>
      </c>
      <c r="F101" t="inlineStr">
        <is>
          <t>USA</t>
        </is>
      </c>
      <c r="G101" t="inlineStr">
        <is>
          <t>Corolla</t>
        </is>
      </c>
      <c r="H101" t="inlineStr">
        <is>
          <t>Dealer retail</t>
        </is>
      </c>
      <c r="I101" t="inlineStr">
        <is>
          <t>Company fleet</t>
        </is>
      </c>
      <c r="J101" t="inlineStr">
        <is>
          <t>Priya Nair</t>
        </is>
      </c>
      <c r="K101" s="70" t="n">
        <v>18</v>
      </c>
      <c r="L101" s="71" t="n">
        <v>2790968.62</v>
      </c>
      <c r="M101" s="71" t="n">
        <v>50237435.16</v>
      </c>
      <c r="N101" s="71" t="n">
        <v>1507123.05</v>
      </c>
      <c r="O101" s="71" t="n">
        <v>48730312.11</v>
      </c>
      <c r="P101" s="71" t="n">
        <v>42293712.36</v>
      </c>
      <c r="Q101" s="71" t="n">
        <v>6436599.75</v>
      </c>
      <c r="R101" t="inlineStr">
        <is>
          <t>NY-03</t>
        </is>
      </c>
      <c r="S101" t="inlineStr">
        <is>
          <t>Hybrid</t>
        </is>
      </c>
      <c r="T101" s="70" t="n">
        <v>20</v>
      </c>
      <c r="U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TY100093</t>
        </is>
      </c>
      <c r="B102" s="68" t="n">
        <v>45669</v>
      </c>
      <c r="C102" s="69" t="n">
        <v>2025</v>
      </c>
      <c r="D102" t="inlineStr">
        <is>
          <t>Jan</t>
        </is>
      </c>
      <c r="E102" t="inlineStr">
        <is>
          <t>Japan</t>
        </is>
      </c>
      <c r="F102" t="inlineStr">
        <is>
          <t>Japan</t>
        </is>
      </c>
      <c r="G102" t="inlineStr">
        <is>
          <t>Corolla</t>
        </is>
      </c>
      <c r="H102" t="inlineStr">
        <is>
          <t>Dealer retail</t>
        </is>
      </c>
      <c r="I102" t="inlineStr">
        <is>
          <t>Private buyer</t>
        </is>
      </c>
      <c r="J102" t="inlineStr">
        <is>
          <t>Olivia Brown</t>
        </is>
      </c>
      <c r="K102" s="70" t="n">
        <v>14</v>
      </c>
      <c r="L102" s="71" t="n">
        <v>2824512.17</v>
      </c>
      <c r="M102" s="71" t="n">
        <v>39543170.38</v>
      </c>
      <c r="N102" s="71" t="n">
        <v>1977158.52</v>
      </c>
      <c r="O102" s="71" t="n">
        <v>37566011.86</v>
      </c>
      <c r="P102" s="71" t="n">
        <v>31661314.28</v>
      </c>
      <c r="Q102" s="71" t="n">
        <v>5904697.58</v>
      </c>
      <c r="R102" t="inlineStr">
        <is>
          <t>OS-04</t>
        </is>
      </c>
      <c r="S102" t="inlineStr">
        <is>
          <t>Petrol</t>
        </is>
      </c>
      <c r="T102" s="70" t="n">
        <v>14</v>
      </c>
      <c r="U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TY100094</t>
        </is>
      </c>
      <c r="B103" s="68" t="n">
        <v>45670</v>
      </c>
      <c r="C103" s="69" t="n">
        <v>2025</v>
      </c>
      <c r="D103" t="inlineStr">
        <is>
          <t>Jan</t>
        </is>
      </c>
      <c r="E103" t="inlineStr">
        <is>
          <t>Japan</t>
        </is>
      </c>
      <c r="F103" t="inlineStr">
        <is>
          <t>Japan</t>
        </is>
      </c>
      <c r="G103" t="inlineStr">
        <is>
          <t>RAV4</t>
        </is>
      </c>
      <c r="H103" t="inlineStr">
        <is>
          <t>Dealer retail</t>
        </is>
      </c>
      <c r="I103" t="inlineStr">
        <is>
          <t>Government</t>
        </is>
      </c>
      <c r="J103" t="inlineStr">
        <is>
          <t>Ana Costa</t>
        </is>
      </c>
      <c r="K103" s="70" t="n">
        <v>11</v>
      </c>
      <c r="L103" s="71" t="n">
        <v>3642380.43</v>
      </c>
      <c r="M103" s="71" t="n">
        <v>40066184.73</v>
      </c>
      <c r="N103" s="71" t="n">
        <v>1201985.54</v>
      </c>
      <c r="O103" s="71" t="n">
        <v>38864199.19</v>
      </c>
      <c r="P103" s="71" t="n">
        <v>31680403.85</v>
      </c>
      <c r="Q103" s="71" t="n">
        <v>7183795.34</v>
      </c>
      <c r="R103" t="inlineStr">
        <is>
          <t>TK-04</t>
        </is>
      </c>
      <c r="S103" t="inlineStr">
        <is>
          <t>Petrol</t>
        </is>
      </c>
      <c r="T103" s="70" t="n">
        <v>12</v>
      </c>
      <c r="U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TY100095</t>
        </is>
      </c>
      <c r="B104" s="68" t="n">
        <v>45670</v>
      </c>
      <c r="C104" s="69" t="n">
        <v>2025</v>
      </c>
      <c r="D104" t="inlineStr">
        <is>
          <t>Jan</t>
        </is>
      </c>
      <c r="E104" t="inlineStr">
        <is>
          <t>Asia</t>
        </is>
      </c>
      <c r="F104" t="inlineStr">
        <is>
          <t>Thailand</t>
        </is>
      </c>
      <c r="G104" t="inlineStr">
        <is>
          <t>Land Cruiser</t>
        </is>
      </c>
      <c r="H104" t="inlineStr">
        <is>
          <t>Dealer retail</t>
        </is>
      </c>
      <c r="I104" t="inlineStr">
        <is>
          <t>Private buyer</t>
        </is>
      </c>
      <c r="J104" t="inlineStr">
        <is>
          <t>Sara Rossi</t>
        </is>
      </c>
      <c r="K104" s="70" t="n">
        <v>39</v>
      </c>
      <c r="L104" s="71" t="n">
        <v>7274004.05</v>
      </c>
      <c r="M104" s="71" t="n">
        <v>283686157.95</v>
      </c>
      <c r="N104" s="71" t="n">
        <v>14184307.9</v>
      </c>
      <c r="O104" s="71" t="n">
        <v>269501850.05</v>
      </c>
      <c r="P104" s="71" t="n">
        <v>220495011.22</v>
      </c>
      <c r="Q104" s="71" t="n">
        <v>49006838.83</v>
      </c>
      <c r="R104" t="inlineStr">
        <is>
          <t>BK-03</t>
        </is>
      </c>
      <c r="S104" t="inlineStr">
        <is>
          <t>Hybrid</t>
        </is>
      </c>
      <c r="T104" s="70" t="n">
        <v>39</v>
      </c>
      <c r="U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TY100096</t>
        </is>
      </c>
      <c r="B105" s="68" t="n">
        <v>45670</v>
      </c>
      <c r="C105" s="69" t="n">
        <v>2025</v>
      </c>
      <c r="D105" t="inlineStr">
        <is>
          <t>Jan</t>
        </is>
      </c>
      <c r="E105" t="inlineStr">
        <is>
          <t>Europe</t>
        </is>
      </c>
      <c r="F105" t="inlineStr">
        <is>
          <t>France</t>
        </is>
      </c>
      <c r="G105" t="inlineStr">
        <is>
          <t>Land Cruiser</t>
        </is>
      </c>
      <c r="H105" t="inlineStr">
        <is>
          <t>Dealer retail</t>
        </is>
      </c>
      <c r="I105" t="inlineStr">
        <is>
          <t>Private buyer</t>
        </is>
      </c>
      <c r="J105" t="inlineStr">
        <is>
          <t>Sophie Müller</t>
        </is>
      </c>
      <c r="K105" s="70" t="n">
        <v>17</v>
      </c>
      <c r="L105" s="71" t="n">
        <v>7361320.12</v>
      </c>
      <c r="M105" s="71" t="n">
        <v>125142442.04</v>
      </c>
      <c r="N105" s="71" t="n">
        <v>6257122.1</v>
      </c>
      <c r="O105" s="71" t="n">
        <v>118885319.94</v>
      </c>
      <c r="P105" s="71" t="n">
        <v>93880378.41</v>
      </c>
      <c r="Q105" s="71" t="n">
        <v>25004941.53</v>
      </c>
      <c r="R105" t="inlineStr">
        <is>
          <t>PA-01</t>
        </is>
      </c>
      <c r="S105" t="inlineStr">
        <is>
          <t>Hybrid</t>
        </is>
      </c>
      <c r="T105" s="70" t="n">
        <v>17</v>
      </c>
      <c r="U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TY100097</t>
        </is>
      </c>
      <c r="B106" s="68" t="n">
        <v>45670</v>
      </c>
      <c r="C106" s="69" t="n">
        <v>2025</v>
      </c>
      <c r="D106" t="inlineStr">
        <is>
          <t>Jan</t>
        </is>
      </c>
      <c r="E106" t="inlineStr">
        <is>
          <t>North America</t>
        </is>
      </c>
      <c r="F106" t="inlineStr">
        <is>
          <t>Canada</t>
        </is>
      </c>
      <c r="G106" t="inlineStr">
        <is>
          <t>RAV4</t>
        </is>
      </c>
      <c r="H106" t="inlineStr">
        <is>
          <t>Dealer retail</t>
        </is>
      </c>
      <c r="I106" t="inlineStr">
        <is>
          <t>Private buyer</t>
        </is>
      </c>
      <c r="J106" t="inlineStr">
        <is>
          <t>Carlos Silva</t>
        </is>
      </c>
      <c r="K106" s="70" t="n">
        <v>11</v>
      </c>
      <c r="L106" s="71" t="n">
        <v>3745996.41</v>
      </c>
      <c r="M106" s="71" t="n">
        <v>41205960.51</v>
      </c>
      <c r="N106" s="71" t="n">
        <v>2060298.03</v>
      </c>
      <c r="O106" s="71" t="n">
        <v>39145662.48</v>
      </c>
      <c r="P106" s="71" t="n">
        <v>31050977.03</v>
      </c>
      <c r="Q106" s="71" t="n">
        <v>8094685.45</v>
      </c>
      <c r="R106" t="inlineStr">
        <is>
          <t>TO-03</t>
        </is>
      </c>
      <c r="S106" t="inlineStr">
        <is>
          <t>Hybrid</t>
        </is>
      </c>
      <c r="T106" s="70" t="n">
        <v>11</v>
      </c>
      <c r="U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TY100098</t>
        </is>
      </c>
      <c r="B107" s="68" t="n">
        <v>45670</v>
      </c>
      <c r="C107" s="69" t="n">
        <v>2025</v>
      </c>
      <c r="D107" t="inlineStr">
        <is>
          <t>Jan</t>
        </is>
      </c>
      <c r="E107" t="inlineStr">
        <is>
          <t>Europe</t>
        </is>
      </c>
      <c r="F107" t="inlineStr">
        <is>
          <t>France</t>
        </is>
      </c>
      <c r="G107" t="inlineStr">
        <is>
          <t>Corolla</t>
        </is>
      </c>
      <c r="H107" t="inlineStr">
        <is>
          <t>Fleet</t>
        </is>
      </c>
      <c r="I107" t="inlineStr">
        <is>
          <t>Company fleet</t>
        </is>
      </c>
      <c r="J107" t="inlineStr">
        <is>
          <t>Ruhi Shaikh</t>
        </is>
      </c>
      <c r="K107" s="70" t="n">
        <v>16</v>
      </c>
      <c r="L107" s="71" t="n">
        <v>2926346.82</v>
      </c>
      <c r="M107" s="71" t="n">
        <v>46821549.12</v>
      </c>
      <c r="N107" s="71" t="n">
        <v>0</v>
      </c>
      <c r="O107" s="71" t="n">
        <v>46821549.12</v>
      </c>
      <c r="P107" s="71" t="n">
        <v>37730869.91</v>
      </c>
      <c r="Q107" s="71" t="n">
        <v>9090679.210000001</v>
      </c>
      <c r="R107" t="inlineStr">
        <is>
          <t>PA-03</t>
        </is>
      </c>
      <c r="S107" t="inlineStr">
        <is>
          <t>Petrol</t>
        </is>
      </c>
      <c r="T107" s="70" t="n">
        <v>15</v>
      </c>
      <c r="U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TY100099</t>
        </is>
      </c>
      <c r="B108" s="68" t="n">
        <v>45670</v>
      </c>
      <c r="C108" s="69" t="n">
        <v>2025</v>
      </c>
      <c r="D108" t="inlineStr">
        <is>
          <t>Jan</t>
        </is>
      </c>
      <c r="E108" t="inlineStr">
        <is>
          <t>Japan</t>
        </is>
      </c>
      <c r="F108" t="inlineStr">
        <is>
          <t>Japan</t>
        </is>
      </c>
      <c r="G108" t="inlineStr">
        <is>
          <t>Corolla</t>
        </is>
      </c>
      <c r="H108" t="inlineStr">
        <is>
          <t>Fleet</t>
        </is>
      </c>
      <c r="I108" t="inlineStr">
        <is>
          <t>Private buyer</t>
        </is>
      </c>
      <c r="J108" t="inlineStr">
        <is>
          <t>Noah Smith</t>
        </is>
      </c>
      <c r="K108" s="70" t="n">
        <v>4</v>
      </c>
      <c r="L108" s="71" t="n">
        <v>2633304.38</v>
      </c>
      <c r="M108" s="71" t="n">
        <v>10533217.52</v>
      </c>
      <c r="N108" s="71" t="n">
        <v>315996.53</v>
      </c>
      <c r="O108" s="71" t="n">
        <v>10217220.99</v>
      </c>
      <c r="P108" s="71" t="n">
        <v>9261969.710000001</v>
      </c>
      <c r="Q108" s="71" t="n">
        <v>955251.28</v>
      </c>
      <c r="R108" t="inlineStr">
        <is>
          <t>OS-02</t>
        </is>
      </c>
      <c r="S108" t="inlineStr">
        <is>
          <t>Hybrid</t>
        </is>
      </c>
      <c r="T108" s="70" t="n">
        <v>4</v>
      </c>
      <c r="U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TY100100</t>
        </is>
      </c>
      <c r="B109" s="68" t="n">
        <v>45670</v>
      </c>
      <c r="C109" s="69" t="n">
        <v>2025</v>
      </c>
      <c r="D109" t="inlineStr">
        <is>
          <t>Jan</t>
        </is>
      </c>
      <c r="E109" t="inlineStr">
        <is>
          <t>Europe</t>
        </is>
      </c>
      <c r="F109" t="inlineStr">
        <is>
          <t>Germany</t>
        </is>
      </c>
      <c r="G109" t="inlineStr">
        <is>
          <t>RAV4</t>
        </is>
      </c>
      <c r="H109" t="inlineStr">
        <is>
          <t>Dealer retail</t>
        </is>
      </c>
      <c r="I109" t="inlineStr">
        <is>
          <t>Private buyer</t>
        </is>
      </c>
      <c r="J109" t="inlineStr">
        <is>
          <t>Aisha Bello</t>
        </is>
      </c>
      <c r="K109" s="70" t="n">
        <v>9</v>
      </c>
      <c r="L109" s="71" t="n">
        <v>3592293.09</v>
      </c>
      <c r="M109" s="71" t="n">
        <v>32330637.81</v>
      </c>
      <c r="N109" s="71" t="n">
        <v>969919.13</v>
      </c>
      <c r="O109" s="71" t="n">
        <v>31360718.68</v>
      </c>
      <c r="P109" s="71" t="n">
        <v>25917779.19</v>
      </c>
      <c r="Q109" s="71" t="n">
        <v>5442939.49</v>
      </c>
      <c r="R109" t="inlineStr">
        <is>
          <t>BE-01</t>
        </is>
      </c>
      <c r="S109" t="inlineStr">
        <is>
          <t>Petrol</t>
        </is>
      </c>
      <c r="T109" s="70" t="n">
        <v>9</v>
      </c>
      <c r="U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TY100101</t>
        </is>
      </c>
      <c r="B110" s="68" t="n">
        <v>45671</v>
      </c>
      <c r="C110" s="69" t="n">
        <v>2025</v>
      </c>
      <c r="D110" t="inlineStr">
        <is>
          <t>Jan</t>
        </is>
      </c>
      <c r="E110" t="inlineStr">
        <is>
          <t>North America</t>
        </is>
      </c>
      <c r="F110" t="inlineStr">
        <is>
          <t>USA</t>
        </is>
      </c>
      <c r="G110" t="inlineStr">
        <is>
          <t>bZ4X</t>
        </is>
      </c>
      <c r="H110" t="inlineStr">
        <is>
          <t>Dealer retail</t>
        </is>
      </c>
      <c r="I110" t="inlineStr">
        <is>
          <t>Private buyer</t>
        </is>
      </c>
      <c r="J110" t="inlineStr">
        <is>
          <t>Shraddha Kulkarni</t>
        </is>
      </c>
      <c r="K110" s="70" t="n">
        <v>31</v>
      </c>
      <c r="L110" s="71" t="n">
        <v>5828403.09</v>
      </c>
      <c r="M110" s="71" t="n">
        <v>180680495.79</v>
      </c>
      <c r="N110" s="71" t="n">
        <v>0</v>
      </c>
      <c r="O110" s="71" t="n">
        <v>180680495.79</v>
      </c>
      <c r="P110" s="71" t="n">
        <v>166464050.96</v>
      </c>
      <c r="Q110" s="71" t="n">
        <v>14216444.83</v>
      </c>
      <c r="R110" t="inlineStr">
        <is>
          <t>TX-01</t>
        </is>
      </c>
      <c r="S110" t="inlineStr">
        <is>
          <t>EV</t>
        </is>
      </c>
      <c r="T110" s="70" t="n">
        <v>30</v>
      </c>
      <c r="U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TY100102</t>
        </is>
      </c>
      <c r="B111" s="68" t="n">
        <v>45671</v>
      </c>
      <c r="C111" s="69" t="n">
        <v>2025</v>
      </c>
      <c r="D111" t="inlineStr">
        <is>
          <t>Jan</t>
        </is>
      </c>
      <c r="E111" t="inlineStr">
        <is>
          <t>North America</t>
        </is>
      </c>
      <c r="F111" t="inlineStr">
        <is>
          <t>Canada</t>
        </is>
      </c>
      <c r="G111" t="inlineStr">
        <is>
          <t>RAV4</t>
        </is>
      </c>
      <c r="H111" t="inlineStr">
        <is>
          <t>Dealer retail</t>
        </is>
      </c>
      <c r="I111" t="inlineStr">
        <is>
          <t>Private buyer</t>
        </is>
      </c>
      <c r="J111" t="inlineStr">
        <is>
          <t>Ana Costa</t>
        </is>
      </c>
      <c r="K111" s="70" t="n">
        <v>36</v>
      </c>
      <c r="L111" s="71" t="n">
        <v>3419268.18</v>
      </c>
      <c r="M111" s="71" t="n">
        <v>123093654.48</v>
      </c>
      <c r="N111" s="71" t="n">
        <v>0</v>
      </c>
      <c r="O111" s="71" t="n">
        <v>123093654.48</v>
      </c>
      <c r="P111" s="71" t="n">
        <v>99646423.47</v>
      </c>
      <c r="Q111" s="71" t="n">
        <v>23447231.01</v>
      </c>
      <c r="R111" t="inlineStr">
        <is>
          <t>TO-03</t>
        </is>
      </c>
      <c r="S111" t="inlineStr">
        <is>
          <t>Petrol</t>
        </is>
      </c>
      <c r="T111" s="70" t="n">
        <v>36</v>
      </c>
      <c r="U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TY100103</t>
        </is>
      </c>
      <c r="B112" s="68" t="n">
        <v>45671</v>
      </c>
      <c r="C112" s="69" t="n">
        <v>2025</v>
      </c>
      <c r="D112" t="inlineStr">
        <is>
          <t>Jan</t>
        </is>
      </c>
      <c r="E112" t="inlineStr">
        <is>
          <t>North America</t>
        </is>
      </c>
      <c r="F112" t="inlineStr">
        <is>
          <t>Canada</t>
        </is>
      </c>
      <c r="G112" t="inlineStr">
        <is>
          <t>Prius</t>
        </is>
      </c>
      <c r="H112" t="inlineStr">
        <is>
          <t>Fleet</t>
        </is>
      </c>
      <c r="I112" t="inlineStr">
        <is>
          <t>Private buyer</t>
        </is>
      </c>
      <c r="J112" t="inlineStr">
        <is>
          <t>Olivia Brown</t>
        </is>
      </c>
      <c r="K112" s="70" t="n">
        <v>31</v>
      </c>
      <c r="L112" s="71" t="n">
        <v>3620280.46</v>
      </c>
      <c r="M112" s="71" t="n">
        <v>112228694.26</v>
      </c>
      <c r="N112" s="71" t="n">
        <v>3366860.83</v>
      </c>
      <c r="O112" s="71" t="n">
        <v>108861833.43</v>
      </c>
      <c r="P112" s="71" t="n">
        <v>90073677.93000001</v>
      </c>
      <c r="Q112" s="71" t="n">
        <v>18788155.5</v>
      </c>
      <c r="R112" t="inlineStr">
        <is>
          <t>TO-01</t>
        </is>
      </c>
      <c r="S112" t="inlineStr">
        <is>
          <t>Hybrid</t>
        </is>
      </c>
      <c r="T112" s="70" t="n">
        <v>32</v>
      </c>
      <c r="U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TY100104</t>
        </is>
      </c>
      <c r="B113" s="68" t="n">
        <v>45671</v>
      </c>
      <c r="C113" s="69" t="n">
        <v>2025</v>
      </c>
      <c r="D113" t="inlineStr">
        <is>
          <t>Jan</t>
        </is>
      </c>
      <c r="E113" t="inlineStr">
        <is>
          <t>Asia</t>
        </is>
      </c>
      <c r="F113" t="inlineStr">
        <is>
          <t>Indonesia</t>
        </is>
      </c>
      <c r="G113" t="inlineStr">
        <is>
          <t>Corolla</t>
        </is>
      </c>
      <c r="H113" t="inlineStr">
        <is>
          <t>Dealer retail</t>
        </is>
      </c>
      <c r="I113" t="inlineStr">
        <is>
          <t>Company fleet</t>
        </is>
      </c>
      <c r="J113" t="inlineStr">
        <is>
          <t>Kofi Mensah</t>
        </is>
      </c>
      <c r="K113" s="70" t="n">
        <v>22</v>
      </c>
      <c r="L113" s="71" t="n">
        <v>2927558.2</v>
      </c>
      <c r="M113" s="71" t="n">
        <v>64406280.4</v>
      </c>
      <c r="N113" s="71" t="n">
        <v>1288125.61</v>
      </c>
      <c r="O113" s="71" t="n">
        <v>63118154.79</v>
      </c>
      <c r="P113" s="71" t="n">
        <v>49928373.22</v>
      </c>
      <c r="Q113" s="71" t="n">
        <v>13189781.57</v>
      </c>
      <c r="R113" t="inlineStr">
        <is>
          <t>JK-02</t>
        </is>
      </c>
      <c r="S113" t="inlineStr">
        <is>
          <t>Hybrid</t>
        </is>
      </c>
      <c r="T113" s="70" t="n">
        <v>23</v>
      </c>
      <c r="U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TY100105</t>
        </is>
      </c>
      <c r="B114" s="68" t="n">
        <v>45672</v>
      </c>
      <c r="C114" s="69" t="n">
        <v>2025</v>
      </c>
      <c r="D114" t="inlineStr">
        <is>
          <t>Jan</t>
        </is>
      </c>
      <c r="E114" t="inlineStr">
        <is>
          <t>North America</t>
        </is>
      </c>
      <c r="F114" t="inlineStr">
        <is>
          <t>Canada</t>
        </is>
      </c>
      <c r="G114" t="inlineStr">
        <is>
          <t>Corolla</t>
        </is>
      </c>
      <c r="H114" t="inlineStr">
        <is>
          <t>Online reservation</t>
        </is>
      </c>
      <c r="I114" t="inlineStr">
        <is>
          <t>Private buyer</t>
        </is>
      </c>
      <c r="J114" t="inlineStr">
        <is>
          <t>Emma Clarke</t>
        </is>
      </c>
      <c r="K114" s="70" t="n">
        <v>12</v>
      </c>
      <c r="L114" s="71" t="n">
        <v>2766501.81</v>
      </c>
      <c r="M114" s="71" t="n">
        <v>33198021.72</v>
      </c>
      <c r="N114" s="71" t="n">
        <v>1659901.09</v>
      </c>
      <c r="O114" s="71" t="n">
        <v>31538120.63</v>
      </c>
      <c r="P114" s="71" t="n">
        <v>26616567.6</v>
      </c>
      <c r="Q114" s="71" t="n">
        <v>4921553.03</v>
      </c>
      <c r="R114" t="inlineStr">
        <is>
          <t>TO-02</t>
        </is>
      </c>
      <c r="S114" t="inlineStr">
        <is>
          <t>Hybrid</t>
        </is>
      </c>
      <c r="T114" s="70" t="n">
        <v>13</v>
      </c>
      <c r="U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TY100106</t>
        </is>
      </c>
      <c r="B115" s="68" t="n">
        <v>45672</v>
      </c>
      <c r="C115" s="69" t="n">
        <v>2025</v>
      </c>
      <c r="D115" t="inlineStr">
        <is>
          <t>Jan</t>
        </is>
      </c>
      <c r="E115" t="inlineStr">
        <is>
          <t>Asia</t>
        </is>
      </c>
      <c r="F115" t="inlineStr">
        <is>
          <t>Indonesia</t>
        </is>
      </c>
      <c r="G115" t="inlineStr">
        <is>
          <t>Corolla</t>
        </is>
      </c>
      <c r="H115" t="inlineStr">
        <is>
          <t>Dealer retail</t>
        </is>
      </c>
      <c r="I115" t="inlineStr">
        <is>
          <t>Private buyer</t>
        </is>
      </c>
      <c r="J115" t="inlineStr">
        <is>
          <t>Aisha Bello</t>
        </is>
      </c>
      <c r="K115" s="70" t="n">
        <v>22</v>
      </c>
      <c r="L115" s="71" t="n">
        <v>2725923.72</v>
      </c>
      <c r="M115" s="71" t="n">
        <v>59970321.84</v>
      </c>
      <c r="N115" s="71" t="n">
        <v>1199406.44</v>
      </c>
      <c r="O115" s="71" t="n">
        <v>58770915.4</v>
      </c>
      <c r="P115" s="71" t="n">
        <v>52149637.34</v>
      </c>
      <c r="Q115" s="71" t="n">
        <v>6621278.06</v>
      </c>
      <c r="R115" t="inlineStr">
        <is>
          <t>JK-02</t>
        </is>
      </c>
      <c r="S115" t="inlineStr">
        <is>
          <t>Hybrid</t>
        </is>
      </c>
      <c r="T115" s="70" t="n">
        <v>24</v>
      </c>
      <c r="U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TY100107</t>
        </is>
      </c>
      <c r="B116" s="68" t="n">
        <v>45672</v>
      </c>
      <c r="C116" s="69" t="n">
        <v>2025</v>
      </c>
      <c r="D116" t="inlineStr">
        <is>
          <t>Jan</t>
        </is>
      </c>
      <c r="E116" t="inlineStr">
        <is>
          <t>Japan</t>
        </is>
      </c>
      <c r="F116" t="inlineStr">
        <is>
          <t>Japan</t>
        </is>
      </c>
      <c r="G116" t="inlineStr">
        <is>
          <t>Prius</t>
        </is>
      </c>
      <c r="H116" t="inlineStr">
        <is>
          <t>Dealer retail</t>
        </is>
      </c>
      <c r="I116" t="inlineStr">
        <is>
          <t>Private buyer</t>
        </is>
      </c>
      <c r="J116" t="inlineStr">
        <is>
          <t>Emma Clarke</t>
        </is>
      </c>
      <c r="K116" s="70" t="n">
        <v>3</v>
      </c>
      <c r="L116" s="71" t="n">
        <v>3511076.77</v>
      </c>
      <c r="M116" s="71" t="n">
        <v>10533230.31</v>
      </c>
      <c r="N116" s="71" t="n">
        <v>526661.52</v>
      </c>
      <c r="O116" s="71" t="n">
        <v>10006568.79</v>
      </c>
      <c r="P116" s="71" t="n">
        <v>8751103.73</v>
      </c>
      <c r="Q116" s="71" t="n">
        <v>1255465.06</v>
      </c>
      <c r="R116" t="inlineStr">
        <is>
          <t>TK-01</t>
        </is>
      </c>
      <c r="S116" t="inlineStr">
        <is>
          <t>Hybrid</t>
        </is>
      </c>
      <c r="T116" s="70" t="n">
        <v>3</v>
      </c>
      <c r="U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TY100108</t>
        </is>
      </c>
      <c r="B117" s="68" t="n">
        <v>45672</v>
      </c>
      <c r="C117" s="69" t="n">
        <v>2025</v>
      </c>
      <c r="D117" t="inlineStr">
        <is>
          <t>Jan</t>
        </is>
      </c>
      <c r="E117" t="inlineStr">
        <is>
          <t>Japan</t>
        </is>
      </c>
      <c r="F117" t="inlineStr">
        <is>
          <t>Japan</t>
        </is>
      </c>
      <c r="G117" t="inlineStr">
        <is>
          <t>Corolla</t>
        </is>
      </c>
      <c r="H117" t="inlineStr">
        <is>
          <t>Dealer retail</t>
        </is>
      </c>
      <c r="I117" t="inlineStr">
        <is>
          <t>Private buyer</t>
        </is>
      </c>
      <c r="J117" t="inlineStr">
        <is>
          <t>Ruhi Shaikh</t>
        </is>
      </c>
      <c r="K117" s="70" t="n">
        <v>39</v>
      </c>
      <c r="L117" s="71" t="n">
        <v>2750311.78</v>
      </c>
      <c r="M117" s="71" t="n">
        <v>107262159.42</v>
      </c>
      <c r="N117" s="71" t="n">
        <v>2145243.19</v>
      </c>
      <c r="O117" s="71" t="n">
        <v>105116916.23</v>
      </c>
      <c r="P117" s="71" t="n">
        <v>92826987.90000001</v>
      </c>
      <c r="Q117" s="71" t="n">
        <v>12289928.33</v>
      </c>
      <c r="R117" t="inlineStr">
        <is>
          <t>TK-04</t>
        </is>
      </c>
      <c r="S117" t="inlineStr">
        <is>
          <t>Petrol</t>
        </is>
      </c>
      <c r="T117" s="70" t="n">
        <v>39</v>
      </c>
      <c r="U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TY100109</t>
        </is>
      </c>
      <c r="B118" s="68" t="n">
        <v>45672</v>
      </c>
      <c r="C118" s="69" t="n">
        <v>2025</v>
      </c>
      <c r="D118" t="inlineStr">
        <is>
          <t>Jan</t>
        </is>
      </c>
      <c r="E118" t="inlineStr">
        <is>
          <t>Asia</t>
        </is>
      </c>
      <c r="F118" t="inlineStr">
        <is>
          <t>India</t>
        </is>
      </c>
      <c r="G118" t="inlineStr">
        <is>
          <t>RAV4</t>
        </is>
      </c>
      <c r="H118" t="inlineStr">
        <is>
          <t>Dealer retail</t>
        </is>
      </c>
      <c r="I118" t="inlineStr">
        <is>
          <t>Company fleet</t>
        </is>
      </c>
      <c r="J118" t="inlineStr">
        <is>
          <t>Aisha Bello</t>
        </is>
      </c>
      <c r="K118" s="70" t="n">
        <v>19</v>
      </c>
      <c r="L118" s="71" t="n">
        <v>3775886.75</v>
      </c>
      <c r="M118" s="71" t="n">
        <v>71741848.25</v>
      </c>
      <c r="N118" s="71" t="n">
        <v>3587092.41</v>
      </c>
      <c r="O118" s="71" t="n">
        <v>68154755.84</v>
      </c>
      <c r="P118" s="71" t="n">
        <v>52269449.3</v>
      </c>
      <c r="Q118" s="71" t="n">
        <v>15885306.54</v>
      </c>
      <c r="R118" t="inlineStr">
        <is>
          <t>BL-03</t>
        </is>
      </c>
      <c r="S118" t="inlineStr">
        <is>
          <t>Petrol</t>
        </is>
      </c>
      <c r="T118" s="70" t="n">
        <v>18</v>
      </c>
      <c r="U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TY100110</t>
        </is>
      </c>
      <c r="B119" s="68" t="n">
        <v>45672</v>
      </c>
      <c r="C119" s="69" t="n">
        <v>2025</v>
      </c>
      <c r="D119" t="inlineStr">
        <is>
          <t>Jan</t>
        </is>
      </c>
      <c r="E119" t="inlineStr">
        <is>
          <t>Japan</t>
        </is>
      </c>
      <c r="F119" t="inlineStr">
        <is>
          <t>Japan</t>
        </is>
      </c>
      <c r="G119" t="inlineStr">
        <is>
          <t>Corolla</t>
        </is>
      </c>
      <c r="H119" t="inlineStr">
        <is>
          <t>Fleet</t>
        </is>
      </c>
      <c r="I119" t="inlineStr">
        <is>
          <t>Company fleet</t>
        </is>
      </c>
      <c r="J119" t="inlineStr">
        <is>
          <t>Carlos Silva</t>
        </is>
      </c>
      <c r="K119" s="70" t="n">
        <v>33</v>
      </c>
      <c r="L119" s="71" t="n">
        <v>2923197.24</v>
      </c>
      <c r="M119" s="71" t="n">
        <v>96465508.92</v>
      </c>
      <c r="N119" s="71" t="n">
        <v>4823275.45</v>
      </c>
      <c r="O119" s="71" t="n">
        <v>91642233.47</v>
      </c>
      <c r="P119" s="71" t="n">
        <v>76403032.59</v>
      </c>
      <c r="Q119" s="71" t="n">
        <v>15239200.88</v>
      </c>
      <c r="R119" t="inlineStr">
        <is>
          <t>OS-04</t>
        </is>
      </c>
      <c r="S119" t="inlineStr">
        <is>
          <t>Hybrid</t>
        </is>
      </c>
      <c r="T119" s="70" t="n">
        <v>31</v>
      </c>
      <c r="U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TY100111</t>
        </is>
      </c>
      <c r="B120" s="68" t="n">
        <v>45672</v>
      </c>
      <c r="C120" s="69" t="n">
        <v>2025</v>
      </c>
      <c r="D120" t="inlineStr">
        <is>
          <t>Jan</t>
        </is>
      </c>
      <c r="E120" t="inlineStr">
        <is>
          <t>North America</t>
        </is>
      </c>
      <c r="F120" t="inlineStr">
        <is>
          <t>Canada</t>
        </is>
      </c>
      <c r="G120" t="inlineStr">
        <is>
          <t>RAV4</t>
        </is>
      </c>
      <c r="H120" t="inlineStr">
        <is>
          <t>Dealer retail</t>
        </is>
      </c>
      <c r="I120" t="inlineStr">
        <is>
          <t>Private buyer</t>
        </is>
      </c>
      <c r="J120" t="inlineStr">
        <is>
          <t>Noah Smith</t>
        </is>
      </c>
      <c r="K120" s="70" t="n">
        <v>36</v>
      </c>
      <c r="L120" s="71" t="n">
        <v>3574510.43</v>
      </c>
      <c r="M120" s="71" t="n">
        <v>128682375.48</v>
      </c>
      <c r="N120" s="71" t="n">
        <v>6434118.77</v>
      </c>
      <c r="O120" s="71" t="n">
        <v>122248256.71</v>
      </c>
      <c r="P120" s="71" t="n">
        <v>100031599.43</v>
      </c>
      <c r="Q120" s="71" t="n">
        <v>22216657.28</v>
      </c>
      <c r="R120" t="inlineStr">
        <is>
          <t>TO-01</t>
        </is>
      </c>
      <c r="S120" t="inlineStr">
        <is>
          <t>Hybrid</t>
        </is>
      </c>
      <c r="T120" s="70" t="n">
        <v>35</v>
      </c>
      <c r="U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TY100112</t>
        </is>
      </c>
      <c r="B121" s="68" t="n">
        <v>45672</v>
      </c>
      <c r="C121" s="69" t="n">
        <v>2025</v>
      </c>
      <c r="D121" t="inlineStr">
        <is>
          <t>Jan</t>
        </is>
      </c>
      <c r="E121" t="inlineStr">
        <is>
          <t>Japan</t>
        </is>
      </c>
      <c r="F121" t="inlineStr">
        <is>
          <t>Japan</t>
        </is>
      </c>
      <c r="G121" t="inlineStr">
        <is>
          <t>Corolla</t>
        </is>
      </c>
      <c r="H121" t="inlineStr">
        <is>
          <t>Dealer retail</t>
        </is>
      </c>
      <c r="I121" t="inlineStr">
        <is>
          <t>Private buyer</t>
        </is>
      </c>
      <c r="J121" t="inlineStr">
        <is>
          <t>Ruhi Shaikh</t>
        </is>
      </c>
      <c r="K121" s="70" t="n">
        <v>17</v>
      </c>
      <c r="L121" s="71" t="n">
        <v>2874204.56</v>
      </c>
      <c r="M121" s="71" t="n">
        <v>48861477.52</v>
      </c>
      <c r="N121" s="71" t="n">
        <v>2443073.88</v>
      </c>
      <c r="O121" s="71" t="n">
        <v>46418403.64</v>
      </c>
      <c r="P121" s="71" t="n">
        <v>38572921.46</v>
      </c>
      <c r="Q121" s="71" t="n">
        <v>7845482.18</v>
      </c>
      <c r="R121" t="inlineStr">
        <is>
          <t>TK-01</t>
        </is>
      </c>
      <c r="S121" t="inlineStr">
        <is>
          <t>Hybrid</t>
        </is>
      </c>
      <c r="T121" s="70" t="n">
        <v>18</v>
      </c>
      <c r="U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TY100113</t>
        </is>
      </c>
      <c r="B122" s="68" t="n">
        <v>45672</v>
      </c>
      <c r="C122" s="69" t="n">
        <v>2025</v>
      </c>
      <c r="D122" t="inlineStr">
        <is>
          <t>Jan</t>
        </is>
      </c>
      <c r="E122" t="inlineStr">
        <is>
          <t>Middle East</t>
        </is>
      </c>
      <c r="F122" t="inlineStr">
        <is>
          <t>UAE</t>
        </is>
      </c>
      <c r="G122" t="inlineStr">
        <is>
          <t>Land Cruiser</t>
        </is>
      </c>
      <c r="H122" t="inlineStr">
        <is>
          <t>Dealer retail</t>
        </is>
      </c>
      <c r="I122" t="inlineStr">
        <is>
          <t>Private buyer</t>
        </is>
      </c>
      <c r="J122" t="inlineStr">
        <is>
          <t>Priya Nair</t>
        </is>
      </c>
      <c r="K122" s="70" t="n">
        <v>3</v>
      </c>
      <c r="L122" s="71" t="n">
        <v>7203288.04</v>
      </c>
      <c r="M122" s="71" t="n">
        <v>21609864.12</v>
      </c>
      <c r="N122" s="71" t="n">
        <v>1080493.21</v>
      </c>
      <c r="O122" s="71" t="n">
        <v>20529370.91</v>
      </c>
      <c r="P122" s="71" t="n">
        <v>17163401.48</v>
      </c>
      <c r="Q122" s="71" t="n">
        <v>3365969.43</v>
      </c>
      <c r="R122" t="inlineStr">
        <is>
          <t>DB-03</t>
        </is>
      </c>
      <c r="S122" t="inlineStr">
        <is>
          <t>Diesel</t>
        </is>
      </c>
      <c r="T122" s="70" t="n">
        <v>3</v>
      </c>
      <c r="U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TY100114</t>
        </is>
      </c>
      <c r="B123" s="68" t="n">
        <v>45673</v>
      </c>
      <c r="C123" s="69" t="n">
        <v>2025</v>
      </c>
      <c r="D123" t="inlineStr">
        <is>
          <t>Jan</t>
        </is>
      </c>
      <c r="E123" t="inlineStr">
        <is>
          <t>Japan</t>
        </is>
      </c>
      <c r="F123" t="inlineStr">
        <is>
          <t>Japan</t>
        </is>
      </c>
      <c r="G123" t="inlineStr">
        <is>
          <t>bZ4X</t>
        </is>
      </c>
      <c r="H123" t="inlineStr">
        <is>
          <t>Dealer retail</t>
        </is>
      </c>
      <c r="I123" t="inlineStr">
        <is>
          <t>Private buyer</t>
        </is>
      </c>
      <c r="J123" t="inlineStr">
        <is>
          <t>Hiroshi Tanaka</t>
        </is>
      </c>
      <c r="K123" s="70" t="n">
        <v>7</v>
      </c>
      <c r="L123" s="71" t="n">
        <v>5734460.73</v>
      </c>
      <c r="M123" s="71" t="n">
        <v>40141225.11</v>
      </c>
      <c r="N123" s="71" t="n">
        <v>2007061.26</v>
      </c>
      <c r="O123" s="71" t="n">
        <v>38134163.85</v>
      </c>
      <c r="P123" s="71" t="n">
        <v>37722725.44</v>
      </c>
      <c r="Q123" s="71" t="n">
        <v>411438.41</v>
      </c>
      <c r="R123" t="inlineStr">
        <is>
          <t>TK-02</t>
        </is>
      </c>
      <c r="S123" t="inlineStr">
        <is>
          <t>EV</t>
        </is>
      </c>
      <c r="T123" s="70" t="n">
        <v>7</v>
      </c>
      <c r="U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TY100115</t>
        </is>
      </c>
      <c r="B124" s="68" t="n">
        <v>45673</v>
      </c>
      <c r="C124" s="69" t="n">
        <v>2025</v>
      </c>
      <c r="D124" t="inlineStr">
        <is>
          <t>Jan</t>
        </is>
      </c>
      <c r="E124" t="inlineStr">
        <is>
          <t>North America</t>
        </is>
      </c>
      <c r="F124" t="inlineStr">
        <is>
          <t>Canada</t>
        </is>
      </c>
      <c r="G124" t="inlineStr">
        <is>
          <t>Corolla</t>
        </is>
      </c>
      <c r="H124" t="inlineStr">
        <is>
          <t>Fleet</t>
        </is>
      </c>
      <c r="I124" t="inlineStr">
        <is>
          <t>Private buyer</t>
        </is>
      </c>
      <c r="J124" t="inlineStr">
        <is>
          <t>Sara Rossi</t>
        </is>
      </c>
      <c r="K124" s="70" t="n">
        <v>41</v>
      </c>
      <c r="L124" s="71" t="n">
        <v>2723613.32</v>
      </c>
      <c r="M124" s="71" t="n">
        <v>111668146.12</v>
      </c>
      <c r="N124" s="71" t="n">
        <v>2233362.92</v>
      </c>
      <c r="O124" s="71" t="n">
        <v>109434783.2</v>
      </c>
      <c r="P124" s="71" t="n">
        <v>97845110.09</v>
      </c>
      <c r="Q124" s="71" t="n">
        <v>11589673.11</v>
      </c>
      <c r="R124" t="inlineStr">
        <is>
          <t>TO-02</t>
        </is>
      </c>
      <c r="S124" t="inlineStr">
        <is>
          <t>Petrol</t>
        </is>
      </c>
      <c r="T124" s="70" t="n">
        <v>44</v>
      </c>
      <c r="U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TY100116</t>
        </is>
      </c>
      <c r="B125" s="68" t="n">
        <v>45673</v>
      </c>
      <c r="C125" s="69" t="n">
        <v>2025</v>
      </c>
      <c r="D125" t="inlineStr">
        <is>
          <t>Jan</t>
        </is>
      </c>
      <c r="E125" t="inlineStr">
        <is>
          <t>Europe</t>
        </is>
      </c>
      <c r="F125" t="inlineStr">
        <is>
          <t>Germany</t>
        </is>
      </c>
      <c r="G125" t="inlineStr">
        <is>
          <t>Prius</t>
        </is>
      </c>
      <c r="H125" t="inlineStr">
        <is>
          <t>Online reservation</t>
        </is>
      </c>
      <c r="I125" t="inlineStr">
        <is>
          <t>Private buyer</t>
        </is>
      </c>
      <c r="J125" t="inlineStr">
        <is>
          <t>Shraddha Kulkarni</t>
        </is>
      </c>
      <c r="K125" s="70" t="n">
        <v>9</v>
      </c>
      <c r="L125" s="71" t="n">
        <v>3356220.68</v>
      </c>
      <c r="M125" s="71" t="n">
        <v>30205986.12</v>
      </c>
      <c r="N125" s="71" t="n">
        <v>604119.72</v>
      </c>
      <c r="O125" s="71" t="n">
        <v>29601866.4</v>
      </c>
      <c r="P125" s="71" t="n">
        <v>24678401.55</v>
      </c>
      <c r="Q125" s="71" t="n">
        <v>4923464.85</v>
      </c>
      <c r="R125" t="inlineStr">
        <is>
          <t>BE-01</t>
        </is>
      </c>
      <c r="S125" t="inlineStr">
        <is>
          <t>Hybrid</t>
        </is>
      </c>
      <c r="T125" s="70" t="n">
        <v>9</v>
      </c>
      <c r="U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TY100117</t>
        </is>
      </c>
      <c r="B126" s="68" t="n">
        <v>45673</v>
      </c>
      <c r="C126" s="69" t="n">
        <v>2025</v>
      </c>
      <c r="D126" t="inlineStr">
        <is>
          <t>Jan</t>
        </is>
      </c>
      <c r="E126" t="inlineStr">
        <is>
          <t>North America</t>
        </is>
      </c>
      <c r="F126" t="inlineStr">
        <is>
          <t>Canada</t>
        </is>
      </c>
      <c r="G126" t="inlineStr">
        <is>
          <t>Hilux</t>
        </is>
      </c>
      <c r="H126" t="inlineStr">
        <is>
          <t>Dealer retail</t>
        </is>
      </c>
      <c r="I126" t="inlineStr">
        <is>
          <t>Private buyer</t>
        </is>
      </c>
      <c r="J126" t="inlineStr">
        <is>
          <t>Omar Haddad</t>
        </is>
      </c>
      <c r="K126" s="70" t="n">
        <v>24</v>
      </c>
      <c r="L126" s="71" t="n">
        <v>4142261.93</v>
      </c>
      <c r="M126" s="71" t="n">
        <v>99414286.31999999</v>
      </c>
      <c r="N126" s="71" t="n">
        <v>0</v>
      </c>
      <c r="O126" s="71" t="n">
        <v>99414286.31999999</v>
      </c>
      <c r="P126" s="71" t="n">
        <v>76356828.27</v>
      </c>
      <c r="Q126" s="71" t="n">
        <v>23057458.05</v>
      </c>
      <c r="R126" t="inlineStr">
        <is>
          <t>TO-04</t>
        </is>
      </c>
      <c r="S126" t="inlineStr">
        <is>
          <t>Petrol</t>
        </is>
      </c>
      <c r="T126" s="70" t="n">
        <v>27</v>
      </c>
      <c r="U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TY100118</t>
        </is>
      </c>
      <c r="B127" s="68" t="n">
        <v>45673</v>
      </c>
      <c r="C127" s="69" t="n">
        <v>2025</v>
      </c>
      <c r="D127" t="inlineStr">
        <is>
          <t>Jan</t>
        </is>
      </c>
      <c r="E127" t="inlineStr">
        <is>
          <t>North America</t>
        </is>
      </c>
      <c r="F127" t="inlineStr">
        <is>
          <t>USA</t>
        </is>
      </c>
      <c r="G127" t="inlineStr">
        <is>
          <t>Land Cruiser</t>
        </is>
      </c>
      <c r="H127" t="inlineStr">
        <is>
          <t>Dealer retail</t>
        </is>
      </c>
      <c r="I127" t="inlineStr">
        <is>
          <t>Company fleet</t>
        </is>
      </c>
      <c r="J127" t="inlineStr">
        <is>
          <t>Hiroshi Tanaka</t>
        </is>
      </c>
      <c r="K127" s="70" t="n">
        <v>9</v>
      </c>
      <c r="L127" s="71" t="n">
        <v>7281490.04</v>
      </c>
      <c r="M127" s="71" t="n">
        <v>65533410.36</v>
      </c>
      <c r="N127" s="71" t="n">
        <v>3276670.52</v>
      </c>
      <c r="O127" s="71" t="n">
        <v>62256739.84</v>
      </c>
      <c r="P127" s="71" t="n">
        <v>50705198.77</v>
      </c>
      <c r="Q127" s="71" t="n">
        <v>11551541.07</v>
      </c>
      <c r="R127" t="inlineStr">
        <is>
          <t>LA-01</t>
        </is>
      </c>
      <c r="S127" t="inlineStr">
        <is>
          <t>Hybrid</t>
        </is>
      </c>
      <c r="T127" s="70" t="n">
        <v>9</v>
      </c>
      <c r="U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TY100119</t>
        </is>
      </c>
      <c r="B128" s="68" t="n">
        <v>45673</v>
      </c>
      <c r="C128" s="69" t="n">
        <v>2025</v>
      </c>
      <c r="D128" t="inlineStr">
        <is>
          <t>Jan</t>
        </is>
      </c>
      <c r="E128" t="inlineStr">
        <is>
          <t>Asia</t>
        </is>
      </c>
      <c r="F128" t="inlineStr">
        <is>
          <t>Indonesia</t>
        </is>
      </c>
      <c r="G128" t="inlineStr">
        <is>
          <t>Hilux</t>
        </is>
      </c>
      <c r="H128" t="inlineStr">
        <is>
          <t>Dealer retail</t>
        </is>
      </c>
      <c r="I128" t="inlineStr">
        <is>
          <t>Private buyer</t>
        </is>
      </c>
      <c r="J128" t="inlineStr">
        <is>
          <t>Hiroshi Tanaka</t>
        </is>
      </c>
      <c r="K128" s="70" t="n">
        <v>18</v>
      </c>
      <c r="L128" s="71" t="n">
        <v>3953635.56</v>
      </c>
      <c r="M128" s="71" t="n">
        <v>71165440.08</v>
      </c>
      <c r="N128" s="71" t="n">
        <v>1423308.8</v>
      </c>
      <c r="O128" s="71" t="n">
        <v>69742131.28</v>
      </c>
      <c r="P128" s="71" t="n">
        <v>56706617.59</v>
      </c>
      <c r="Q128" s="71" t="n">
        <v>13035513.69</v>
      </c>
      <c r="R128" t="inlineStr">
        <is>
          <t>JK-03</t>
        </is>
      </c>
      <c r="S128" t="inlineStr">
        <is>
          <t>Petrol</t>
        </is>
      </c>
      <c r="T128" s="70" t="n">
        <v>20</v>
      </c>
      <c r="U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TY100120</t>
        </is>
      </c>
      <c r="B129" s="68" t="n">
        <v>45673</v>
      </c>
      <c r="C129" s="69" t="n">
        <v>2025</v>
      </c>
      <c r="D129" t="inlineStr">
        <is>
          <t>Jan</t>
        </is>
      </c>
      <c r="E129" t="inlineStr">
        <is>
          <t>Japan</t>
        </is>
      </c>
      <c r="F129" t="inlineStr">
        <is>
          <t>Japan</t>
        </is>
      </c>
      <c r="G129" t="inlineStr">
        <is>
          <t>Prius</t>
        </is>
      </c>
      <c r="H129" t="inlineStr">
        <is>
          <t>Dealer retail</t>
        </is>
      </c>
      <c r="I129" t="inlineStr">
        <is>
          <t>Private buyer</t>
        </is>
      </c>
      <c r="J129" t="inlineStr">
        <is>
          <t>Kofi Mensah</t>
        </is>
      </c>
      <c r="K129" s="70" t="n">
        <v>40</v>
      </c>
      <c r="L129" s="71" t="n">
        <v>3680853.5</v>
      </c>
      <c r="M129" s="71" t="n">
        <v>147234140</v>
      </c>
      <c r="N129" s="71" t="n">
        <v>7361707</v>
      </c>
      <c r="O129" s="71" t="n">
        <v>139872433</v>
      </c>
      <c r="P129" s="71" t="n">
        <v>113202478.72</v>
      </c>
      <c r="Q129" s="71" t="n">
        <v>26669954.28</v>
      </c>
      <c r="R129" t="inlineStr">
        <is>
          <t>OS-04</t>
        </is>
      </c>
      <c r="S129" t="inlineStr">
        <is>
          <t>Hybrid</t>
        </is>
      </c>
      <c r="T129" s="70" t="n">
        <v>40</v>
      </c>
      <c r="U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TY100121</t>
        </is>
      </c>
      <c r="B130" s="68" t="n">
        <v>45673</v>
      </c>
      <c r="C130" s="69" t="n">
        <v>2025</v>
      </c>
      <c r="D130" t="inlineStr">
        <is>
          <t>Jan</t>
        </is>
      </c>
      <c r="E130" t="inlineStr">
        <is>
          <t>Japan</t>
        </is>
      </c>
      <c r="F130" t="inlineStr">
        <is>
          <t>Japan</t>
        </is>
      </c>
      <c r="G130" t="inlineStr">
        <is>
          <t>Hilux</t>
        </is>
      </c>
      <c r="H130" t="inlineStr">
        <is>
          <t>Dealer retail</t>
        </is>
      </c>
      <c r="I130" t="inlineStr">
        <is>
          <t>Private buyer</t>
        </is>
      </c>
      <c r="J130" t="inlineStr">
        <is>
          <t>Ravindra Patil</t>
        </is>
      </c>
      <c r="K130" s="70" t="n">
        <v>28</v>
      </c>
      <c r="L130" s="71" t="n">
        <v>3979653.49</v>
      </c>
      <c r="M130" s="71" t="n">
        <v>111430297.72</v>
      </c>
      <c r="N130" s="71" t="n">
        <v>3342908.93</v>
      </c>
      <c r="O130" s="71" t="n">
        <v>108087388.79</v>
      </c>
      <c r="P130" s="71" t="n">
        <v>86030457.53</v>
      </c>
      <c r="Q130" s="71" t="n">
        <v>22056931.26</v>
      </c>
      <c r="R130" t="inlineStr">
        <is>
          <t>OS-04</t>
        </is>
      </c>
      <c r="S130" t="inlineStr">
        <is>
          <t>Petrol</t>
        </is>
      </c>
      <c r="T130" s="70" t="n">
        <v>31</v>
      </c>
      <c r="U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TY100122</t>
        </is>
      </c>
      <c r="B131" s="68" t="n">
        <v>45673</v>
      </c>
      <c r="C131" s="69" t="n">
        <v>2025</v>
      </c>
      <c r="D131" t="inlineStr">
        <is>
          <t>Jan</t>
        </is>
      </c>
      <c r="E131" t="inlineStr">
        <is>
          <t>Europe</t>
        </is>
      </c>
      <c r="F131" t="inlineStr">
        <is>
          <t>Germany</t>
        </is>
      </c>
      <c r="G131" t="inlineStr">
        <is>
          <t>RAV4</t>
        </is>
      </c>
      <c r="H131" t="inlineStr">
        <is>
          <t>Dealer retail</t>
        </is>
      </c>
      <c r="I131" t="inlineStr">
        <is>
          <t>Government</t>
        </is>
      </c>
      <c r="J131" t="inlineStr">
        <is>
          <t>Olivia Brown</t>
        </is>
      </c>
      <c r="K131" s="70" t="n">
        <v>20</v>
      </c>
      <c r="L131" s="71" t="n">
        <v>3735443.87</v>
      </c>
      <c r="M131" s="71" t="n">
        <v>74708877.40000001</v>
      </c>
      <c r="N131" s="71" t="n">
        <v>0</v>
      </c>
      <c r="O131" s="71" t="n">
        <v>74708877.40000001</v>
      </c>
      <c r="P131" s="71" t="n">
        <v>58897293.34</v>
      </c>
      <c r="Q131" s="71" t="n">
        <v>15811584.06</v>
      </c>
      <c r="R131" t="inlineStr">
        <is>
          <t>BE-04</t>
        </is>
      </c>
      <c r="S131" t="inlineStr">
        <is>
          <t>Petrol</t>
        </is>
      </c>
      <c r="T131" s="70" t="n">
        <v>22</v>
      </c>
      <c r="U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TY100123</t>
        </is>
      </c>
      <c r="B132" s="68" t="n">
        <v>45673</v>
      </c>
      <c r="C132" s="69" t="n">
        <v>2025</v>
      </c>
      <c r="D132" t="inlineStr">
        <is>
          <t>Jan</t>
        </is>
      </c>
      <c r="E132" t="inlineStr">
        <is>
          <t>North America</t>
        </is>
      </c>
      <c r="F132" t="inlineStr">
        <is>
          <t>USA</t>
        </is>
      </c>
      <c r="G132" t="inlineStr">
        <is>
          <t>Hilux</t>
        </is>
      </c>
      <c r="H132" t="inlineStr">
        <is>
          <t>Dealer retail</t>
        </is>
      </c>
      <c r="I132" t="inlineStr">
        <is>
          <t>Company fleet</t>
        </is>
      </c>
      <c r="J132" t="inlineStr">
        <is>
          <t>Ana Costa</t>
        </is>
      </c>
      <c r="K132" s="70" t="n">
        <v>26</v>
      </c>
      <c r="L132" s="71" t="n">
        <v>3863800.91</v>
      </c>
      <c r="M132" s="71" t="n">
        <v>100458823.66</v>
      </c>
      <c r="N132" s="71" t="n">
        <v>2009176.47</v>
      </c>
      <c r="O132" s="71" t="n">
        <v>98449647.19</v>
      </c>
      <c r="P132" s="71" t="n">
        <v>86095621.48</v>
      </c>
      <c r="Q132" s="71" t="n">
        <v>12354025.71</v>
      </c>
      <c r="R132" t="inlineStr">
        <is>
          <t>LA-01</t>
        </is>
      </c>
      <c r="S132" t="inlineStr">
        <is>
          <t>Diesel</t>
        </is>
      </c>
      <c r="T132" s="70" t="n">
        <v>29</v>
      </c>
      <c r="U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TY100124</t>
        </is>
      </c>
      <c r="B133" s="68" t="n">
        <v>45673</v>
      </c>
      <c r="C133" s="69" t="n">
        <v>2025</v>
      </c>
      <c r="D133" t="inlineStr">
        <is>
          <t>Jan</t>
        </is>
      </c>
      <c r="E133" t="inlineStr">
        <is>
          <t>North America</t>
        </is>
      </c>
      <c r="F133" t="inlineStr">
        <is>
          <t>USA</t>
        </is>
      </c>
      <c r="G133" t="inlineStr">
        <is>
          <t>Prius</t>
        </is>
      </c>
      <c r="H133" t="inlineStr">
        <is>
          <t>Dealer retail</t>
        </is>
      </c>
      <c r="I133" t="inlineStr">
        <is>
          <t>Company fleet</t>
        </is>
      </c>
      <c r="J133" t="inlineStr">
        <is>
          <t>Zoya Ahmed</t>
        </is>
      </c>
      <c r="K133" s="70" t="n">
        <v>4</v>
      </c>
      <c r="L133" s="71" t="n">
        <v>3294388.34</v>
      </c>
      <c r="M133" s="71" t="n">
        <v>13177553.36</v>
      </c>
      <c r="N133" s="71" t="n">
        <v>0</v>
      </c>
      <c r="O133" s="71" t="n">
        <v>13177553.36</v>
      </c>
      <c r="P133" s="71" t="n">
        <v>10908981.01</v>
      </c>
      <c r="Q133" s="71" t="n">
        <v>2268572.35</v>
      </c>
      <c r="R133" t="inlineStr">
        <is>
          <t>TX-01</t>
        </is>
      </c>
      <c r="S133" t="inlineStr">
        <is>
          <t>Hybrid</t>
        </is>
      </c>
      <c r="T133" s="70" t="n">
        <v>4</v>
      </c>
      <c r="U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TY100125</t>
        </is>
      </c>
      <c r="B134" s="68" t="n">
        <v>45673</v>
      </c>
      <c r="C134" s="69" t="n">
        <v>2025</v>
      </c>
      <c r="D134" t="inlineStr">
        <is>
          <t>Jan</t>
        </is>
      </c>
      <c r="E134" t="inlineStr">
        <is>
          <t>Middle East</t>
        </is>
      </c>
      <c r="F134" t="inlineStr">
        <is>
          <t>UAE</t>
        </is>
      </c>
      <c r="G134" t="inlineStr">
        <is>
          <t>Camry</t>
        </is>
      </c>
      <c r="H134" t="inlineStr">
        <is>
          <t>Dealer retail</t>
        </is>
      </c>
      <c r="I134" t="inlineStr">
        <is>
          <t>Private buyer</t>
        </is>
      </c>
      <c r="J134" t="inlineStr">
        <is>
          <t>Sara Rossi</t>
        </is>
      </c>
      <c r="K134" s="70" t="n">
        <v>39</v>
      </c>
      <c r="L134" s="71" t="n">
        <v>4224822.26</v>
      </c>
      <c r="M134" s="71" t="n">
        <v>164768068.14</v>
      </c>
      <c r="N134" s="71" t="n">
        <v>0</v>
      </c>
      <c r="O134" s="71" t="n">
        <v>164768068.14</v>
      </c>
      <c r="P134" s="71" t="n">
        <v>124827334.89</v>
      </c>
      <c r="Q134" s="71" t="n">
        <v>39940733.25</v>
      </c>
      <c r="R134" t="inlineStr">
        <is>
          <t>DB-02</t>
        </is>
      </c>
      <c r="S134" t="inlineStr">
        <is>
          <t>Petrol</t>
        </is>
      </c>
      <c r="T134" s="70" t="n">
        <v>42</v>
      </c>
      <c r="U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TY100126</t>
        </is>
      </c>
      <c r="B135" s="68" t="n">
        <v>45673</v>
      </c>
      <c r="C135" s="69" t="n">
        <v>2025</v>
      </c>
      <c r="D135" t="inlineStr">
        <is>
          <t>Jan</t>
        </is>
      </c>
      <c r="E135" t="inlineStr">
        <is>
          <t>North America</t>
        </is>
      </c>
      <c r="F135" t="inlineStr">
        <is>
          <t>USA</t>
        </is>
      </c>
      <c r="G135" t="inlineStr">
        <is>
          <t>Land Cruiser</t>
        </is>
      </c>
      <c r="H135" t="inlineStr">
        <is>
          <t>Dealer retail</t>
        </is>
      </c>
      <c r="I135" t="inlineStr">
        <is>
          <t>Company fleet</t>
        </is>
      </c>
      <c r="J135" t="inlineStr">
        <is>
          <t>Hiroshi Tanaka</t>
        </is>
      </c>
      <c r="K135" s="70" t="n">
        <v>38</v>
      </c>
      <c r="L135" s="71" t="n">
        <v>7563996.7</v>
      </c>
      <c r="M135" s="71" t="n">
        <v>287431874.6</v>
      </c>
      <c r="N135" s="71" t="n">
        <v>0</v>
      </c>
      <c r="O135" s="71" t="n">
        <v>287431874.6</v>
      </c>
      <c r="P135" s="71" t="n">
        <v>208544578.48</v>
      </c>
      <c r="Q135" s="71" t="n">
        <v>78887296.12</v>
      </c>
      <c r="R135" t="inlineStr">
        <is>
          <t>LA-04</t>
        </is>
      </c>
      <c r="S135" t="inlineStr">
        <is>
          <t>Petrol</t>
        </is>
      </c>
      <c r="T135" s="70" t="n">
        <v>36</v>
      </c>
      <c r="U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TY100127</t>
        </is>
      </c>
      <c r="B136" s="68" t="n">
        <v>45673</v>
      </c>
      <c r="C136" s="69" t="n">
        <v>2025</v>
      </c>
      <c r="D136" t="inlineStr">
        <is>
          <t>Jan</t>
        </is>
      </c>
      <c r="E136" t="inlineStr">
        <is>
          <t>North America</t>
        </is>
      </c>
      <c r="F136" t="inlineStr">
        <is>
          <t>Canada</t>
        </is>
      </c>
      <c r="G136" t="inlineStr">
        <is>
          <t>Camry</t>
        </is>
      </c>
      <c r="H136" t="inlineStr">
        <is>
          <t>Dealer retail</t>
        </is>
      </c>
      <c r="I136" t="inlineStr">
        <is>
          <t>Private buyer</t>
        </is>
      </c>
      <c r="J136" t="inlineStr">
        <is>
          <t>Ruhi Shaikh</t>
        </is>
      </c>
      <c r="K136" s="70" t="n">
        <v>36</v>
      </c>
      <c r="L136" s="71" t="n">
        <v>4161600</v>
      </c>
      <c r="M136" s="71" t="n">
        <v>149817600</v>
      </c>
      <c r="N136" s="71" t="n">
        <v>2996352</v>
      </c>
      <c r="O136" s="71" t="n">
        <v>146821248</v>
      </c>
      <c r="P136" s="71" t="n">
        <v>112148531.81</v>
      </c>
      <c r="Q136" s="71" t="n">
        <v>34672716.19</v>
      </c>
      <c r="R136" t="inlineStr">
        <is>
          <t>TO-03</t>
        </is>
      </c>
      <c r="S136" t="inlineStr">
        <is>
          <t>Petrol</t>
        </is>
      </c>
      <c r="T136" s="70" t="n">
        <v>40</v>
      </c>
      <c r="U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TY100128</t>
        </is>
      </c>
      <c r="B137" s="68" t="n">
        <v>45674</v>
      </c>
      <c r="C137" s="69" t="n">
        <v>2025</v>
      </c>
      <c r="D137" t="inlineStr">
        <is>
          <t>Jan</t>
        </is>
      </c>
      <c r="E137" t="inlineStr">
        <is>
          <t>Japan</t>
        </is>
      </c>
      <c r="F137" t="inlineStr">
        <is>
          <t>Japan</t>
        </is>
      </c>
      <c r="G137" t="inlineStr">
        <is>
          <t>RAV4</t>
        </is>
      </c>
      <c r="H137" t="inlineStr">
        <is>
          <t>Dealer retail</t>
        </is>
      </c>
      <c r="I137" t="inlineStr">
        <is>
          <t>Government</t>
        </is>
      </c>
      <c r="J137" t="inlineStr">
        <is>
          <t>Arjun Mehta</t>
        </is>
      </c>
      <c r="K137" s="70" t="n">
        <v>40</v>
      </c>
      <c r="L137" s="71" t="n">
        <v>3787107.19</v>
      </c>
      <c r="M137" s="71" t="n">
        <v>151484287.6</v>
      </c>
      <c r="N137" s="71" t="n">
        <v>0</v>
      </c>
      <c r="O137" s="71" t="n">
        <v>151484287.6</v>
      </c>
      <c r="P137" s="71" t="n">
        <v>110747535.42</v>
      </c>
      <c r="Q137" s="71" t="n">
        <v>40736752.18</v>
      </c>
      <c r="R137" t="inlineStr">
        <is>
          <t>TK-01</t>
        </is>
      </c>
      <c r="S137" t="inlineStr">
        <is>
          <t>Petrol</t>
        </is>
      </c>
      <c r="T137" s="70" t="n">
        <v>44</v>
      </c>
      <c r="U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TY100129</t>
        </is>
      </c>
      <c r="B138" s="68" t="n">
        <v>45674</v>
      </c>
      <c r="C138" s="69" t="n">
        <v>2025</v>
      </c>
      <c r="D138" t="inlineStr">
        <is>
          <t>Jan</t>
        </is>
      </c>
      <c r="E138" t="inlineStr">
        <is>
          <t>Japan</t>
        </is>
      </c>
      <c r="F138" t="inlineStr">
        <is>
          <t>Japan</t>
        </is>
      </c>
      <c r="G138" t="inlineStr">
        <is>
          <t>RAV4</t>
        </is>
      </c>
      <c r="H138" t="inlineStr">
        <is>
          <t>Fleet</t>
        </is>
      </c>
      <c r="I138" t="inlineStr">
        <is>
          <t>Private buyer</t>
        </is>
      </c>
      <c r="J138" t="inlineStr">
        <is>
          <t>Shraddha Kulkarni</t>
        </is>
      </c>
      <c r="K138" s="70" t="n">
        <v>29</v>
      </c>
      <c r="L138" s="71" t="n">
        <v>3627048.32</v>
      </c>
      <c r="M138" s="71" t="n">
        <v>105184401.28</v>
      </c>
      <c r="N138" s="71" t="n">
        <v>2103688.03</v>
      </c>
      <c r="O138" s="71" t="n">
        <v>103080713.25</v>
      </c>
      <c r="P138" s="71" t="n">
        <v>80602051.40000001</v>
      </c>
      <c r="Q138" s="71" t="n">
        <v>22478661.85</v>
      </c>
      <c r="R138" t="inlineStr">
        <is>
          <t>TK-02</t>
        </is>
      </c>
      <c r="S138" t="inlineStr">
        <is>
          <t>Hybrid</t>
        </is>
      </c>
      <c r="T138" s="70" t="n">
        <v>30</v>
      </c>
      <c r="U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TY100130</t>
        </is>
      </c>
      <c r="B139" s="68" t="n">
        <v>45674</v>
      </c>
      <c r="C139" s="69" t="n">
        <v>2025</v>
      </c>
      <c r="D139" t="inlineStr">
        <is>
          <t>Jan</t>
        </is>
      </c>
      <c r="E139" t="inlineStr">
        <is>
          <t>Asia</t>
        </is>
      </c>
      <c r="F139" t="inlineStr">
        <is>
          <t>India</t>
        </is>
      </c>
      <c r="G139" t="inlineStr">
        <is>
          <t>Corolla</t>
        </is>
      </c>
      <c r="H139" t="inlineStr">
        <is>
          <t>Dealer retail</t>
        </is>
      </c>
      <c r="I139" t="inlineStr">
        <is>
          <t>Private buyer</t>
        </is>
      </c>
      <c r="J139" t="inlineStr">
        <is>
          <t>Shraddha Kulkarni</t>
        </is>
      </c>
      <c r="K139" s="70" t="n">
        <v>25</v>
      </c>
      <c r="L139" s="71" t="n">
        <v>2800012.39</v>
      </c>
      <c r="M139" s="71" t="n">
        <v>70000309.75</v>
      </c>
      <c r="N139" s="71" t="n">
        <v>0</v>
      </c>
      <c r="O139" s="71" t="n">
        <v>70000309.75</v>
      </c>
      <c r="P139" s="71" t="n">
        <v>59462347.64</v>
      </c>
      <c r="Q139" s="71" t="n">
        <v>10537962.11</v>
      </c>
      <c r="R139" t="inlineStr">
        <is>
          <t>DL-04</t>
        </is>
      </c>
      <c r="S139" t="inlineStr">
        <is>
          <t>Hybrid</t>
        </is>
      </c>
      <c r="T139" s="70" t="n">
        <v>24</v>
      </c>
      <c r="U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TY100131</t>
        </is>
      </c>
      <c r="B140" s="68" t="n">
        <v>45674</v>
      </c>
      <c r="C140" s="69" t="n">
        <v>2025</v>
      </c>
      <c r="D140" t="inlineStr">
        <is>
          <t>Jan</t>
        </is>
      </c>
      <c r="E140" t="inlineStr">
        <is>
          <t>Japan</t>
        </is>
      </c>
      <c r="F140" t="inlineStr">
        <is>
          <t>Japan</t>
        </is>
      </c>
      <c r="G140" t="inlineStr">
        <is>
          <t>Prius</t>
        </is>
      </c>
      <c r="H140" t="inlineStr">
        <is>
          <t>Dealer retail</t>
        </is>
      </c>
      <c r="I140" t="inlineStr">
        <is>
          <t>Company fleet</t>
        </is>
      </c>
      <c r="J140" t="inlineStr">
        <is>
          <t>Omar Haddad</t>
        </is>
      </c>
      <c r="K140" s="70" t="n">
        <v>11</v>
      </c>
      <c r="L140" s="71" t="n">
        <v>3304240.25</v>
      </c>
      <c r="M140" s="71" t="n">
        <v>36346642.75</v>
      </c>
      <c r="N140" s="71" t="n">
        <v>1090399.28</v>
      </c>
      <c r="O140" s="71" t="n">
        <v>35256243.47</v>
      </c>
      <c r="P140" s="71" t="n">
        <v>31488115.79</v>
      </c>
      <c r="Q140" s="71" t="n">
        <v>3768127.68</v>
      </c>
      <c r="R140" t="inlineStr">
        <is>
          <t>OS-01</t>
        </is>
      </c>
      <c r="S140" t="inlineStr">
        <is>
          <t>Hybrid</t>
        </is>
      </c>
      <c r="T140" s="70" t="n">
        <v>11</v>
      </c>
      <c r="U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TY100132</t>
        </is>
      </c>
      <c r="B141" s="68" t="n">
        <v>45674</v>
      </c>
      <c r="C141" s="69" t="n">
        <v>2025</v>
      </c>
      <c r="D141" t="inlineStr">
        <is>
          <t>Jan</t>
        </is>
      </c>
      <c r="E141" t="inlineStr">
        <is>
          <t>North America</t>
        </is>
      </c>
      <c r="F141" t="inlineStr">
        <is>
          <t>Canada</t>
        </is>
      </c>
      <c r="G141" t="inlineStr">
        <is>
          <t>Camry</t>
        </is>
      </c>
      <c r="H141" t="inlineStr">
        <is>
          <t>Dealer retail</t>
        </is>
      </c>
      <c r="I141" t="inlineStr">
        <is>
          <t>Government</t>
        </is>
      </c>
      <c r="J141" t="inlineStr">
        <is>
          <t>Lucas Martin</t>
        </is>
      </c>
      <c r="K141" s="70" t="n">
        <v>16</v>
      </c>
      <c r="L141" s="71" t="n">
        <v>3826763.26</v>
      </c>
      <c r="M141" s="71" t="n">
        <v>61228212.16</v>
      </c>
      <c r="N141" s="71" t="n">
        <v>1836846.36</v>
      </c>
      <c r="O141" s="71" t="n">
        <v>59391365.8</v>
      </c>
      <c r="P141" s="71" t="n">
        <v>51610187.78</v>
      </c>
      <c r="Q141" s="71" t="n">
        <v>7781178.02</v>
      </c>
      <c r="R141" t="inlineStr">
        <is>
          <t>TO-03</t>
        </is>
      </c>
      <c r="S141" t="inlineStr">
        <is>
          <t>Petrol</t>
        </is>
      </c>
      <c r="T141" s="70" t="n">
        <v>15</v>
      </c>
      <c r="U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TY100133</t>
        </is>
      </c>
      <c r="B142" s="68" t="n">
        <v>45674</v>
      </c>
      <c r="C142" s="69" t="n">
        <v>2025</v>
      </c>
      <c r="D142" t="inlineStr">
        <is>
          <t>Jan</t>
        </is>
      </c>
      <c r="E142" t="inlineStr">
        <is>
          <t>Asia</t>
        </is>
      </c>
      <c r="F142" t="inlineStr">
        <is>
          <t>India</t>
        </is>
      </c>
      <c r="G142" t="inlineStr">
        <is>
          <t>Corolla</t>
        </is>
      </c>
      <c r="H142" t="inlineStr">
        <is>
          <t>Dealer retail</t>
        </is>
      </c>
      <c r="I142" t="inlineStr">
        <is>
          <t>Company fleet</t>
        </is>
      </c>
      <c r="J142" t="inlineStr">
        <is>
          <t>Aisha Bello</t>
        </is>
      </c>
      <c r="K142" s="70" t="n">
        <v>16</v>
      </c>
      <c r="L142" s="71" t="n">
        <v>2941378.72</v>
      </c>
      <c r="M142" s="71" t="n">
        <v>47062059.52</v>
      </c>
      <c r="N142" s="71" t="n">
        <v>941241.1899999999</v>
      </c>
      <c r="O142" s="71" t="n">
        <v>46120818.33</v>
      </c>
      <c r="P142" s="71" t="n">
        <v>37624195.47</v>
      </c>
      <c r="Q142" s="71" t="n">
        <v>8496622.859999999</v>
      </c>
      <c r="R142" t="inlineStr">
        <is>
          <t>BL-04</t>
        </is>
      </c>
      <c r="S142" t="inlineStr">
        <is>
          <t>Hybrid</t>
        </is>
      </c>
      <c r="T142" s="70" t="n">
        <v>15</v>
      </c>
      <c r="U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TY100134</t>
        </is>
      </c>
      <c r="B143" s="68" t="n">
        <v>45674</v>
      </c>
      <c r="C143" s="69" t="n">
        <v>2025</v>
      </c>
      <c r="D143" t="inlineStr">
        <is>
          <t>Jan</t>
        </is>
      </c>
      <c r="E143" t="inlineStr">
        <is>
          <t>Japan</t>
        </is>
      </c>
      <c r="F143" t="inlineStr">
        <is>
          <t>Japan</t>
        </is>
      </c>
      <c r="G143" t="inlineStr">
        <is>
          <t>Camry</t>
        </is>
      </c>
      <c r="H143" t="inlineStr">
        <is>
          <t>Online reservation</t>
        </is>
      </c>
      <c r="I143" t="inlineStr">
        <is>
          <t>Private buyer</t>
        </is>
      </c>
      <c r="J143" t="inlineStr">
        <is>
          <t>Lucas Martin</t>
        </is>
      </c>
      <c r="K143" s="70" t="n">
        <v>5</v>
      </c>
      <c r="L143" s="71" t="n">
        <v>3801996.1</v>
      </c>
      <c r="M143" s="71" t="n">
        <v>19009980.5</v>
      </c>
      <c r="N143" s="71" t="n">
        <v>0</v>
      </c>
      <c r="O143" s="71" t="n">
        <v>19009980.5</v>
      </c>
      <c r="P143" s="71" t="n">
        <v>15846415.5</v>
      </c>
      <c r="Q143" s="71" t="n">
        <v>3163565</v>
      </c>
      <c r="R143" t="inlineStr">
        <is>
          <t>TK-01</t>
        </is>
      </c>
      <c r="S143" t="inlineStr">
        <is>
          <t>Hybrid</t>
        </is>
      </c>
      <c r="T143" s="70" t="n">
        <v>5</v>
      </c>
      <c r="U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TY100135</t>
        </is>
      </c>
      <c r="B144" s="68" t="n">
        <v>45674</v>
      </c>
      <c r="C144" s="69" t="n">
        <v>2025</v>
      </c>
      <c r="D144" t="inlineStr">
        <is>
          <t>Jan</t>
        </is>
      </c>
      <c r="E144" t="inlineStr">
        <is>
          <t>North America</t>
        </is>
      </c>
      <c r="F144" t="inlineStr">
        <is>
          <t>USA</t>
        </is>
      </c>
      <c r="G144" t="inlineStr">
        <is>
          <t>Land Cruiser</t>
        </is>
      </c>
      <c r="H144" t="inlineStr">
        <is>
          <t>Dealer retail</t>
        </is>
      </c>
      <c r="I144" t="inlineStr">
        <is>
          <t>Private buyer</t>
        </is>
      </c>
      <c r="J144" t="inlineStr">
        <is>
          <t>Shraddha Kulkarni</t>
        </is>
      </c>
      <c r="K144" s="70" t="n">
        <v>31</v>
      </c>
      <c r="L144" s="71" t="n">
        <v>7389213.75</v>
      </c>
      <c r="M144" s="71" t="n">
        <v>229065626.25</v>
      </c>
      <c r="N144" s="71" t="n">
        <v>0</v>
      </c>
      <c r="O144" s="71" t="n">
        <v>229065626.25</v>
      </c>
      <c r="P144" s="71" t="n">
        <v>176348013.64</v>
      </c>
      <c r="Q144" s="71" t="n">
        <v>52717612.61</v>
      </c>
      <c r="R144" t="inlineStr">
        <is>
          <t>LA-01</t>
        </is>
      </c>
      <c r="S144" t="inlineStr">
        <is>
          <t>Hybrid</t>
        </is>
      </c>
      <c r="T144" s="70" t="n">
        <v>32</v>
      </c>
      <c r="U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TY100136</t>
        </is>
      </c>
      <c r="B145" s="68" t="n">
        <v>45674</v>
      </c>
      <c r="C145" s="69" t="n">
        <v>2025</v>
      </c>
      <c r="D145" t="inlineStr">
        <is>
          <t>Jan</t>
        </is>
      </c>
      <c r="E145" t="inlineStr">
        <is>
          <t>North America</t>
        </is>
      </c>
      <c r="F145" t="inlineStr">
        <is>
          <t>Canada</t>
        </is>
      </c>
      <c r="G145" t="inlineStr">
        <is>
          <t>Corolla</t>
        </is>
      </c>
      <c r="H145" t="inlineStr">
        <is>
          <t>Dealer retail</t>
        </is>
      </c>
      <c r="I145" t="inlineStr">
        <is>
          <t>Private buyer</t>
        </is>
      </c>
      <c r="J145" t="inlineStr">
        <is>
          <t>Ravindra Patil</t>
        </is>
      </c>
      <c r="K145" s="70" t="n">
        <v>32</v>
      </c>
      <c r="L145" s="71" t="n">
        <v>2736641.83</v>
      </c>
      <c r="M145" s="71" t="n">
        <v>87572538.56</v>
      </c>
      <c r="N145" s="71" t="n">
        <v>4378626.93</v>
      </c>
      <c r="O145" s="71" t="n">
        <v>83193911.63</v>
      </c>
      <c r="P145" s="71" t="n">
        <v>72738848.39</v>
      </c>
      <c r="Q145" s="71" t="n">
        <v>10455063.24</v>
      </c>
      <c r="R145" t="inlineStr">
        <is>
          <t>TO-02</t>
        </is>
      </c>
      <c r="S145" t="inlineStr">
        <is>
          <t>Petrol</t>
        </is>
      </c>
      <c r="T145" s="70" t="n">
        <v>32</v>
      </c>
      <c r="U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TY100137</t>
        </is>
      </c>
      <c r="B146" s="68" t="n">
        <v>45674</v>
      </c>
      <c r="C146" s="69" t="n">
        <v>2025</v>
      </c>
      <c r="D146" t="inlineStr">
        <is>
          <t>Jan</t>
        </is>
      </c>
      <c r="E146" t="inlineStr">
        <is>
          <t>North America</t>
        </is>
      </c>
      <c r="F146" t="inlineStr">
        <is>
          <t>USA</t>
        </is>
      </c>
      <c r="G146" t="inlineStr">
        <is>
          <t>Camry</t>
        </is>
      </c>
      <c r="H146" t="inlineStr">
        <is>
          <t>Dealer retail</t>
        </is>
      </c>
      <c r="I146" t="inlineStr">
        <is>
          <t>Private buyer</t>
        </is>
      </c>
      <c r="J146" t="inlineStr">
        <is>
          <t>Shraddha Kulkarni</t>
        </is>
      </c>
      <c r="K146" s="70" t="n">
        <v>22</v>
      </c>
      <c r="L146" s="71" t="n">
        <v>3903779.12</v>
      </c>
      <c r="M146" s="71" t="n">
        <v>85883140.64</v>
      </c>
      <c r="N146" s="71" t="n">
        <v>1717662.81</v>
      </c>
      <c r="O146" s="71" t="n">
        <v>84165477.83</v>
      </c>
      <c r="P146" s="71" t="n">
        <v>71727277.19</v>
      </c>
      <c r="Q146" s="71" t="n">
        <v>12438200.64</v>
      </c>
      <c r="R146" t="inlineStr">
        <is>
          <t>NY-01</t>
        </is>
      </c>
      <c r="S146" t="inlineStr">
        <is>
          <t>Petrol</t>
        </is>
      </c>
      <c r="T146" s="70" t="n">
        <v>22</v>
      </c>
      <c r="U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TY100138</t>
        </is>
      </c>
      <c r="B147" s="68" t="n">
        <v>45675</v>
      </c>
      <c r="C147" s="69" t="n">
        <v>2025</v>
      </c>
      <c r="D147" t="inlineStr">
        <is>
          <t>Jan</t>
        </is>
      </c>
      <c r="E147" t="inlineStr">
        <is>
          <t>Asia</t>
        </is>
      </c>
      <c r="F147" t="inlineStr">
        <is>
          <t>Thailand</t>
        </is>
      </c>
      <c r="G147" t="inlineStr">
        <is>
          <t>Hilux</t>
        </is>
      </c>
      <c r="H147" t="inlineStr">
        <is>
          <t>Fleet</t>
        </is>
      </c>
      <c r="I147" t="inlineStr">
        <is>
          <t>Private buyer</t>
        </is>
      </c>
      <c r="J147" t="inlineStr">
        <is>
          <t>Wei Chen</t>
        </is>
      </c>
      <c r="K147" s="70" t="n">
        <v>20</v>
      </c>
      <c r="L147" s="71" t="n">
        <v>3877426.04</v>
      </c>
      <c r="M147" s="71" t="n">
        <v>77548520.8</v>
      </c>
      <c r="N147" s="71" t="n">
        <v>1550970.42</v>
      </c>
      <c r="O147" s="71" t="n">
        <v>75997550.38</v>
      </c>
      <c r="P147" s="71" t="n">
        <v>64783469.39</v>
      </c>
      <c r="Q147" s="71" t="n">
        <v>11214080.99</v>
      </c>
      <c r="R147" t="inlineStr">
        <is>
          <t>BK-04</t>
        </is>
      </c>
      <c r="S147" t="inlineStr">
        <is>
          <t>Diesel</t>
        </is>
      </c>
      <c r="T147" s="70" t="n">
        <v>19</v>
      </c>
      <c r="U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TY100139</t>
        </is>
      </c>
      <c r="B148" s="68" t="n">
        <v>45675</v>
      </c>
      <c r="C148" s="69" t="n">
        <v>2025</v>
      </c>
      <c r="D148" t="inlineStr">
        <is>
          <t>Jan</t>
        </is>
      </c>
      <c r="E148" t="inlineStr">
        <is>
          <t>Asia</t>
        </is>
      </c>
      <c r="F148" t="inlineStr">
        <is>
          <t>Thailand</t>
        </is>
      </c>
      <c r="G148" t="inlineStr">
        <is>
          <t>RAV4</t>
        </is>
      </c>
      <c r="H148" t="inlineStr">
        <is>
          <t>Dealer retail</t>
        </is>
      </c>
      <c r="I148" t="inlineStr">
        <is>
          <t>Private buyer</t>
        </is>
      </c>
      <c r="J148" t="inlineStr">
        <is>
          <t>Noah Smith</t>
        </is>
      </c>
      <c r="K148" s="70" t="n">
        <v>10</v>
      </c>
      <c r="L148" s="71" t="n">
        <v>3451020.24</v>
      </c>
      <c r="M148" s="71" t="n">
        <v>34510202.4</v>
      </c>
      <c r="N148" s="71" t="n">
        <v>1035306.07</v>
      </c>
      <c r="O148" s="71" t="n">
        <v>33474896.33</v>
      </c>
      <c r="P148" s="71" t="n">
        <v>29124806.83</v>
      </c>
      <c r="Q148" s="71" t="n">
        <v>4350089.5</v>
      </c>
      <c r="R148" t="inlineStr">
        <is>
          <t>BK-02</t>
        </is>
      </c>
      <c r="S148" t="inlineStr">
        <is>
          <t>Petrol</t>
        </is>
      </c>
      <c r="T148" s="70" t="n">
        <v>11</v>
      </c>
      <c r="U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TY100140</t>
        </is>
      </c>
      <c r="B149" s="68" t="n">
        <v>45675</v>
      </c>
      <c r="C149" s="69" t="n">
        <v>2025</v>
      </c>
      <c r="D149" t="inlineStr">
        <is>
          <t>Jan</t>
        </is>
      </c>
      <c r="E149" t="inlineStr">
        <is>
          <t>North America</t>
        </is>
      </c>
      <c r="F149" t="inlineStr">
        <is>
          <t>Canada</t>
        </is>
      </c>
      <c r="G149" t="inlineStr">
        <is>
          <t>Corolla</t>
        </is>
      </c>
      <c r="H149" t="inlineStr">
        <is>
          <t>Dealer retail</t>
        </is>
      </c>
      <c r="I149" t="inlineStr">
        <is>
          <t>Private buyer</t>
        </is>
      </c>
      <c r="J149" t="inlineStr">
        <is>
          <t>Arjun Mehta</t>
        </is>
      </c>
      <c r="K149" s="70" t="n">
        <v>34</v>
      </c>
      <c r="L149" s="71" t="n">
        <v>2715306.58</v>
      </c>
      <c r="M149" s="71" t="n">
        <v>92320423.72</v>
      </c>
      <c r="N149" s="71" t="n">
        <v>4616021.19</v>
      </c>
      <c r="O149" s="71" t="n">
        <v>87704402.53</v>
      </c>
      <c r="P149" s="71" t="n">
        <v>76076950.12</v>
      </c>
      <c r="Q149" s="71" t="n">
        <v>11627452.41</v>
      </c>
      <c r="R149" t="inlineStr">
        <is>
          <t>TO-03</t>
        </is>
      </c>
      <c r="S149" t="inlineStr">
        <is>
          <t>Petrol</t>
        </is>
      </c>
      <c r="T149" s="70" t="n">
        <v>33</v>
      </c>
      <c r="U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TY100141</t>
        </is>
      </c>
      <c r="B150" s="68" t="n">
        <v>45675</v>
      </c>
      <c r="C150" s="69" t="n">
        <v>2025</v>
      </c>
      <c r="D150" t="inlineStr">
        <is>
          <t>Jan</t>
        </is>
      </c>
      <c r="E150" t="inlineStr">
        <is>
          <t>Asia</t>
        </is>
      </c>
      <c r="F150" t="inlineStr">
        <is>
          <t>India</t>
        </is>
      </c>
      <c r="G150" t="inlineStr">
        <is>
          <t>Land Cruiser</t>
        </is>
      </c>
      <c r="H150" t="inlineStr">
        <is>
          <t>Dealer retail</t>
        </is>
      </c>
      <c r="I150" t="inlineStr">
        <is>
          <t>Private buyer</t>
        </is>
      </c>
      <c r="J150" t="inlineStr">
        <is>
          <t>Yuki Sato</t>
        </is>
      </c>
      <c r="K150" s="70" t="n">
        <v>15</v>
      </c>
      <c r="L150" s="71" t="n">
        <v>7594271.59</v>
      </c>
      <c r="M150" s="71" t="n">
        <v>113914073.85</v>
      </c>
      <c r="N150" s="71" t="n">
        <v>3417422.22</v>
      </c>
      <c r="O150" s="71" t="n">
        <v>110496651.63</v>
      </c>
      <c r="P150" s="71" t="n">
        <v>80571980.23999999</v>
      </c>
      <c r="Q150" s="71" t="n">
        <v>29924671.39</v>
      </c>
      <c r="R150" t="inlineStr">
        <is>
          <t>PU-03</t>
        </is>
      </c>
      <c r="S150" t="inlineStr">
        <is>
          <t>Petrol</t>
        </is>
      </c>
      <c r="T150" s="70" t="n">
        <v>16</v>
      </c>
      <c r="U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TY100142</t>
        </is>
      </c>
      <c r="B151" s="68" t="n">
        <v>45675</v>
      </c>
      <c r="C151" s="69" t="n">
        <v>2025</v>
      </c>
      <c r="D151" t="inlineStr">
        <is>
          <t>Jan</t>
        </is>
      </c>
      <c r="E151" t="inlineStr">
        <is>
          <t>Asia</t>
        </is>
      </c>
      <c r="F151" t="inlineStr">
        <is>
          <t>Thailand</t>
        </is>
      </c>
      <c r="G151" t="inlineStr">
        <is>
          <t>Camry</t>
        </is>
      </c>
      <c r="H151" t="inlineStr">
        <is>
          <t>Dealer retail</t>
        </is>
      </c>
      <c r="I151" t="inlineStr">
        <is>
          <t>Private buyer</t>
        </is>
      </c>
      <c r="J151" t="inlineStr">
        <is>
          <t>Shraddha Kulkarni</t>
        </is>
      </c>
      <c r="K151" s="70" t="n">
        <v>31</v>
      </c>
      <c r="L151" s="71" t="n">
        <v>4042298.33</v>
      </c>
      <c r="M151" s="71" t="n">
        <v>125311248.23</v>
      </c>
      <c r="N151" s="71" t="n">
        <v>2506224.96</v>
      </c>
      <c r="O151" s="71" t="n">
        <v>122805023.27</v>
      </c>
      <c r="P151" s="71" t="n">
        <v>100734010.18</v>
      </c>
      <c r="Q151" s="71" t="n">
        <v>22071013.09</v>
      </c>
      <c r="R151" t="inlineStr">
        <is>
          <t>BK-01</t>
        </is>
      </c>
      <c r="S151" t="inlineStr">
        <is>
          <t>Hybrid</t>
        </is>
      </c>
      <c r="T151" s="70" t="n">
        <v>30</v>
      </c>
      <c r="U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TY100143</t>
        </is>
      </c>
      <c r="B152" s="68" t="n">
        <v>45675</v>
      </c>
      <c r="C152" s="69" t="n">
        <v>2025</v>
      </c>
      <c r="D152" t="inlineStr">
        <is>
          <t>Jan</t>
        </is>
      </c>
      <c r="E152" t="inlineStr">
        <is>
          <t>Middle East</t>
        </is>
      </c>
      <c r="F152" t="inlineStr">
        <is>
          <t>UAE</t>
        </is>
      </c>
      <c r="G152" t="inlineStr">
        <is>
          <t>bZ4X</t>
        </is>
      </c>
      <c r="H152" t="inlineStr">
        <is>
          <t>Dealer retail</t>
        </is>
      </c>
      <c r="I152" t="inlineStr">
        <is>
          <t>Private buyer</t>
        </is>
      </c>
      <c r="J152" t="inlineStr">
        <is>
          <t>Yuki Sato</t>
        </is>
      </c>
      <c r="K152" s="70" t="n">
        <v>27</v>
      </c>
      <c r="L152" s="71" t="n">
        <v>6031714.47</v>
      </c>
      <c r="M152" s="71" t="n">
        <v>162856290.69</v>
      </c>
      <c r="N152" s="71" t="n">
        <v>8142814.53</v>
      </c>
      <c r="O152" s="71" t="n">
        <v>154713476.16</v>
      </c>
      <c r="P152" s="71" t="n">
        <v>142663656.3</v>
      </c>
      <c r="Q152" s="71" t="n">
        <v>12049819.86</v>
      </c>
      <c r="R152" t="inlineStr">
        <is>
          <t>DB-01</t>
        </is>
      </c>
      <c r="S152" t="inlineStr">
        <is>
          <t>EV</t>
        </is>
      </c>
      <c r="T152" s="70" t="n">
        <v>30</v>
      </c>
      <c r="U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TY100144</t>
        </is>
      </c>
      <c r="B153" s="68" t="n">
        <v>45675</v>
      </c>
      <c r="C153" s="69" t="n">
        <v>2025</v>
      </c>
      <c r="D153" t="inlineStr">
        <is>
          <t>Jan</t>
        </is>
      </c>
      <c r="E153" t="inlineStr">
        <is>
          <t>Middle East</t>
        </is>
      </c>
      <c r="F153" t="inlineStr">
        <is>
          <t>UAE</t>
        </is>
      </c>
      <c r="G153" t="inlineStr">
        <is>
          <t>Camry</t>
        </is>
      </c>
      <c r="H153" t="inlineStr">
        <is>
          <t>Dealer retail</t>
        </is>
      </c>
      <c r="I153" t="inlineStr">
        <is>
          <t>Private buyer</t>
        </is>
      </c>
      <c r="J153" t="inlineStr">
        <is>
          <t>Ana Costa</t>
        </is>
      </c>
      <c r="K153" s="70" t="n">
        <v>12</v>
      </c>
      <c r="L153" s="71" t="n">
        <v>3777447.87</v>
      </c>
      <c r="M153" s="71" t="n">
        <v>45329374.44</v>
      </c>
      <c r="N153" s="71" t="n">
        <v>906587.49</v>
      </c>
      <c r="O153" s="71" t="n">
        <v>44422786.95</v>
      </c>
      <c r="P153" s="71" t="n">
        <v>38218404.33</v>
      </c>
      <c r="Q153" s="71" t="n">
        <v>6204382.62</v>
      </c>
      <c r="R153" t="inlineStr">
        <is>
          <t>DB-02</t>
        </is>
      </c>
      <c r="S153" t="inlineStr">
        <is>
          <t>Hybrid</t>
        </is>
      </c>
      <c r="T153" s="70" t="n">
        <v>12</v>
      </c>
      <c r="U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TY100145</t>
        </is>
      </c>
      <c r="B154" s="68" t="n">
        <v>45675</v>
      </c>
      <c r="C154" s="69" t="n">
        <v>2025</v>
      </c>
      <c r="D154" t="inlineStr">
        <is>
          <t>Jan</t>
        </is>
      </c>
      <c r="E154" t="inlineStr">
        <is>
          <t>Asia</t>
        </is>
      </c>
      <c r="F154" t="inlineStr">
        <is>
          <t>Thailand</t>
        </is>
      </c>
      <c r="G154" t="inlineStr">
        <is>
          <t>Corolla</t>
        </is>
      </c>
      <c r="H154" t="inlineStr">
        <is>
          <t>Dealer retail</t>
        </is>
      </c>
      <c r="I154" t="inlineStr">
        <is>
          <t>Company fleet</t>
        </is>
      </c>
      <c r="J154" t="inlineStr">
        <is>
          <t>Aisha Bello</t>
        </is>
      </c>
      <c r="K154" s="70" t="n">
        <v>17</v>
      </c>
      <c r="L154" s="71" t="n">
        <v>2751088.11</v>
      </c>
      <c r="M154" s="71" t="n">
        <v>46768497.87</v>
      </c>
      <c r="N154" s="71" t="n">
        <v>0</v>
      </c>
      <c r="O154" s="71" t="n">
        <v>46768497.87</v>
      </c>
      <c r="P154" s="71" t="n">
        <v>37550179.46</v>
      </c>
      <c r="Q154" s="71" t="n">
        <v>9218318.41</v>
      </c>
      <c r="R154" t="inlineStr">
        <is>
          <t>BK-04</t>
        </is>
      </c>
      <c r="S154" t="inlineStr">
        <is>
          <t>Petrol</t>
        </is>
      </c>
      <c r="T154" s="70" t="n">
        <v>17</v>
      </c>
      <c r="U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TY100146</t>
        </is>
      </c>
      <c r="B155" s="68" t="n">
        <v>45675</v>
      </c>
      <c r="C155" s="69" t="n">
        <v>2025</v>
      </c>
      <c r="D155" t="inlineStr">
        <is>
          <t>Jan</t>
        </is>
      </c>
      <c r="E155" t="inlineStr">
        <is>
          <t>Asia</t>
        </is>
      </c>
      <c r="F155" t="inlineStr">
        <is>
          <t>Indonesia</t>
        </is>
      </c>
      <c r="G155" t="inlineStr">
        <is>
          <t>bZ4X</t>
        </is>
      </c>
      <c r="H155" t="inlineStr">
        <is>
          <t>Dealer retail</t>
        </is>
      </c>
      <c r="I155" t="inlineStr">
        <is>
          <t>Private buyer</t>
        </is>
      </c>
      <c r="J155" t="inlineStr">
        <is>
          <t>Noah Smith</t>
        </is>
      </c>
      <c r="K155" s="70" t="n">
        <v>24</v>
      </c>
      <c r="L155" s="71" t="n">
        <v>5844241.76</v>
      </c>
      <c r="M155" s="71" t="n">
        <v>140261802.24</v>
      </c>
      <c r="N155" s="71" t="n">
        <v>7013090.11</v>
      </c>
      <c r="O155" s="71" t="n">
        <v>133248712.13</v>
      </c>
      <c r="P155" s="71" t="n">
        <v>128489606.59</v>
      </c>
      <c r="Q155" s="71" t="n">
        <v>4759105.54</v>
      </c>
      <c r="R155" t="inlineStr">
        <is>
          <t>JK-03</t>
        </is>
      </c>
      <c r="S155" t="inlineStr">
        <is>
          <t>EV</t>
        </is>
      </c>
      <c r="T155" s="70" t="n">
        <v>26</v>
      </c>
      <c r="U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TY100147</t>
        </is>
      </c>
      <c r="B156" s="68" t="n">
        <v>45675</v>
      </c>
      <c r="C156" s="69" t="n">
        <v>2025</v>
      </c>
      <c r="D156" t="inlineStr">
        <is>
          <t>Jan</t>
        </is>
      </c>
      <c r="E156" t="inlineStr">
        <is>
          <t>Asia</t>
        </is>
      </c>
      <c r="F156" t="inlineStr">
        <is>
          <t>Thailand</t>
        </is>
      </c>
      <c r="G156" t="inlineStr">
        <is>
          <t>bZ4X</t>
        </is>
      </c>
      <c r="H156" t="inlineStr">
        <is>
          <t>Online reservation</t>
        </is>
      </c>
      <c r="I156" t="inlineStr">
        <is>
          <t>Private buyer</t>
        </is>
      </c>
      <c r="J156" t="inlineStr">
        <is>
          <t>Ana Costa</t>
        </is>
      </c>
      <c r="K156" s="70" t="n">
        <v>33</v>
      </c>
      <c r="L156" s="71" t="n">
        <v>6330320.52</v>
      </c>
      <c r="M156" s="71" t="n">
        <v>208900577.16</v>
      </c>
      <c r="N156" s="71" t="n">
        <v>6267017.31</v>
      </c>
      <c r="O156" s="71" t="n">
        <v>202633559.85</v>
      </c>
      <c r="P156" s="71" t="n">
        <v>178497102.26</v>
      </c>
      <c r="Q156" s="71" t="n">
        <v>24136457.59</v>
      </c>
      <c r="R156" t="inlineStr">
        <is>
          <t>BK-02</t>
        </is>
      </c>
      <c r="S156" t="inlineStr">
        <is>
          <t>EV</t>
        </is>
      </c>
      <c r="T156" s="70" t="n">
        <v>35</v>
      </c>
      <c r="U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TY100148</t>
        </is>
      </c>
      <c r="B157" s="68" t="n">
        <v>45676</v>
      </c>
      <c r="C157" s="69" t="n">
        <v>2025</v>
      </c>
      <c r="D157" t="inlineStr">
        <is>
          <t>Jan</t>
        </is>
      </c>
      <c r="E157" t="inlineStr">
        <is>
          <t>North America</t>
        </is>
      </c>
      <c r="F157" t="inlineStr">
        <is>
          <t>Canada</t>
        </is>
      </c>
      <c r="G157" t="inlineStr">
        <is>
          <t>bZ4X</t>
        </is>
      </c>
      <c r="H157" t="inlineStr">
        <is>
          <t>Dealer retail</t>
        </is>
      </c>
      <c r="I157" t="inlineStr">
        <is>
          <t>Private buyer</t>
        </is>
      </c>
      <c r="J157" t="inlineStr">
        <is>
          <t>Lucas Martin</t>
        </is>
      </c>
      <c r="K157" s="70" t="n">
        <v>4</v>
      </c>
      <c r="L157" s="71" t="n">
        <v>5880941.85</v>
      </c>
      <c r="M157" s="71" t="n">
        <v>23523767.4</v>
      </c>
      <c r="N157" s="71" t="n">
        <v>470475.35</v>
      </c>
      <c r="O157" s="71" t="n">
        <v>23053292.05</v>
      </c>
      <c r="P157" s="71" t="n">
        <v>22321915.55</v>
      </c>
      <c r="Q157" s="71" t="n">
        <v>731376.5</v>
      </c>
      <c r="R157" t="inlineStr">
        <is>
          <t>TO-04</t>
        </is>
      </c>
      <c r="S157" t="inlineStr">
        <is>
          <t>EV</t>
        </is>
      </c>
      <c r="T157" s="70" t="n">
        <v>4</v>
      </c>
      <c r="U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TY100149</t>
        </is>
      </c>
      <c r="B158" s="68" t="n">
        <v>45676</v>
      </c>
      <c r="C158" s="69" t="n">
        <v>2025</v>
      </c>
      <c r="D158" t="inlineStr">
        <is>
          <t>Jan</t>
        </is>
      </c>
      <c r="E158" t="inlineStr">
        <is>
          <t>Europe</t>
        </is>
      </c>
      <c r="F158" t="inlineStr">
        <is>
          <t>Germany</t>
        </is>
      </c>
      <c r="G158" t="inlineStr">
        <is>
          <t>Corolla</t>
        </is>
      </c>
      <c r="H158" t="inlineStr">
        <is>
          <t>Dealer retail</t>
        </is>
      </c>
      <c r="I158" t="inlineStr">
        <is>
          <t>Private buyer</t>
        </is>
      </c>
      <c r="J158" t="inlineStr">
        <is>
          <t>Carlos Silva</t>
        </is>
      </c>
      <c r="K158" s="70" t="n">
        <v>18</v>
      </c>
      <c r="L158" s="71" t="n">
        <v>2951033.94</v>
      </c>
      <c r="M158" s="71" t="n">
        <v>53118610.92</v>
      </c>
      <c r="N158" s="71" t="n">
        <v>1062372.22</v>
      </c>
      <c r="O158" s="71" t="n">
        <v>52056238.7</v>
      </c>
      <c r="P158" s="71" t="n">
        <v>39879715.52</v>
      </c>
      <c r="Q158" s="71" t="n">
        <v>12176523.18</v>
      </c>
      <c r="R158" t="inlineStr">
        <is>
          <t>BE-03</t>
        </is>
      </c>
      <c r="S158" t="inlineStr">
        <is>
          <t>Hybrid</t>
        </is>
      </c>
      <c r="T158" s="70" t="n">
        <v>18</v>
      </c>
      <c r="U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TY100150</t>
        </is>
      </c>
      <c r="B159" s="68" t="n">
        <v>45676</v>
      </c>
      <c r="C159" s="69" t="n">
        <v>2025</v>
      </c>
      <c r="D159" t="inlineStr">
        <is>
          <t>Jan</t>
        </is>
      </c>
      <c r="E159" t="inlineStr">
        <is>
          <t>Japan</t>
        </is>
      </c>
      <c r="F159" t="inlineStr">
        <is>
          <t>Japan</t>
        </is>
      </c>
      <c r="G159" t="inlineStr">
        <is>
          <t>RAV4</t>
        </is>
      </c>
      <c r="H159" t="inlineStr">
        <is>
          <t>Dealer retail</t>
        </is>
      </c>
      <c r="I159" t="inlineStr">
        <is>
          <t>Private buyer</t>
        </is>
      </c>
      <c r="J159" t="inlineStr">
        <is>
          <t>Olivia Brown</t>
        </is>
      </c>
      <c r="K159" s="70" t="n">
        <v>32</v>
      </c>
      <c r="L159" s="71" t="n">
        <v>3384678.43</v>
      </c>
      <c r="M159" s="71" t="n">
        <v>108309709.76</v>
      </c>
      <c r="N159" s="71" t="n">
        <v>3249291.29</v>
      </c>
      <c r="O159" s="71" t="n">
        <v>105060418.47</v>
      </c>
      <c r="P159" s="71" t="n">
        <v>94278229.81999999</v>
      </c>
      <c r="Q159" s="71" t="n">
        <v>10782188.65</v>
      </c>
      <c r="R159" t="inlineStr">
        <is>
          <t>OS-03</t>
        </is>
      </c>
      <c r="S159" t="inlineStr">
        <is>
          <t>Petrol</t>
        </is>
      </c>
      <c r="T159" s="70" t="n">
        <v>34</v>
      </c>
      <c r="U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TY100151</t>
        </is>
      </c>
      <c r="B160" s="68" t="n">
        <v>45676</v>
      </c>
      <c r="C160" s="69" t="n">
        <v>2025</v>
      </c>
      <c r="D160" t="inlineStr">
        <is>
          <t>Jan</t>
        </is>
      </c>
      <c r="E160" t="inlineStr">
        <is>
          <t>Asia</t>
        </is>
      </c>
      <c r="F160" t="inlineStr">
        <is>
          <t>India</t>
        </is>
      </c>
      <c r="G160" t="inlineStr">
        <is>
          <t>Land Cruiser</t>
        </is>
      </c>
      <c r="H160" t="inlineStr">
        <is>
          <t>Dealer retail</t>
        </is>
      </c>
      <c r="I160" t="inlineStr">
        <is>
          <t>Private buyer</t>
        </is>
      </c>
      <c r="J160" t="inlineStr">
        <is>
          <t>Carlos Silva</t>
        </is>
      </c>
      <c r="K160" s="70" t="n">
        <v>34</v>
      </c>
      <c r="L160" s="71" t="n">
        <v>7791032.92</v>
      </c>
      <c r="M160" s="71" t="n">
        <v>264895119.28</v>
      </c>
      <c r="N160" s="71" t="n">
        <v>7946853.58</v>
      </c>
      <c r="O160" s="71" t="n">
        <v>256948265.7</v>
      </c>
      <c r="P160" s="71" t="n">
        <v>190898589.27</v>
      </c>
      <c r="Q160" s="71" t="n">
        <v>66049676.43</v>
      </c>
      <c r="R160" t="inlineStr">
        <is>
          <t>BL-01</t>
        </is>
      </c>
      <c r="S160" t="inlineStr">
        <is>
          <t>Petrol</t>
        </is>
      </c>
      <c r="T160" s="70" t="n">
        <v>38</v>
      </c>
      <c r="U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TY100152</t>
        </is>
      </c>
      <c r="B161" s="68" t="n">
        <v>45676</v>
      </c>
      <c r="C161" s="69" t="n">
        <v>2025</v>
      </c>
      <c r="D161" t="inlineStr">
        <is>
          <t>Jan</t>
        </is>
      </c>
      <c r="E161" t="inlineStr">
        <is>
          <t>Japan</t>
        </is>
      </c>
      <c r="F161" t="inlineStr">
        <is>
          <t>Japan</t>
        </is>
      </c>
      <c r="G161" t="inlineStr">
        <is>
          <t>RAV4</t>
        </is>
      </c>
      <c r="H161" t="inlineStr">
        <is>
          <t>Dealer retail</t>
        </is>
      </c>
      <c r="I161" t="inlineStr">
        <is>
          <t>Government</t>
        </is>
      </c>
      <c r="J161" t="inlineStr">
        <is>
          <t>Ruhi Shaikh</t>
        </is>
      </c>
      <c r="K161" s="70" t="n">
        <v>33</v>
      </c>
      <c r="L161" s="71" t="n">
        <v>3497596.41</v>
      </c>
      <c r="M161" s="71" t="n">
        <v>115420681.53</v>
      </c>
      <c r="N161" s="71" t="n">
        <v>0</v>
      </c>
      <c r="O161" s="71" t="n">
        <v>115420681.53</v>
      </c>
      <c r="P161" s="71" t="n">
        <v>96059013.88</v>
      </c>
      <c r="Q161" s="71" t="n">
        <v>19361667.65</v>
      </c>
      <c r="R161" t="inlineStr">
        <is>
          <t>TK-02</t>
        </is>
      </c>
      <c r="S161" t="inlineStr">
        <is>
          <t>Hybrid</t>
        </is>
      </c>
      <c r="T161" s="70" t="n">
        <v>35</v>
      </c>
      <c r="U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TY100153</t>
        </is>
      </c>
      <c r="B162" s="68" t="n">
        <v>45676</v>
      </c>
      <c r="C162" s="69" t="n">
        <v>2025</v>
      </c>
      <c r="D162" t="inlineStr">
        <is>
          <t>Jan</t>
        </is>
      </c>
      <c r="E162" t="inlineStr">
        <is>
          <t>Asia</t>
        </is>
      </c>
      <c r="F162" t="inlineStr">
        <is>
          <t>Indonesia</t>
        </is>
      </c>
      <c r="G162" t="inlineStr">
        <is>
          <t>Corolla</t>
        </is>
      </c>
      <c r="H162" t="inlineStr">
        <is>
          <t>Dealer retail</t>
        </is>
      </c>
      <c r="I162" t="inlineStr">
        <is>
          <t>Private buyer</t>
        </is>
      </c>
      <c r="J162" t="inlineStr">
        <is>
          <t>Fatima Al-Saud</t>
        </is>
      </c>
      <c r="K162" s="70" t="n">
        <v>29</v>
      </c>
      <c r="L162" s="71" t="n">
        <v>2691950.14</v>
      </c>
      <c r="M162" s="71" t="n">
        <v>78066554.06</v>
      </c>
      <c r="N162" s="71" t="n">
        <v>3903327.7</v>
      </c>
      <c r="O162" s="71" t="n">
        <v>74163226.36</v>
      </c>
      <c r="P162" s="71" t="n">
        <v>66535053.38</v>
      </c>
      <c r="Q162" s="71" t="n">
        <v>7628172.98</v>
      </c>
      <c r="R162" t="inlineStr">
        <is>
          <t>JK-03</t>
        </is>
      </c>
      <c r="S162" t="inlineStr">
        <is>
          <t>Hybrid</t>
        </is>
      </c>
      <c r="T162" s="70" t="n">
        <v>29</v>
      </c>
      <c r="U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TY100154</t>
        </is>
      </c>
      <c r="B163" s="68" t="n">
        <v>45676</v>
      </c>
      <c r="C163" s="69" t="n">
        <v>2025</v>
      </c>
      <c r="D163" t="inlineStr">
        <is>
          <t>Jan</t>
        </is>
      </c>
      <c r="E163" t="inlineStr">
        <is>
          <t>Asia</t>
        </is>
      </c>
      <c r="F163" t="inlineStr">
        <is>
          <t>India</t>
        </is>
      </c>
      <c r="G163" t="inlineStr">
        <is>
          <t>Camry</t>
        </is>
      </c>
      <c r="H163" t="inlineStr">
        <is>
          <t>Online reservation</t>
        </is>
      </c>
      <c r="I163" t="inlineStr">
        <is>
          <t>Private buyer</t>
        </is>
      </c>
      <c r="J163" t="inlineStr">
        <is>
          <t>Ruhi Shaikh</t>
        </is>
      </c>
      <c r="K163" s="70" t="n">
        <v>24</v>
      </c>
      <c r="L163" s="71" t="n">
        <v>3760235.85</v>
      </c>
      <c r="M163" s="71" t="n">
        <v>90245660.40000001</v>
      </c>
      <c r="N163" s="71" t="n">
        <v>0</v>
      </c>
      <c r="O163" s="71" t="n">
        <v>90245660.40000001</v>
      </c>
      <c r="P163" s="71" t="n">
        <v>77013929.93000001</v>
      </c>
      <c r="Q163" s="71" t="n">
        <v>13231730.47</v>
      </c>
      <c r="R163" t="inlineStr">
        <is>
          <t>PU-03</t>
        </is>
      </c>
      <c r="S163" t="inlineStr">
        <is>
          <t>Petrol</t>
        </is>
      </c>
      <c r="T163" s="70" t="n">
        <v>25</v>
      </c>
      <c r="U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TY100155</t>
        </is>
      </c>
      <c r="B164" s="68" t="n">
        <v>45677</v>
      </c>
      <c r="C164" s="69" t="n">
        <v>2025</v>
      </c>
      <c r="D164" t="inlineStr">
        <is>
          <t>Jan</t>
        </is>
      </c>
      <c r="E164" t="inlineStr">
        <is>
          <t>Japan</t>
        </is>
      </c>
      <c r="F164" t="inlineStr">
        <is>
          <t>Japan</t>
        </is>
      </c>
      <c r="G164" t="inlineStr">
        <is>
          <t>bZ4X</t>
        </is>
      </c>
      <c r="H164" t="inlineStr">
        <is>
          <t>Dealer retail</t>
        </is>
      </c>
      <c r="I164" t="inlineStr">
        <is>
          <t>Company fleet</t>
        </is>
      </c>
      <c r="J164" t="inlineStr">
        <is>
          <t>Amir Khan</t>
        </is>
      </c>
      <c r="K164" s="70" t="n">
        <v>38</v>
      </c>
      <c r="L164" s="71" t="n">
        <v>6233651.34</v>
      </c>
      <c r="M164" s="71" t="n">
        <v>236878750.92</v>
      </c>
      <c r="N164" s="71" t="n">
        <v>7106362.53</v>
      </c>
      <c r="O164" s="71" t="n">
        <v>229772388.39</v>
      </c>
      <c r="P164" s="71" t="n">
        <v>212481367.13</v>
      </c>
      <c r="Q164" s="71" t="n">
        <v>17291021.26</v>
      </c>
      <c r="R164" t="inlineStr">
        <is>
          <t>NG-01</t>
        </is>
      </c>
      <c r="S164" t="inlineStr">
        <is>
          <t>EV</t>
        </is>
      </c>
      <c r="T164" s="70" t="n">
        <v>42</v>
      </c>
      <c r="U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TY100156</t>
        </is>
      </c>
      <c r="B165" s="68" t="n">
        <v>45677</v>
      </c>
      <c r="C165" s="69" t="n">
        <v>2025</v>
      </c>
      <c r="D165" t="inlineStr">
        <is>
          <t>Jan</t>
        </is>
      </c>
      <c r="E165" t="inlineStr">
        <is>
          <t>Japan</t>
        </is>
      </c>
      <c r="F165" t="inlineStr">
        <is>
          <t>Japan</t>
        </is>
      </c>
      <c r="G165" t="inlineStr">
        <is>
          <t>Hilux</t>
        </is>
      </c>
      <c r="H165" t="inlineStr">
        <is>
          <t>Dealer retail</t>
        </is>
      </c>
      <c r="I165" t="inlineStr">
        <is>
          <t>Company fleet</t>
        </is>
      </c>
      <c r="J165" t="inlineStr">
        <is>
          <t>Arjun Mehta</t>
        </is>
      </c>
      <c r="K165" s="70" t="n">
        <v>11</v>
      </c>
      <c r="L165" s="71" t="n">
        <v>4063795.61</v>
      </c>
      <c r="M165" s="71" t="n">
        <v>44701751.71</v>
      </c>
      <c r="N165" s="71" t="n">
        <v>894035.03</v>
      </c>
      <c r="O165" s="71" t="n">
        <v>43807716.68</v>
      </c>
      <c r="P165" s="71" t="n">
        <v>34758276.42</v>
      </c>
      <c r="Q165" s="71" t="n">
        <v>9049440.26</v>
      </c>
      <c r="R165" t="inlineStr">
        <is>
          <t>OS-02</t>
        </is>
      </c>
      <c r="S165" t="inlineStr">
        <is>
          <t>Diesel</t>
        </is>
      </c>
      <c r="T165" s="70" t="n">
        <v>11</v>
      </c>
      <c r="U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TY100157</t>
        </is>
      </c>
      <c r="B166" s="68" t="n">
        <v>45677</v>
      </c>
      <c r="C166" s="69" t="n">
        <v>2025</v>
      </c>
      <c r="D166" t="inlineStr">
        <is>
          <t>Jan</t>
        </is>
      </c>
      <c r="E166" t="inlineStr">
        <is>
          <t>Europe</t>
        </is>
      </c>
      <c r="F166" t="inlineStr">
        <is>
          <t>UK</t>
        </is>
      </c>
      <c r="G166" t="inlineStr">
        <is>
          <t>Prius</t>
        </is>
      </c>
      <c r="H166" t="inlineStr">
        <is>
          <t>Dealer retail</t>
        </is>
      </c>
      <c r="I166" t="inlineStr">
        <is>
          <t>Private buyer</t>
        </is>
      </c>
      <c r="J166" t="inlineStr">
        <is>
          <t>Mei Lin</t>
        </is>
      </c>
      <c r="K166" s="70" t="n">
        <v>2</v>
      </c>
      <c r="L166" s="71" t="n">
        <v>3468541.98</v>
      </c>
      <c r="M166" s="71" t="n">
        <v>6937083.96</v>
      </c>
      <c r="N166" s="71" t="n">
        <v>208112.52</v>
      </c>
      <c r="O166" s="71" t="n">
        <v>6728971.44</v>
      </c>
      <c r="P166" s="71" t="n">
        <v>5816453.81</v>
      </c>
      <c r="Q166" s="71" t="n">
        <v>912517.63</v>
      </c>
      <c r="R166" t="inlineStr">
        <is>
          <t>LN-02</t>
        </is>
      </c>
      <c r="S166" t="inlineStr">
        <is>
          <t>Hybrid</t>
        </is>
      </c>
      <c r="T166" s="70" t="n">
        <v>2</v>
      </c>
      <c r="U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TY100158</t>
        </is>
      </c>
      <c r="B167" s="68" t="n">
        <v>45678</v>
      </c>
      <c r="C167" s="69" t="n">
        <v>2025</v>
      </c>
      <c r="D167" t="inlineStr">
        <is>
          <t>Jan</t>
        </is>
      </c>
      <c r="E167" t="inlineStr">
        <is>
          <t>North America</t>
        </is>
      </c>
      <c r="F167" t="inlineStr">
        <is>
          <t>USA</t>
        </is>
      </c>
      <c r="G167" t="inlineStr">
        <is>
          <t>Land Cruiser</t>
        </is>
      </c>
      <c r="H167" t="inlineStr">
        <is>
          <t>Dealer retail</t>
        </is>
      </c>
      <c r="I167" t="inlineStr">
        <is>
          <t>Company fleet</t>
        </is>
      </c>
      <c r="J167" t="inlineStr">
        <is>
          <t>Amir Khan</t>
        </is>
      </c>
      <c r="K167" s="70" t="n">
        <v>10</v>
      </c>
      <c r="L167" s="71" t="n">
        <v>7916994.42</v>
      </c>
      <c r="M167" s="71" t="n">
        <v>79169944.2</v>
      </c>
      <c r="N167" s="71" t="n">
        <v>0</v>
      </c>
      <c r="O167" s="71" t="n">
        <v>79169944.2</v>
      </c>
      <c r="P167" s="71" t="n">
        <v>53508206.49</v>
      </c>
      <c r="Q167" s="71" t="n">
        <v>25661737.71</v>
      </c>
      <c r="R167" t="inlineStr">
        <is>
          <t>LA-02</t>
        </is>
      </c>
      <c r="S167" t="inlineStr">
        <is>
          <t>Hybrid</t>
        </is>
      </c>
      <c r="T167" s="70" t="n">
        <v>10</v>
      </c>
      <c r="U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TY100159</t>
        </is>
      </c>
      <c r="B168" s="68" t="n">
        <v>45678</v>
      </c>
      <c r="C168" s="69" t="n">
        <v>2025</v>
      </c>
      <c r="D168" t="inlineStr">
        <is>
          <t>Jan</t>
        </is>
      </c>
      <c r="E168" t="inlineStr">
        <is>
          <t>Asia</t>
        </is>
      </c>
      <c r="F168" t="inlineStr">
        <is>
          <t>Thailand</t>
        </is>
      </c>
      <c r="G168" t="inlineStr">
        <is>
          <t>RAV4</t>
        </is>
      </c>
      <c r="H168" t="inlineStr">
        <is>
          <t>Fleet</t>
        </is>
      </c>
      <c r="I168" t="inlineStr">
        <is>
          <t>Company fleet</t>
        </is>
      </c>
      <c r="J168" t="inlineStr">
        <is>
          <t>Yuki Sato</t>
        </is>
      </c>
      <c r="K168" s="70" t="n">
        <v>20</v>
      </c>
      <c r="L168" s="71" t="n">
        <v>3605206.54</v>
      </c>
      <c r="M168" s="71" t="n">
        <v>72104130.8</v>
      </c>
      <c r="N168" s="71" t="n">
        <v>0</v>
      </c>
      <c r="O168" s="71" t="n">
        <v>72104130.8</v>
      </c>
      <c r="P168" s="71" t="n">
        <v>57351726.97</v>
      </c>
      <c r="Q168" s="71" t="n">
        <v>14752403.83</v>
      </c>
      <c r="R168" t="inlineStr">
        <is>
          <t>BK-03</t>
        </is>
      </c>
      <c r="S168" t="inlineStr">
        <is>
          <t>Petrol</t>
        </is>
      </c>
      <c r="T168" s="70" t="n">
        <v>22</v>
      </c>
      <c r="U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TY100160</t>
        </is>
      </c>
      <c r="B169" s="68" t="n">
        <v>45678</v>
      </c>
      <c r="C169" s="69" t="n">
        <v>2025</v>
      </c>
      <c r="D169" t="inlineStr">
        <is>
          <t>Jan</t>
        </is>
      </c>
      <c r="E169" t="inlineStr">
        <is>
          <t>Asia</t>
        </is>
      </c>
      <c r="F169" t="inlineStr">
        <is>
          <t>Thailand</t>
        </is>
      </c>
      <c r="G169" t="inlineStr">
        <is>
          <t>RAV4</t>
        </is>
      </c>
      <c r="H169" t="inlineStr">
        <is>
          <t>Online reservation</t>
        </is>
      </c>
      <c r="I169" t="inlineStr">
        <is>
          <t>Private buyer</t>
        </is>
      </c>
      <c r="J169" t="inlineStr">
        <is>
          <t>Shraddha Kulkarni</t>
        </is>
      </c>
      <c r="K169" s="70" t="n">
        <v>17</v>
      </c>
      <c r="L169" s="71" t="n">
        <v>3591287.56</v>
      </c>
      <c r="M169" s="71" t="n">
        <v>61051888.52</v>
      </c>
      <c r="N169" s="71" t="n">
        <v>0</v>
      </c>
      <c r="O169" s="71" t="n">
        <v>61051888.52</v>
      </c>
      <c r="P169" s="71" t="n">
        <v>49288330.48</v>
      </c>
      <c r="Q169" s="71" t="n">
        <v>11763558.04</v>
      </c>
      <c r="R169" t="inlineStr">
        <is>
          <t>BK-01</t>
        </is>
      </c>
      <c r="S169" t="inlineStr">
        <is>
          <t>Hybrid</t>
        </is>
      </c>
      <c r="T169" s="70" t="n">
        <v>17</v>
      </c>
      <c r="U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TY100161</t>
        </is>
      </c>
      <c r="B170" s="68" t="n">
        <v>45678</v>
      </c>
      <c r="C170" s="69" t="n">
        <v>2025</v>
      </c>
      <c r="D170" t="inlineStr">
        <is>
          <t>Jan</t>
        </is>
      </c>
      <c r="E170" t="inlineStr">
        <is>
          <t>Asia</t>
        </is>
      </c>
      <c r="F170" t="inlineStr">
        <is>
          <t>India</t>
        </is>
      </c>
      <c r="G170" t="inlineStr">
        <is>
          <t>bZ4X</t>
        </is>
      </c>
      <c r="H170" t="inlineStr">
        <is>
          <t>Fleet</t>
        </is>
      </c>
      <c r="I170" t="inlineStr">
        <is>
          <t>Private buyer</t>
        </is>
      </c>
      <c r="J170" t="inlineStr">
        <is>
          <t>Emma Clarke</t>
        </is>
      </c>
      <c r="K170" s="70" t="n">
        <v>6</v>
      </c>
      <c r="L170" s="71" t="n">
        <v>5901723</v>
      </c>
      <c r="M170" s="71" t="n">
        <v>35410338</v>
      </c>
      <c r="N170" s="71" t="n">
        <v>708206.76</v>
      </c>
      <c r="O170" s="71" t="n">
        <v>34702131.24</v>
      </c>
      <c r="P170" s="71" t="n">
        <v>33176860.7</v>
      </c>
      <c r="Q170" s="71" t="n">
        <v>1525270.54</v>
      </c>
      <c r="R170" t="inlineStr">
        <is>
          <t>BL-02</t>
        </is>
      </c>
      <c r="S170" t="inlineStr">
        <is>
          <t>EV</t>
        </is>
      </c>
      <c r="T170" s="70" t="n">
        <v>6</v>
      </c>
      <c r="U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TY100162</t>
        </is>
      </c>
      <c r="B171" s="68" t="n">
        <v>45678</v>
      </c>
      <c r="C171" s="69" t="n">
        <v>2025</v>
      </c>
      <c r="D171" t="inlineStr">
        <is>
          <t>Jan</t>
        </is>
      </c>
      <c r="E171" t="inlineStr">
        <is>
          <t>Asia</t>
        </is>
      </c>
      <c r="F171" t="inlineStr">
        <is>
          <t>India</t>
        </is>
      </c>
      <c r="G171" t="inlineStr">
        <is>
          <t>RAV4</t>
        </is>
      </c>
      <c r="H171" t="inlineStr">
        <is>
          <t>Dealer retail</t>
        </is>
      </c>
      <c r="I171" t="inlineStr">
        <is>
          <t>Company fleet</t>
        </is>
      </c>
      <c r="J171" t="inlineStr">
        <is>
          <t>Ana Costa</t>
        </is>
      </c>
      <c r="K171" s="70" t="n">
        <v>8</v>
      </c>
      <c r="L171" s="71" t="n">
        <v>3575886.43</v>
      </c>
      <c r="M171" s="71" t="n">
        <v>28607091.44</v>
      </c>
      <c r="N171" s="71" t="n">
        <v>858212.74</v>
      </c>
      <c r="O171" s="71" t="n">
        <v>27748878.7</v>
      </c>
      <c r="P171" s="71" t="n">
        <v>22366278.93</v>
      </c>
      <c r="Q171" s="71" t="n">
        <v>5382599.77</v>
      </c>
      <c r="R171" t="inlineStr">
        <is>
          <t>DL-03</t>
        </is>
      </c>
      <c r="S171" t="inlineStr">
        <is>
          <t>Hybrid</t>
        </is>
      </c>
      <c r="T171" s="70" t="n">
        <v>8</v>
      </c>
      <c r="U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TY100163</t>
        </is>
      </c>
      <c r="B172" s="68" t="n">
        <v>45678</v>
      </c>
      <c r="C172" s="69" t="n">
        <v>2025</v>
      </c>
      <c r="D172" t="inlineStr">
        <is>
          <t>Jan</t>
        </is>
      </c>
      <c r="E172" t="inlineStr">
        <is>
          <t>Europe</t>
        </is>
      </c>
      <c r="F172" t="inlineStr">
        <is>
          <t>Germany</t>
        </is>
      </c>
      <c r="G172" t="inlineStr">
        <is>
          <t>RAV4</t>
        </is>
      </c>
      <c r="H172" t="inlineStr">
        <is>
          <t>Dealer retail</t>
        </is>
      </c>
      <c r="I172" t="inlineStr">
        <is>
          <t>Company fleet</t>
        </is>
      </c>
      <c r="J172" t="inlineStr">
        <is>
          <t>Amir Khan</t>
        </is>
      </c>
      <c r="K172" s="70" t="n">
        <v>7</v>
      </c>
      <c r="L172" s="71" t="n">
        <v>3629529.73</v>
      </c>
      <c r="M172" s="71" t="n">
        <v>25406708.11</v>
      </c>
      <c r="N172" s="71" t="n">
        <v>508134.16</v>
      </c>
      <c r="O172" s="71" t="n">
        <v>24898573.95</v>
      </c>
      <c r="P172" s="71" t="n">
        <v>20473561.2</v>
      </c>
      <c r="Q172" s="71" t="n">
        <v>4425012.75</v>
      </c>
      <c r="R172" t="inlineStr">
        <is>
          <t>BE-04</t>
        </is>
      </c>
      <c r="S172" t="inlineStr">
        <is>
          <t>Hybrid</t>
        </is>
      </c>
      <c r="T172" s="70" t="n">
        <v>7</v>
      </c>
      <c r="U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TY100164</t>
        </is>
      </c>
      <c r="B173" s="68" t="n">
        <v>45678</v>
      </c>
      <c r="C173" s="69" t="n">
        <v>2025</v>
      </c>
      <c r="D173" t="inlineStr">
        <is>
          <t>Jan</t>
        </is>
      </c>
      <c r="E173" t="inlineStr">
        <is>
          <t>Europe</t>
        </is>
      </c>
      <c r="F173" t="inlineStr">
        <is>
          <t>UK</t>
        </is>
      </c>
      <c r="G173" t="inlineStr">
        <is>
          <t>Land Cruiser</t>
        </is>
      </c>
      <c r="H173" t="inlineStr">
        <is>
          <t>Fleet</t>
        </is>
      </c>
      <c r="I173" t="inlineStr">
        <is>
          <t>Private buyer</t>
        </is>
      </c>
      <c r="J173" t="inlineStr">
        <is>
          <t>Ana Costa</t>
        </is>
      </c>
      <c r="K173" s="70" t="n">
        <v>25</v>
      </c>
      <c r="L173" s="71" t="n">
        <v>7289811.32</v>
      </c>
      <c r="M173" s="71" t="n">
        <v>182245283</v>
      </c>
      <c r="N173" s="71" t="n">
        <v>9112264.15</v>
      </c>
      <c r="O173" s="71" t="n">
        <v>173133018.85</v>
      </c>
      <c r="P173" s="71" t="n">
        <v>143095837.55</v>
      </c>
      <c r="Q173" s="71" t="n">
        <v>30037181.3</v>
      </c>
      <c r="R173" t="inlineStr">
        <is>
          <t>LN-02</t>
        </is>
      </c>
      <c r="S173" t="inlineStr">
        <is>
          <t>Diesel</t>
        </is>
      </c>
      <c r="T173" s="70" t="n">
        <v>25</v>
      </c>
      <c r="U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TY100165</t>
        </is>
      </c>
      <c r="B174" s="68" t="n">
        <v>45678</v>
      </c>
      <c r="C174" s="69" t="n">
        <v>2025</v>
      </c>
      <c r="D174" t="inlineStr">
        <is>
          <t>Jan</t>
        </is>
      </c>
      <c r="E174" t="inlineStr">
        <is>
          <t>Middle East</t>
        </is>
      </c>
      <c r="F174" t="inlineStr">
        <is>
          <t>Saudi Arabia</t>
        </is>
      </c>
      <c r="G174" t="inlineStr">
        <is>
          <t>Hilux</t>
        </is>
      </c>
      <c r="H174" t="inlineStr">
        <is>
          <t>Dealer retail</t>
        </is>
      </c>
      <c r="I174" t="inlineStr">
        <is>
          <t>Private buyer</t>
        </is>
      </c>
      <c r="J174" t="inlineStr">
        <is>
          <t>Wei Chen</t>
        </is>
      </c>
      <c r="K174" s="70" t="n">
        <v>34</v>
      </c>
      <c r="L174" s="71" t="n">
        <v>3938457.3</v>
      </c>
      <c r="M174" s="71" t="n">
        <v>133907548.2</v>
      </c>
      <c r="N174" s="71" t="n">
        <v>0</v>
      </c>
      <c r="O174" s="71" t="n">
        <v>133907548.2</v>
      </c>
      <c r="P174" s="71" t="n">
        <v>106732084.61</v>
      </c>
      <c r="Q174" s="71" t="n">
        <v>27175463.59</v>
      </c>
      <c r="R174" t="inlineStr">
        <is>
          <t>RY-04</t>
        </is>
      </c>
      <c r="S174" t="inlineStr">
        <is>
          <t>Diesel</t>
        </is>
      </c>
      <c r="T174" s="70" t="n">
        <v>35</v>
      </c>
      <c r="U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TY100166</t>
        </is>
      </c>
      <c r="B175" s="68" t="n">
        <v>45678</v>
      </c>
      <c r="C175" s="69" t="n">
        <v>2025</v>
      </c>
      <c r="D175" t="inlineStr">
        <is>
          <t>Jan</t>
        </is>
      </c>
      <c r="E175" t="inlineStr">
        <is>
          <t>North America</t>
        </is>
      </c>
      <c r="F175" t="inlineStr">
        <is>
          <t>USA</t>
        </is>
      </c>
      <c r="G175" t="inlineStr">
        <is>
          <t>Camry</t>
        </is>
      </c>
      <c r="H175" t="inlineStr">
        <is>
          <t>Online reservation</t>
        </is>
      </c>
      <c r="I175" t="inlineStr">
        <is>
          <t>Private buyer</t>
        </is>
      </c>
      <c r="J175" t="inlineStr">
        <is>
          <t>Ana Costa</t>
        </is>
      </c>
      <c r="K175" s="70" t="n">
        <v>41</v>
      </c>
      <c r="L175" s="71" t="n">
        <v>3866971.22</v>
      </c>
      <c r="M175" s="71" t="n">
        <v>158545820.02</v>
      </c>
      <c r="N175" s="71" t="n">
        <v>7927291</v>
      </c>
      <c r="O175" s="71" t="n">
        <v>150618529.02</v>
      </c>
      <c r="P175" s="71" t="n">
        <v>133473356.69</v>
      </c>
      <c r="Q175" s="71" t="n">
        <v>17145172.33</v>
      </c>
      <c r="R175" t="inlineStr">
        <is>
          <t>LA-01</t>
        </is>
      </c>
      <c r="S175" t="inlineStr">
        <is>
          <t>Petrol</t>
        </is>
      </c>
      <c r="T175" s="70" t="n">
        <v>46</v>
      </c>
      <c r="U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TY100167</t>
        </is>
      </c>
      <c r="B176" s="68" t="n">
        <v>45678</v>
      </c>
      <c r="C176" s="69" t="n">
        <v>2025</v>
      </c>
      <c r="D176" t="inlineStr">
        <is>
          <t>Jan</t>
        </is>
      </c>
      <c r="E176" t="inlineStr">
        <is>
          <t>North America</t>
        </is>
      </c>
      <c r="F176" t="inlineStr">
        <is>
          <t>USA</t>
        </is>
      </c>
      <c r="G176" t="inlineStr">
        <is>
          <t>RAV4</t>
        </is>
      </c>
      <c r="H176" t="inlineStr">
        <is>
          <t>Dealer retail</t>
        </is>
      </c>
      <c r="I176" t="inlineStr">
        <is>
          <t>Company fleet</t>
        </is>
      </c>
      <c r="J176" t="inlineStr">
        <is>
          <t>Wei Chen</t>
        </is>
      </c>
      <c r="K176" s="70" t="n">
        <v>39</v>
      </c>
      <c r="L176" s="71" t="n">
        <v>3416949.22</v>
      </c>
      <c r="M176" s="71" t="n">
        <v>133261019.58</v>
      </c>
      <c r="N176" s="71" t="n">
        <v>0</v>
      </c>
      <c r="O176" s="71" t="n">
        <v>133261019.58</v>
      </c>
      <c r="P176" s="71" t="n">
        <v>112238139.72</v>
      </c>
      <c r="Q176" s="71" t="n">
        <v>21022879.86</v>
      </c>
      <c r="R176" t="inlineStr">
        <is>
          <t>NY-01</t>
        </is>
      </c>
      <c r="S176" t="inlineStr">
        <is>
          <t>Hybrid</t>
        </is>
      </c>
      <c r="T176" s="70" t="n">
        <v>41</v>
      </c>
      <c r="U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TY100168</t>
        </is>
      </c>
      <c r="B177" s="68" t="n">
        <v>45678</v>
      </c>
      <c r="C177" s="69" t="n">
        <v>2025</v>
      </c>
      <c r="D177" t="inlineStr">
        <is>
          <t>Jan</t>
        </is>
      </c>
      <c r="E177" t="inlineStr">
        <is>
          <t>Japan</t>
        </is>
      </c>
      <c r="F177" t="inlineStr">
        <is>
          <t>Japan</t>
        </is>
      </c>
      <c r="G177" t="inlineStr">
        <is>
          <t>Hilux</t>
        </is>
      </c>
      <c r="H177" t="inlineStr">
        <is>
          <t>Fleet</t>
        </is>
      </c>
      <c r="I177" t="inlineStr">
        <is>
          <t>Private buyer</t>
        </is>
      </c>
      <c r="J177" t="inlineStr">
        <is>
          <t>Noah Smith</t>
        </is>
      </c>
      <c r="K177" s="70" t="n">
        <v>29</v>
      </c>
      <c r="L177" s="71" t="n">
        <v>4164682.46</v>
      </c>
      <c r="M177" s="71" t="n">
        <v>120775791.34</v>
      </c>
      <c r="N177" s="71" t="n">
        <v>3623273.74</v>
      </c>
      <c r="O177" s="71" t="n">
        <v>117152517.6</v>
      </c>
      <c r="P177" s="71" t="n">
        <v>96101702.54000001</v>
      </c>
      <c r="Q177" s="71" t="n">
        <v>21050815.06</v>
      </c>
      <c r="R177" t="inlineStr">
        <is>
          <t>OS-01</t>
        </is>
      </c>
      <c r="S177" t="inlineStr">
        <is>
          <t>Petrol</t>
        </is>
      </c>
      <c r="T177" s="70" t="n">
        <v>31</v>
      </c>
      <c r="U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TY100169</t>
        </is>
      </c>
      <c r="B178" s="68" t="n">
        <v>45678</v>
      </c>
      <c r="C178" s="69" t="n">
        <v>2025</v>
      </c>
      <c r="D178" t="inlineStr">
        <is>
          <t>Jan</t>
        </is>
      </c>
      <c r="E178" t="inlineStr">
        <is>
          <t>North America</t>
        </is>
      </c>
      <c r="F178" t="inlineStr">
        <is>
          <t>USA</t>
        </is>
      </c>
      <c r="G178" t="inlineStr">
        <is>
          <t>Camry</t>
        </is>
      </c>
      <c r="H178" t="inlineStr">
        <is>
          <t>Dealer retail</t>
        </is>
      </c>
      <c r="I178" t="inlineStr">
        <is>
          <t>Private buyer</t>
        </is>
      </c>
      <c r="J178" t="inlineStr">
        <is>
          <t>Sophie Müller</t>
        </is>
      </c>
      <c r="K178" s="70" t="n">
        <v>23</v>
      </c>
      <c r="L178" s="71" t="n">
        <v>4080857.75</v>
      </c>
      <c r="M178" s="71" t="n">
        <v>93859728.25</v>
      </c>
      <c r="N178" s="71" t="n">
        <v>1877194.56</v>
      </c>
      <c r="O178" s="71" t="n">
        <v>91982533.69</v>
      </c>
      <c r="P178" s="71" t="n">
        <v>74764157.22</v>
      </c>
      <c r="Q178" s="71" t="n">
        <v>17218376.47</v>
      </c>
      <c r="R178" t="inlineStr">
        <is>
          <t>NY-03</t>
        </is>
      </c>
      <c r="S178" t="inlineStr">
        <is>
          <t>Hybrid</t>
        </is>
      </c>
      <c r="T178" s="70" t="n">
        <v>26</v>
      </c>
      <c r="U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TY100170</t>
        </is>
      </c>
      <c r="B179" s="68" t="n">
        <v>45678</v>
      </c>
      <c r="C179" s="69" t="n">
        <v>2025</v>
      </c>
      <c r="D179" t="inlineStr">
        <is>
          <t>Jan</t>
        </is>
      </c>
      <c r="E179" t="inlineStr">
        <is>
          <t>North America</t>
        </is>
      </c>
      <c r="F179" t="inlineStr">
        <is>
          <t>USA</t>
        </is>
      </c>
      <c r="G179" t="inlineStr">
        <is>
          <t>Corolla</t>
        </is>
      </c>
      <c r="H179" t="inlineStr">
        <is>
          <t>Dealer retail</t>
        </is>
      </c>
      <c r="I179" t="inlineStr">
        <is>
          <t>Private buyer</t>
        </is>
      </c>
      <c r="J179" t="inlineStr">
        <is>
          <t>Olivia Brown</t>
        </is>
      </c>
      <c r="K179" s="70" t="n">
        <v>14</v>
      </c>
      <c r="L179" s="71" t="n">
        <v>2758839.28</v>
      </c>
      <c r="M179" s="71" t="n">
        <v>38623749.92</v>
      </c>
      <c r="N179" s="71" t="n">
        <v>772475</v>
      </c>
      <c r="O179" s="71" t="n">
        <v>37851274.92</v>
      </c>
      <c r="P179" s="71" t="n">
        <v>32262712.06</v>
      </c>
      <c r="Q179" s="71" t="n">
        <v>5588562.86</v>
      </c>
      <c r="R179" t="inlineStr">
        <is>
          <t>TX-02</t>
        </is>
      </c>
      <c r="S179" t="inlineStr">
        <is>
          <t>Petrol</t>
        </is>
      </c>
      <c r="T179" s="70" t="n">
        <v>15</v>
      </c>
      <c r="U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TY100171</t>
        </is>
      </c>
      <c r="B180" s="68" t="n">
        <v>45678</v>
      </c>
      <c r="C180" s="69" t="n">
        <v>2025</v>
      </c>
      <c r="D180" t="inlineStr">
        <is>
          <t>Jan</t>
        </is>
      </c>
      <c r="E180" t="inlineStr">
        <is>
          <t>Japan</t>
        </is>
      </c>
      <c r="F180" t="inlineStr">
        <is>
          <t>Japan</t>
        </is>
      </c>
      <c r="G180" t="inlineStr">
        <is>
          <t>RAV4</t>
        </is>
      </c>
      <c r="H180" t="inlineStr">
        <is>
          <t>Fleet</t>
        </is>
      </c>
      <c r="I180" t="inlineStr">
        <is>
          <t>Private buyer</t>
        </is>
      </c>
      <c r="J180" t="inlineStr">
        <is>
          <t>Wei Chen</t>
        </is>
      </c>
      <c r="K180" s="70" t="n">
        <v>14</v>
      </c>
      <c r="L180" s="71" t="n">
        <v>3649065.07</v>
      </c>
      <c r="M180" s="71" t="n">
        <v>51086910.98</v>
      </c>
      <c r="N180" s="71" t="n">
        <v>1021738.22</v>
      </c>
      <c r="O180" s="71" t="n">
        <v>50065172.76</v>
      </c>
      <c r="P180" s="71" t="n">
        <v>39469456.19</v>
      </c>
      <c r="Q180" s="71" t="n">
        <v>10595716.57</v>
      </c>
      <c r="R180" t="inlineStr">
        <is>
          <t>OS-03</t>
        </is>
      </c>
      <c r="S180" t="inlineStr">
        <is>
          <t>Hybrid</t>
        </is>
      </c>
      <c r="T180" s="70" t="n">
        <v>14</v>
      </c>
      <c r="U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TY100172</t>
        </is>
      </c>
      <c r="B181" s="68" t="n">
        <v>45679</v>
      </c>
      <c r="C181" s="69" t="n">
        <v>2025</v>
      </c>
      <c r="D181" t="inlineStr">
        <is>
          <t>Jan</t>
        </is>
      </c>
      <c r="E181" t="inlineStr">
        <is>
          <t>Asia</t>
        </is>
      </c>
      <c r="F181" t="inlineStr">
        <is>
          <t>Thailand</t>
        </is>
      </c>
      <c r="G181" t="inlineStr">
        <is>
          <t>Hilux</t>
        </is>
      </c>
      <c r="H181" t="inlineStr">
        <is>
          <t>Dealer retail</t>
        </is>
      </c>
      <c r="I181" t="inlineStr">
        <is>
          <t>Private buyer</t>
        </is>
      </c>
      <c r="J181" t="inlineStr">
        <is>
          <t>Omar Haddad</t>
        </is>
      </c>
      <c r="K181" s="70" t="n">
        <v>16</v>
      </c>
      <c r="L181" s="71" t="n">
        <v>4132879.63</v>
      </c>
      <c r="M181" s="71" t="n">
        <v>66126074.08</v>
      </c>
      <c r="N181" s="71" t="n">
        <v>0</v>
      </c>
      <c r="O181" s="71" t="n">
        <v>66126074.08</v>
      </c>
      <c r="P181" s="71" t="n">
        <v>49306900.02</v>
      </c>
      <c r="Q181" s="71" t="n">
        <v>16819174.06</v>
      </c>
      <c r="R181" t="inlineStr">
        <is>
          <t>BK-02</t>
        </is>
      </c>
      <c r="S181" t="inlineStr">
        <is>
          <t>Diesel</t>
        </is>
      </c>
      <c r="T181" s="70" t="n">
        <v>16</v>
      </c>
      <c r="U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TY100173</t>
        </is>
      </c>
      <c r="B182" s="68" t="n">
        <v>45679</v>
      </c>
      <c r="C182" s="69" t="n">
        <v>2025</v>
      </c>
      <c r="D182" t="inlineStr">
        <is>
          <t>Jan</t>
        </is>
      </c>
      <c r="E182" t="inlineStr">
        <is>
          <t>Europe</t>
        </is>
      </c>
      <c r="F182" t="inlineStr">
        <is>
          <t>France</t>
        </is>
      </c>
      <c r="G182" t="inlineStr">
        <is>
          <t>Corolla</t>
        </is>
      </c>
      <c r="H182" t="inlineStr">
        <is>
          <t>Dealer retail</t>
        </is>
      </c>
      <c r="I182" t="inlineStr">
        <is>
          <t>Private buyer</t>
        </is>
      </c>
      <c r="J182" t="inlineStr">
        <is>
          <t>Kofi Mensah</t>
        </is>
      </c>
      <c r="K182" s="70" t="n">
        <v>41</v>
      </c>
      <c r="L182" s="71" t="n">
        <v>2736786.65</v>
      </c>
      <c r="M182" s="71" t="n">
        <v>112208252.65</v>
      </c>
      <c r="N182" s="71" t="n">
        <v>2244165.05</v>
      </c>
      <c r="O182" s="71" t="n">
        <v>109964087.6</v>
      </c>
      <c r="P182" s="71" t="n">
        <v>97219429.63</v>
      </c>
      <c r="Q182" s="71" t="n">
        <v>12744657.97</v>
      </c>
      <c r="R182" t="inlineStr">
        <is>
          <t>PA-03</t>
        </is>
      </c>
      <c r="S182" t="inlineStr">
        <is>
          <t>Hybrid</t>
        </is>
      </c>
      <c r="T182" s="70" t="n">
        <v>41</v>
      </c>
      <c r="U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TY100174</t>
        </is>
      </c>
      <c r="B183" s="68" t="n">
        <v>45679</v>
      </c>
      <c r="C183" s="69" t="n">
        <v>2025</v>
      </c>
      <c r="D183" t="inlineStr">
        <is>
          <t>Jan</t>
        </is>
      </c>
      <c r="E183" t="inlineStr">
        <is>
          <t>Japan</t>
        </is>
      </c>
      <c r="F183" t="inlineStr">
        <is>
          <t>Japan</t>
        </is>
      </c>
      <c r="G183" t="inlineStr">
        <is>
          <t>Corolla</t>
        </is>
      </c>
      <c r="H183" t="inlineStr">
        <is>
          <t>Dealer retail</t>
        </is>
      </c>
      <c r="I183" t="inlineStr">
        <is>
          <t>Private buyer</t>
        </is>
      </c>
      <c r="J183" t="inlineStr">
        <is>
          <t>Carlos Silva</t>
        </is>
      </c>
      <c r="K183" s="70" t="n">
        <v>37</v>
      </c>
      <c r="L183" s="71" t="n">
        <v>2633191.55</v>
      </c>
      <c r="M183" s="71" t="n">
        <v>97428087.34999999</v>
      </c>
      <c r="N183" s="71" t="n">
        <v>0</v>
      </c>
      <c r="O183" s="71" t="n">
        <v>97428087.34999999</v>
      </c>
      <c r="P183" s="71" t="n">
        <v>86299263.36</v>
      </c>
      <c r="Q183" s="71" t="n">
        <v>11128823.99</v>
      </c>
      <c r="R183" t="inlineStr">
        <is>
          <t>OS-03</t>
        </is>
      </c>
      <c r="S183" t="inlineStr">
        <is>
          <t>Hybrid</t>
        </is>
      </c>
      <c r="T183" s="70" t="n">
        <v>36</v>
      </c>
      <c r="U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TY100175</t>
        </is>
      </c>
      <c r="B184" s="68" t="n">
        <v>45679</v>
      </c>
      <c r="C184" s="69" t="n">
        <v>2025</v>
      </c>
      <c r="D184" t="inlineStr">
        <is>
          <t>Jan</t>
        </is>
      </c>
      <c r="E184" t="inlineStr">
        <is>
          <t>Japan</t>
        </is>
      </c>
      <c r="F184" t="inlineStr">
        <is>
          <t>Japan</t>
        </is>
      </c>
      <c r="G184" t="inlineStr">
        <is>
          <t>Corolla</t>
        </is>
      </c>
      <c r="H184" t="inlineStr">
        <is>
          <t>Dealer retail</t>
        </is>
      </c>
      <c r="I184" t="inlineStr">
        <is>
          <t>Private buyer</t>
        </is>
      </c>
      <c r="J184" t="inlineStr">
        <is>
          <t>Sara Rossi</t>
        </is>
      </c>
      <c r="K184" s="70" t="n">
        <v>16</v>
      </c>
      <c r="L184" s="71" t="n">
        <v>2859032.85</v>
      </c>
      <c r="M184" s="71" t="n">
        <v>45744525.6</v>
      </c>
      <c r="N184" s="71" t="n">
        <v>914890.51</v>
      </c>
      <c r="O184" s="71" t="n">
        <v>44829635.09</v>
      </c>
      <c r="P184" s="71" t="n">
        <v>36950781.92</v>
      </c>
      <c r="Q184" s="71" t="n">
        <v>7878853.17</v>
      </c>
      <c r="R184" t="inlineStr">
        <is>
          <t>TK-03</t>
        </is>
      </c>
      <c r="S184" t="inlineStr">
        <is>
          <t>Petrol</t>
        </is>
      </c>
      <c r="T184" s="70" t="n">
        <v>17</v>
      </c>
      <c r="U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TY100176</t>
        </is>
      </c>
      <c r="B185" s="68" t="n">
        <v>45679</v>
      </c>
      <c r="C185" s="69" t="n">
        <v>2025</v>
      </c>
      <c r="D185" t="inlineStr">
        <is>
          <t>Jan</t>
        </is>
      </c>
      <c r="E185" t="inlineStr">
        <is>
          <t>Japan</t>
        </is>
      </c>
      <c r="F185" t="inlineStr">
        <is>
          <t>Japan</t>
        </is>
      </c>
      <c r="G185" t="inlineStr">
        <is>
          <t>bZ4X</t>
        </is>
      </c>
      <c r="H185" t="inlineStr">
        <is>
          <t>Dealer retail</t>
        </is>
      </c>
      <c r="I185" t="inlineStr">
        <is>
          <t>Private buyer</t>
        </is>
      </c>
      <c r="J185" t="inlineStr">
        <is>
          <t>Ana Costa</t>
        </is>
      </c>
      <c r="K185" s="70" t="n">
        <v>24</v>
      </c>
      <c r="L185" s="71" t="n">
        <v>6103238.72</v>
      </c>
      <c r="M185" s="71" t="n">
        <v>146477729.28</v>
      </c>
      <c r="N185" s="71" t="n">
        <v>0</v>
      </c>
      <c r="O185" s="71" t="n">
        <v>146477729.28</v>
      </c>
      <c r="P185" s="71" t="n">
        <v>129846653.48</v>
      </c>
      <c r="Q185" s="71" t="n">
        <v>16631075.8</v>
      </c>
      <c r="R185" t="inlineStr">
        <is>
          <t>NG-01</t>
        </is>
      </c>
      <c r="S185" t="inlineStr">
        <is>
          <t>EV</t>
        </is>
      </c>
      <c r="T185" s="70" t="n">
        <v>27</v>
      </c>
      <c r="U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TY100177</t>
        </is>
      </c>
      <c r="B186" s="68" t="n">
        <v>45679</v>
      </c>
      <c r="C186" s="69" t="n">
        <v>2025</v>
      </c>
      <c r="D186" t="inlineStr">
        <is>
          <t>Jan</t>
        </is>
      </c>
      <c r="E186" t="inlineStr">
        <is>
          <t>Asia</t>
        </is>
      </c>
      <c r="F186" t="inlineStr">
        <is>
          <t>India</t>
        </is>
      </c>
      <c r="G186" t="inlineStr">
        <is>
          <t>Corolla</t>
        </is>
      </c>
      <c r="H186" t="inlineStr">
        <is>
          <t>Dealer retail</t>
        </is>
      </c>
      <c r="I186" t="inlineStr">
        <is>
          <t>Private buyer</t>
        </is>
      </c>
      <c r="J186" t="inlineStr">
        <is>
          <t>Zoya Ahmed</t>
        </is>
      </c>
      <c r="K186" s="70" t="n">
        <v>17</v>
      </c>
      <c r="L186" s="71" t="n">
        <v>2912602.88</v>
      </c>
      <c r="M186" s="71" t="n">
        <v>49514248.96</v>
      </c>
      <c r="N186" s="71" t="n">
        <v>0</v>
      </c>
      <c r="O186" s="71" t="n">
        <v>49514248.96</v>
      </c>
      <c r="P186" s="71" t="n">
        <v>38998408.31</v>
      </c>
      <c r="Q186" s="71" t="n">
        <v>10515840.65</v>
      </c>
      <c r="R186" t="inlineStr">
        <is>
          <t>DL-02</t>
        </is>
      </c>
      <c r="S186" t="inlineStr">
        <is>
          <t>Petrol</t>
        </is>
      </c>
      <c r="T186" s="70" t="n">
        <v>17</v>
      </c>
      <c r="U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TY100178</t>
        </is>
      </c>
      <c r="B187" s="68" t="n">
        <v>45679</v>
      </c>
      <c r="C187" s="69" t="n">
        <v>2025</v>
      </c>
      <c r="D187" t="inlineStr">
        <is>
          <t>Jan</t>
        </is>
      </c>
      <c r="E187" t="inlineStr">
        <is>
          <t>Asia</t>
        </is>
      </c>
      <c r="F187" t="inlineStr">
        <is>
          <t>Indonesia</t>
        </is>
      </c>
      <c r="G187" t="inlineStr">
        <is>
          <t>Camry</t>
        </is>
      </c>
      <c r="H187" t="inlineStr">
        <is>
          <t>Dealer retail</t>
        </is>
      </c>
      <c r="I187" t="inlineStr">
        <is>
          <t>Private buyer</t>
        </is>
      </c>
      <c r="J187" t="inlineStr">
        <is>
          <t>Ana Costa</t>
        </is>
      </c>
      <c r="K187" s="70" t="n">
        <v>18</v>
      </c>
      <c r="L187" s="71" t="n">
        <v>3917152.56</v>
      </c>
      <c r="M187" s="71" t="n">
        <v>70508746.08</v>
      </c>
      <c r="N187" s="71" t="n">
        <v>3525437.3</v>
      </c>
      <c r="O187" s="71" t="n">
        <v>66983308.78</v>
      </c>
      <c r="P187" s="71" t="n">
        <v>56698868.95</v>
      </c>
      <c r="Q187" s="71" t="n">
        <v>10284439.83</v>
      </c>
      <c r="R187" t="inlineStr">
        <is>
          <t>JK-02</t>
        </is>
      </c>
      <c r="S187" t="inlineStr">
        <is>
          <t>Hybrid</t>
        </is>
      </c>
      <c r="T187" s="70" t="n">
        <v>20</v>
      </c>
      <c r="U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TY100179</t>
        </is>
      </c>
      <c r="B188" s="68" t="n">
        <v>45679</v>
      </c>
      <c r="C188" s="69" t="n">
        <v>2025</v>
      </c>
      <c r="D188" t="inlineStr">
        <is>
          <t>Jan</t>
        </is>
      </c>
      <c r="E188" t="inlineStr">
        <is>
          <t>Middle East</t>
        </is>
      </c>
      <c r="F188" t="inlineStr">
        <is>
          <t>Saudi Arabia</t>
        </is>
      </c>
      <c r="G188" t="inlineStr">
        <is>
          <t>Hilux</t>
        </is>
      </c>
      <c r="H188" t="inlineStr">
        <is>
          <t>Dealer retail</t>
        </is>
      </c>
      <c r="I188" t="inlineStr">
        <is>
          <t>Private buyer</t>
        </is>
      </c>
      <c r="J188" t="inlineStr">
        <is>
          <t>Fatima Al-Saud</t>
        </is>
      </c>
      <c r="K188" s="70" t="n">
        <v>6</v>
      </c>
      <c r="L188" s="71" t="n">
        <v>3984777.48</v>
      </c>
      <c r="M188" s="71" t="n">
        <v>23908664.88</v>
      </c>
      <c r="N188" s="71" t="n">
        <v>478173.3</v>
      </c>
      <c r="O188" s="71" t="n">
        <v>23430491.58</v>
      </c>
      <c r="P188" s="71" t="n">
        <v>19810823.73</v>
      </c>
      <c r="Q188" s="71" t="n">
        <v>3619667.85</v>
      </c>
      <c r="R188" t="inlineStr">
        <is>
          <t>RY-02</t>
        </is>
      </c>
      <c r="S188" t="inlineStr">
        <is>
          <t>Petrol</t>
        </is>
      </c>
      <c r="T188" s="70" t="n">
        <v>7</v>
      </c>
      <c r="U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TY100180</t>
        </is>
      </c>
      <c r="B189" s="68" t="n">
        <v>45680</v>
      </c>
      <c r="C189" s="69" t="n">
        <v>2025</v>
      </c>
      <c r="D189" t="inlineStr">
        <is>
          <t>Jan</t>
        </is>
      </c>
      <c r="E189" t="inlineStr">
        <is>
          <t>Europe</t>
        </is>
      </c>
      <c r="F189" t="inlineStr">
        <is>
          <t>UK</t>
        </is>
      </c>
      <c r="G189" t="inlineStr">
        <is>
          <t>Corolla</t>
        </is>
      </c>
      <c r="H189" t="inlineStr">
        <is>
          <t>Dealer retail</t>
        </is>
      </c>
      <c r="I189" t="inlineStr">
        <is>
          <t>Private buyer</t>
        </is>
      </c>
      <c r="J189" t="inlineStr">
        <is>
          <t>Ravindra Patil</t>
        </is>
      </c>
      <c r="K189" s="70" t="n">
        <v>3</v>
      </c>
      <c r="L189" s="71" t="n">
        <v>2739894.39</v>
      </c>
      <c r="M189" s="71" t="n">
        <v>8219683.17</v>
      </c>
      <c r="N189" s="71" t="n">
        <v>0</v>
      </c>
      <c r="O189" s="71" t="n">
        <v>8219683.17</v>
      </c>
      <c r="P189" s="71" t="n">
        <v>6769662.85</v>
      </c>
      <c r="Q189" s="71" t="n">
        <v>1450020.32</v>
      </c>
      <c r="R189" t="inlineStr">
        <is>
          <t>LN-03</t>
        </is>
      </c>
      <c r="S189" t="inlineStr">
        <is>
          <t>Hybrid</t>
        </is>
      </c>
      <c r="T189" s="70" t="n">
        <v>3</v>
      </c>
      <c r="U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TY100181</t>
        </is>
      </c>
      <c r="B190" s="68" t="n">
        <v>45680</v>
      </c>
      <c r="C190" s="69" t="n">
        <v>2025</v>
      </c>
      <c r="D190" t="inlineStr">
        <is>
          <t>Jan</t>
        </is>
      </c>
      <c r="E190" t="inlineStr">
        <is>
          <t>Asia</t>
        </is>
      </c>
      <c r="F190" t="inlineStr">
        <is>
          <t>India</t>
        </is>
      </c>
      <c r="G190" t="inlineStr">
        <is>
          <t>RAV4</t>
        </is>
      </c>
      <c r="H190" t="inlineStr">
        <is>
          <t>Dealer retail</t>
        </is>
      </c>
      <c r="I190" t="inlineStr">
        <is>
          <t>Private buyer</t>
        </is>
      </c>
      <c r="J190" t="inlineStr">
        <is>
          <t>Aisha Bello</t>
        </is>
      </c>
      <c r="K190" s="70" t="n">
        <v>23</v>
      </c>
      <c r="L190" s="71" t="n">
        <v>3787334.49</v>
      </c>
      <c r="M190" s="71" t="n">
        <v>87108693.27</v>
      </c>
      <c r="N190" s="71" t="n">
        <v>0</v>
      </c>
      <c r="O190" s="71" t="n">
        <v>87108693.27</v>
      </c>
      <c r="P190" s="71" t="n">
        <v>64540540.27</v>
      </c>
      <c r="Q190" s="71" t="n">
        <v>22568153</v>
      </c>
      <c r="R190" t="inlineStr">
        <is>
          <t>PU-04</t>
        </is>
      </c>
      <c r="S190" t="inlineStr">
        <is>
          <t>Hybrid</t>
        </is>
      </c>
      <c r="T190" s="70" t="n">
        <v>26</v>
      </c>
      <c r="U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TY100182</t>
        </is>
      </c>
      <c r="B191" s="68" t="n">
        <v>45680</v>
      </c>
      <c r="C191" s="69" t="n">
        <v>2025</v>
      </c>
      <c r="D191" t="inlineStr">
        <is>
          <t>Jan</t>
        </is>
      </c>
      <c r="E191" t="inlineStr">
        <is>
          <t>North America</t>
        </is>
      </c>
      <c r="F191" t="inlineStr">
        <is>
          <t>Canada</t>
        </is>
      </c>
      <c r="G191" t="inlineStr">
        <is>
          <t>RAV4</t>
        </is>
      </c>
      <c r="H191" t="inlineStr">
        <is>
          <t>Dealer retail</t>
        </is>
      </c>
      <c r="I191" t="inlineStr">
        <is>
          <t>Government</t>
        </is>
      </c>
      <c r="J191" t="inlineStr">
        <is>
          <t>Sophie Müller</t>
        </is>
      </c>
      <c r="K191" s="70" t="n">
        <v>29</v>
      </c>
      <c r="L191" s="71" t="n">
        <v>3812828.21</v>
      </c>
      <c r="M191" s="71" t="n">
        <v>110572018.09</v>
      </c>
      <c r="N191" s="71" t="n">
        <v>5528600.9</v>
      </c>
      <c r="O191" s="71" t="n">
        <v>105043417.19</v>
      </c>
      <c r="P191" s="71" t="n">
        <v>79951554.06999999</v>
      </c>
      <c r="Q191" s="71" t="n">
        <v>25091863.12</v>
      </c>
      <c r="R191" t="inlineStr">
        <is>
          <t>TO-04</t>
        </is>
      </c>
      <c r="S191" t="inlineStr">
        <is>
          <t>Hybrid</t>
        </is>
      </c>
      <c r="T191" s="70" t="n">
        <v>32</v>
      </c>
      <c r="U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TY100183</t>
        </is>
      </c>
      <c r="B192" s="68" t="n">
        <v>45680</v>
      </c>
      <c r="C192" s="69" t="n">
        <v>2025</v>
      </c>
      <c r="D192" t="inlineStr">
        <is>
          <t>Jan</t>
        </is>
      </c>
      <c r="E192" t="inlineStr">
        <is>
          <t>Japan</t>
        </is>
      </c>
      <c r="F192" t="inlineStr">
        <is>
          <t>Japan</t>
        </is>
      </c>
      <c r="G192" t="inlineStr">
        <is>
          <t>Camry</t>
        </is>
      </c>
      <c r="H192" t="inlineStr">
        <is>
          <t>Dealer retail</t>
        </is>
      </c>
      <c r="I192" t="inlineStr">
        <is>
          <t>Private buyer</t>
        </is>
      </c>
      <c r="J192" t="inlineStr">
        <is>
          <t>Aisha Bello</t>
        </is>
      </c>
      <c r="K192" s="70" t="n">
        <v>14</v>
      </c>
      <c r="L192" s="71" t="n">
        <v>3819492.57</v>
      </c>
      <c r="M192" s="71" t="n">
        <v>53472895.98</v>
      </c>
      <c r="N192" s="71" t="n">
        <v>1069457.92</v>
      </c>
      <c r="O192" s="71" t="n">
        <v>52403438.06</v>
      </c>
      <c r="P192" s="71" t="n">
        <v>44244400.27</v>
      </c>
      <c r="Q192" s="71" t="n">
        <v>8159037.79</v>
      </c>
      <c r="R192" t="inlineStr">
        <is>
          <t>TK-01</t>
        </is>
      </c>
      <c r="S192" t="inlineStr">
        <is>
          <t>Petrol</t>
        </is>
      </c>
      <c r="T192" s="70" t="n">
        <v>14</v>
      </c>
      <c r="U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TY100184</t>
        </is>
      </c>
      <c r="B193" s="68" t="n">
        <v>45680</v>
      </c>
      <c r="C193" s="69" t="n">
        <v>2025</v>
      </c>
      <c r="D193" t="inlineStr">
        <is>
          <t>Jan</t>
        </is>
      </c>
      <c r="E193" t="inlineStr">
        <is>
          <t>Japan</t>
        </is>
      </c>
      <c r="F193" t="inlineStr">
        <is>
          <t>Japan</t>
        </is>
      </c>
      <c r="G193" t="inlineStr">
        <is>
          <t>Hilux</t>
        </is>
      </c>
      <c r="H193" t="inlineStr">
        <is>
          <t>Dealer retail</t>
        </is>
      </c>
      <c r="I193" t="inlineStr">
        <is>
          <t>Private buyer</t>
        </is>
      </c>
      <c r="J193" t="inlineStr">
        <is>
          <t>Liam O'Brien</t>
        </is>
      </c>
      <c r="K193" s="70" t="n">
        <v>15</v>
      </c>
      <c r="L193" s="71" t="n">
        <v>3993471.93</v>
      </c>
      <c r="M193" s="71" t="n">
        <v>59902078.95</v>
      </c>
      <c r="N193" s="71" t="n">
        <v>1797062.37</v>
      </c>
      <c r="O193" s="71" t="n">
        <v>58105016.58</v>
      </c>
      <c r="P193" s="71" t="n">
        <v>47373740.07</v>
      </c>
      <c r="Q193" s="71" t="n">
        <v>10731276.51</v>
      </c>
      <c r="R193" t="inlineStr">
        <is>
          <t>TK-01</t>
        </is>
      </c>
      <c r="S193" t="inlineStr">
        <is>
          <t>Diesel</t>
        </is>
      </c>
      <c r="T193" s="70" t="n">
        <v>14</v>
      </c>
      <c r="U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TY100185</t>
        </is>
      </c>
      <c r="B194" s="68" t="n">
        <v>45680</v>
      </c>
      <c r="C194" s="69" t="n">
        <v>2025</v>
      </c>
      <c r="D194" t="inlineStr">
        <is>
          <t>Jan</t>
        </is>
      </c>
      <c r="E194" t="inlineStr">
        <is>
          <t>Japan</t>
        </is>
      </c>
      <c r="F194" t="inlineStr">
        <is>
          <t>Japan</t>
        </is>
      </c>
      <c r="G194" t="inlineStr">
        <is>
          <t>RAV4</t>
        </is>
      </c>
      <c r="H194" t="inlineStr">
        <is>
          <t>Dealer retail</t>
        </is>
      </c>
      <c r="I194" t="inlineStr">
        <is>
          <t>Private buyer</t>
        </is>
      </c>
      <c r="J194" t="inlineStr">
        <is>
          <t>Sophie Müller</t>
        </is>
      </c>
      <c r="K194" s="70" t="n">
        <v>38</v>
      </c>
      <c r="L194" s="71" t="n">
        <v>3555940.13</v>
      </c>
      <c r="M194" s="71" t="n">
        <v>135125724.94</v>
      </c>
      <c r="N194" s="71" t="n">
        <v>0</v>
      </c>
      <c r="O194" s="71" t="n">
        <v>135125724.94</v>
      </c>
      <c r="P194" s="71" t="n">
        <v>107549667.26</v>
      </c>
      <c r="Q194" s="71" t="n">
        <v>27576057.68</v>
      </c>
      <c r="R194" t="inlineStr">
        <is>
          <t>OS-03</t>
        </is>
      </c>
      <c r="S194" t="inlineStr">
        <is>
          <t>Petrol</t>
        </is>
      </c>
      <c r="T194" s="70" t="n">
        <v>38</v>
      </c>
      <c r="U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TY100186</t>
        </is>
      </c>
      <c r="B195" s="68" t="n">
        <v>45681</v>
      </c>
      <c r="C195" s="69" t="n">
        <v>2025</v>
      </c>
      <c r="D195" t="inlineStr">
        <is>
          <t>Jan</t>
        </is>
      </c>
      <c r="E195" t="inlineStr">
        <is>
          <t>Asia</t>
        </is>
      </c>
      <c r="F195" t="inlineStr">
        <is>
          <t>Indonesia</t>
        </is>
      </c>
      <c r="G195" t="inlineStr">
        <is>
          <t>Hilux</t>
        </is>
      </c>
      <c r="H195" t="inlineStr">
        <is>
          <t>Dealer retail</t>
        </is>
      </c>
      <c r="I195" t="inlineStr">
        <is>
          <t>Government</t>
        </is>
      </c>
      <c r="J195" t="inlineStr">
        <is>
          <t>Lucas Martin</t>
        </is>
      </c>
      <c r="K195" s="70" t="n">
        <v>17</v>
      </c>
      <c r="L195" s="71" t="n">
        <v>3857947.98</v>
      </c>
      <c r="M195" s="71" t="n">
        <v>65585115.66</v>
      </c>
      <c r="N195" s="71" t="n">
        <v>1967553.47</v>
      </c>
      <c r="O195" s="71" t="n">
        <v>63617562.19</v>
      </c>
      <c r="P195" s="71" t="n">
        <v>53900693.33</v>
      </c>
      <c r="Q195" s="71" t="n">
        <v>9716868.859999999</v>
      </c>
      <c r="R195" t="inlineStr">
        <is>
          <t>JK-04</t>
        </is>
      </c>
      <c r="S195" t="inlineStr">
        <is>
          <t>Diesel</t>
        </is>
      </c>
      <c r="T195" s="70" t="n">
        <v>19</v>
      </c>
      <c r="U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TY100187</t>
        </is>
      </c>
      <c r="B196" s="68" t="n">
        <v>45681</v>
      </c>
      <c r="C196" s="69" t="n">
        <v>2025</v>
      </c>
      <c r="D196" t="inlineStr">
        <is>
          <t>Jan</t>
        </is>
      </c>
      <c r="E196" t="inlineStr">
        <is>
          <t>Europe</t>
        </is>
      </c>
      <c r="F196" t="inlineStr">
        <is>
          <t>France</t>
        </is>
      </c>
      <c r="G196" t="inlineStr">
        <is>
          <t>bZ4X</t>
        </is>
      </c>
      <c r="H196" t="inlineStr">
        <is>
          <t>Dealer retail</t>
        </is>
      </c>
      <c r="I196" t="inlineStr">
        <is>
          <t>Company fleet</t>
        </is>
      </c>
      <c r="J196" t="inlineStr">
        <is>
          <t>Priya Nair</t>
        </is>
      </c>
      <c r="K196" s="70" t="n">
        <v>8</v>
      </c>
      <c r="L196" s="71" t="n">
        <v>6132013.37</v>
      </c>
      <c r="M196" s="71" t="n">
        <v>49056106.96</v>
      </c>
      <c r="N196" s="71" t="n">
        <v>981122.14</v>
      </c>
      <c r="O196" s="71" t="n">
        <v>48074984.82</v>
      </c>
      <c r="P196" s="71" t="n">
        <v>42222563.83</v>
      </c>
      <c r="Q196" s="71" t="n">
        <v>5852420.99</v>
      </c>
      <c r="R196" t="inlineStr">
        <is>
          <t>PA-02</t>
        </is>
      </c>
      <c r="S196" t="inlineStr">
        <is>
          <t>EV</t>
        </is>
      </c>
      <c r="T196" s="70" t="n">
        <v>8</v>
      </c>
      <c r="U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TY100188</t>
        </is>
      </c>
      <c r="B197" s="68" t="n">
        <v>45681</v>
      </c>
      <c r="C197" s="69" t="n">
        <v>2025</v>
      </c>
      <c r="D197" t="inlineStr">
        <is>
          <t>Jan</t>
        </is>
      </c>
      <c r="E197" t="inlineStr">
        <is>
          <t>Middle East</t>
        </is>
      </c>
      <c r="F197" t="inlineStr">
        <is>
          <t>UAE</t>
        </is>
      </c>
      <c r="G197" t="inlineStr">
        <is>
          <t>Camry</t>
        </is>
      </c>
      <c r="H197" t="inlineStr">
        <is>
          <t>Dealer retail</t>
        </is>
      </c>
      <c r="I197" t="inlineStr">
        <is>
          <t>Private buyer</t>
        </is>
      </c>
      <c r="J197" t="inlineStr">
        <is>
          <t>Shraddha Kulkarni</t>
        </is>
      </c>
      <c r="K197" s="70" t="n">
        <v>8</v>
      </c>
      <c r="L197" s="71" t="n">
        <v>4015793.17</v>
      </c>
      <c r="M197" s="71" t="n">
        <v>32126345.36</v>
      </c>
      <c r="N197" s="71" t="n">
        <v>642526.91</v>
      </c>
      <c r="O197" s="71" t="n">
        <v>31483818.45</v>
      </c>
      <c r="P197" s="71" t="n">
        <v>24674790.84</v>
      </c>
      <c r="Q197" s="71" t="n">
        <v>6809027.61</v>
      </c>
      <c r="R197" t="inlineStr">
        <is>
          <t>DB-03</t>
        </is>
      </c>
      <c r="S197" t="inlineStr">
        <is>
          <t>Petrol</t>
        </is>
      </c>
      <c r="T197" s="70" t="n">
        <v>8</v>
      </c>
      <c r="U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TY100189</t>
        </is>
      </c>
      <c r="B198" s="68" t="n">
        <v>45681</v>
      </c>
      <c r="C198" s="69" t="n">
        <v>2025</v>
      </c>
      <c r="D198" t="inlineStr">
        <is>
          <t>Jan</t>
        </is>
      </c>
      <c r="E198" t="inlineStr">
        <is>
          <t>Europe</t>
        </is>
      </c>
      <c r="F198" t="inlineStr">
        <is>
          <t>UK</t>
        </is>
      </c>
      <c r="G198" t="inlineStr">
        <is>
          <t>Camry</t>
        </is>
      </c>
      <c r="H198" t="inlineStr">
        <is>
          <t>Dealer retail</t>
        </is>
      </c>
      <c r="I198" t="inlineStr">
        <is>
          <t>Private buyer</t>
        </is>
      </c>
      <c r="J198" t="inlineStr">
        <is>
          <t>Lucas Martin</t>
        </is>
      </c>
      <c r="K198" s="70" t="n">
        <v>32</v>
      </c>
      <c r="L198" s="71" t="n">
        <v>3949042.9</v>
      </c>
      <c r="M198" s="71" t="n">
        <v>126369372.8</v>
      </c>
      <c r="N198" s="71" t="n">
        <v>2527387.46</v>
      </c>
      <c r="O198" s="71" t="n">
        <v>123841985.34</v>
      </c>
      <c r="P198" s="71" t="n">
        <v>103285969.91</v>
      </c>
      <c r="Q198" s="71" t="n">
        <v>20556015.43</v>
      </c>
      <c r="R198" t="inlineStr">
        <is>
          <t>LN-04</t>
        </is>
      </c>
      <c r="S198" t="inlineStr">
        <is>
          <t>Petrol</t>
        </is>
      </c>
      <c r="T198" s="70" t="n">
        <v>32</v>
      </c>
      <c r="U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TY100190</t>
        </is>
      </c>
      <c r="B199" s="68" t="n">
        <v>45682</v>
      </c>
      <c r="C199" s="69" t="n">
        <v>2025</v>
      </c>
      <c r="D199" t="inlineStr">
        <is>
          <t>Jan</t>
        </is>
      </c>
      <c r="E199" t="inlineStr">
        <is>
          <t>Japan</t>
        </is>
      </c>
      <c r="F199" t="inlineStr">
        <is>
          <t>Japan</t>
        </is>
      </c>
      <c r="G199" t="inlineStr">
        <is>
          <t>bZ4X</t>
        </is>
      </c>
      <c r="H199" t="inlineStr">
        <is>
          <t>Dealer retail</t>
        </is>
      </c>
      <c r="I199" t="inlineStr">
        <is>
          <t>Private buyer</t>
        </is>
      </c>
      <c r="J199" t="inlineStr">
        <is>
          <t>Kofi Mensah</t>
        </is>
      </c>
      <c r="K199" s="70" t="n">
        <v>17</v>
      </c>
      <c r="L199" s="71" t="n">
        <v>6195988.74</v>
      </c>
      <c r="M199" s="71" t="n">
        <v>105331808.58</v>
      </c>
      <c r="N199" s="71" t="n">
        <v>0</v>
      </c>
      <c r="O199" s="71" t="n">
        <v>105331808.58</v>
      </c>
      <c r="P199" s="71" t="n">
        <v>89329910.38</v>
      </c>
      <c r="Q199" s="71" t="n">
        <v>16001898.2</v>
      </c>
      <c r="R199" t="inlineStr">
        <is>
          <t>OS-01</t>
        </is>
      </c>
      <c r="S199" t="inlineStr">
        <is>
          <t>EV</t>
        </is>
      </c>
      <c r="T199" s="70" t="n">
        <v>17</v>
      </c>
      <c r="U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TY100191</t>
        </is>
      </c>
      <c r="B200" s="68" t="n">
        <v>45682</v>
      </c>
      <c r="C200" s="69" t="n">
        <v>2025</v>
      </c>
      <c r="D200" t="inlineStr">
        <is>
          <t>Jan</t>
        </is>
      </c>
      <c r="E200" t="inlineStr">
        <is>
          <t>Japan</t>
        </is>
      </c>
      <c r="F200" t="inlineStr">
        <is>
          <t>Japan</t>
        </is>
      </c>
      <c r="G200" t="inlineStr">
        <is>
          <t>Camry</t>
        </is>
      </c>
      <c r="H200" t="inlineStr">
        <is>
          <t>Dealer retail</t>
        </is>
      </c>
      <c r="I200" t="inlineStr">
        <is>
          <t>Private buyer</t>
        </is>
      </c>
      <c r="J200" t="inlineStr">
        <is>
          <t>Shraddha Kulkarni</t>
        </is>
      </c>
      <c r="K200" s="70" t="n">
        <v>26</v>
      </c>
      <c r="L200" s="71" t="n">
        <v>4181352.04</v>
      </c>
      <c r="M200" s="71" t="n">
        <v>108715153.04</v>
      </c>
      <c r="N200" s="71" t="n">
        <v>5435757.65</v>
      </c>
      <c r="O200" s="71" t="n">
        <v>103279395.39</v>
      </c>
      <c r="P200" s="71" t="n">
        <v>82115124.04000001</v>
      </c>
      <c r="Q200" s="71" t="n">
        <v>21164271.35</v>
      </c>
      <c r="R200" t="inlineStr">
        <is>
          <t>OS-03</t>
        </is>
      </c>
      <c r="S200" t="inlineStr">
        <is>
          <t>Petrol</t>
        </is>
      </c>
      <c r="T200" s="70" t="n">
        <v>27</v>
      </c>
      <c r="U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TY100192</t>
        </is>
      </c>
      <c r="B201" s="68" t="n">
        <v>45682</v>
      </c>
      <c r="C201" s="69" t="n">
        <v>2025</v>
      </c>
      <c r="D201" t="inlineStr">
        <is>
          <t>Jan</t>
        </is>
      </c>
      <c r="E201" t="inlineStr">
        <is>
          <t>Europe</t>
        </is>
      </c>
      <c r="F201" t="inlineStr">
        <is>
          <t>UK</t>
        </is>
      </c>
      <c r="G201" t="inlineStr">
        <is>
          <t>Hilux</t>
        </is>
      </c>
      <c r="H201" t="inlineStr">
        <is>
          <t>Dealer retail</t>
        </is>
      </c>
      <c r="I201" t="inlineStr">
        <is>
          <t>Government</t>
        </is>
      </c>
      <c r="J201" t="inlineStr">
        <is>
          <t>Emma Clarke</t>
        </is>
      </c>
      <c r="K201" s="70" t="n">
        <v>15</v>
      </c>
      <c r="L201" s="71" t="n">
        <v>3927581.96</v>
      </c>
      <c r="M201" s="71" t="n">
        <v>58913729.4</v>
      </c>
      <c r="N201" s="71" t="n">
        <v>2945686.47</v>
      </c>
      <c r="O201" s="71" t="n">
        <v>55968042.93</v>
      </c>
      <c r="P201" s="71" t="n">
        <v>47312920.29</v>
      </c>
      <c r="Q201" s="71" t="n">
        <v>8655122.640000001</v>
      </c>
      <c r="R201" t="inlineStr">
        <is>
          <t>LN-03</t>
        </is>
      </c>
      <c r="S201" t="inlineStr">
        <is>
          <t>Diesel</t>
        </is>
      </c>
      <c r="T201" s="70" t="n">
        <v>16</v>
      </c>
      <c r="U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TY100193</t>
        </is>
      </c>
      <c r="B202" s="68" t="n">
        <v>45682</v>
      </c>
      <c r="C202" s="69" t="n">
        <v>2025</v>
      </c>
      <c r="D202" t="inlineStr">
        <is>
          <t>Jan</t>
        </is>
      </c>
      <c r="E202" t="inlineStr">
        <is>
          <t>Middle East</t>
        </is>
      </c>
      <c r="F202" t="inlineStr">
        <is>
          <t>Saudi Arabia</t>
        </is>
      </c>
      <c r="G202" t="inlineStr">
        <is>
          <t>RAV4</t>
        </is>
      </c>
      <c r="H202" t="inlineStr">
        <is>
          <t>Online reservation</t>
        </is>
      </c>
      <c r="I202" t="inlineStr">
        <is>
          <t>Private buyer</t>
        </is>
      </c>
      <c r="J202" t="inlineStr">
        <is>
          <t>Carlos Silva</t>
        </is>
      </c>
      <c r="K202" s="70" t="n">
        <v>6</v>
      </c>
      <c r="L202" s="71" t="n">
        <v>3521932.33</v>
      </c>
      <c r="M202" s="71" t="n">
        <v>21131593.98</v>
      </c>
      <c r="N202" s="71" t="n">
        <v>633947.8199999999</v>
      </c>
      <c r="O202" s="71" t="n">
        <v>20497646.16</v>
      </c>
      <c r="P202" s="71" t="n">
        <v>17193096.63</v>
      </c>
      <c r="Q202" s="71" t="n">
        <v>3304549.53</v>
      </c>
      <c r="R202" t="inlineStr">
        <is>
          <t>RY-04</t>
        </is>
      </c>
      <c r="S202" t="inlineStr">
        <is>
          <t>Petrol</t>
        </is>
      </c>
      <c r="T202" s="70" t="n">
        <v>7</v>
      </c>
      <c r="U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TY100194</t>
        </is>
      </c>
      <c r="B203" s="68" t="n">
        <v>45682</v>
      </c>
      <c r="C203" s="69" t="n">
        <v>2025</v>
      </c>
      <c r="D203" t="inlineStr">
        <is>
          <t>Jan</t>
        </is>
      </c>
      <c r="E203" t="inlineStr">
        <is>
          <t>North America</t>
        </is>
      </c>
      <c r="F203" t="inlineStr">
        <is>
          <t>USA</t>
        </is>
      </c>
      <c r="G203" t="inlineStr">
        <is>
          <t>Corolla</t>
        </is>
      </c>
      <c r="H203" t="inlineStr">
        <is>
          <t>Dealer retail</t>
        </is>
      </c>
      <c r="I203" t="inlineStr">
        <is>
          <t>Private buyer</t>
        </is>
      </c>
      <c r="J203" t="inlineStr">
        <is>
          <t>Emma Clarke</t>
        </is>
      </c>
      <c r="K203" s="70" t="n">
        <v>29</v>
      </c>
      <c r="L203" s="71" t="n">
        <v>2783935.88</v>
      </c>
      <c r="M203" s="71" t="n">
        <v>80734140.52</v>
      </c>
      <c r="N203" s="71" t="n">
        <v>2422024.22</v>
      </c>
      <c r="O203" s="71" t="n">
        <v>78312116.3</v>
      </c>
      <c r="P203" s="71" t="n">
        <v>68472744.05</v>
      </c>
      <c r="Q203" s="71" t="n">
        <v>9839372.25</v>
      </c>
      <c r="R203" t="inlineStr">
        <is>
          <t>LA-02</t>
        </is>
      </c>
      <c r="S203" t="inlineStr">
        <is>
          <t>Hybrid</t>
        </is>
      </c>
      <c r="T203" s="70" t="n">
        <v>29</v>
      </c>
      <c r="U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TY100195</t>
        </is>
      </c>
      <c r="B204" s="68" t="n">
        <v>45682</v>
      </c>
      <c r="C204" s="69" t="n">
        <v>2025</v>
      </c>
      <c r="D204" t="inlineStr">
        <is>
          <t>Jan</t>
        </is>
      </c>
      <c r="E204" t="inlineStr">
        <is>
          <t>Middle East</t>
        </is>
      </c>
      <c r="F204" t="inlineStr">
        <is>
          <t>Saudi Arabia</t>
        </is>
      </c>
      <c r="G204" t="inlineStr">
        <is>
          <t>Prius</t>
        </is>
      </c>
      <c r="H204" t="inlineStr">
        <is>
          <t>Dealer retail</t>
        </is>
      </c>
      <c r="I204" t="inlineStr">
        <is>
          <t>Company fleet</t>
        </is>
      </c>
      <c r="J204" t="inlineStr">
        <is>
          <t>Fatima Al-Saud</t>
        </is>
      </c>
      <c r="K204" s="70" t="n">
        <v>25</v>
      </c>
      <c r="L204" s="71" t="n">
        <v>3318247.91</v>
      </c>
      <c r="M204" s="71" t="n">
        <v>82956197.75</v>
      </c>
      <c r="N204" s="71" t="n">
        <v>0</v>
      </c>
      <c r="O204" s="71" t="n">
        <v>82956197.75</v>
      </c>
      <c r="P204" s="71" t="n">
        <v>71592339.84999999</v>
      </c>
      <c r="Q204" s="71" t="n">
        <v>11363857.9</v>
      </c>
      <c r="R204" t="inlineStr">
        <is>
          <t>RY-01</t>
        </is>
      </c>
      <c r="S204" t="inlineStr">
        <is>
          <t>Hybrid</t>
        </is>
      </c>
      <c r="T204" s="70" t="n">
        <v>25</v>
      </c>
      <c r="U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TY100196</t>
        </is>
      </c>
      <c r="B205" s="68" t="n">
        <v>45682</v>
      </c>
      <c r="C205" s="69" t="n">
        <v>2025</v>
      </c>
      <c r="D205" t="inlineStr">
        <is>
          <t>Jan</t>
        </is>
      </c>
      <c r="E205" t="inlineStr">
        <is>
          <t>Asia</t>
        </is>
      </c>
      <c r="F205" t="inlineStr">
        <is>
          <t>India</t>
        </is>
      </c>
      <c r="G205" t="inlineStr">
        <is>
          <t>bZ4X</t>
        </is>
      </c>
      <c r="H205" t="inlineStr">
        <is>
          <t>Fleet</t>
        </is>
      </c>
      <c r="I205" t="inlineStr">
        <is>
          <t>Company fleet</t>
        </is>
      </c>
      <c r="J205" t="inlineStr">
        <is>
          <t>Wei Chen</t>
        </is>
      </c>
      <c r="K205" s="70" t="n">
        <v>2</v>
      </c>
      <c r="L205" s="71" t="n">
        <v>5782843.72</v>
      </c>
      <c r="M205" s="71" t="n">
        <v>11565687.44</v>
      </c>
      <c r="N205" s="71" t="n">
        <v>231313.75</v>
      </c>
      <c r="O205" s="71" t="n">
        <v>11334373.69</v>
      </c>
      <c r="P205" s="71" t="n">
        <v>10384323.71</v>
      </c>
      <c r="Q205" s="71" t="n">
        <v>950049.98</v>
      </c>
      <c r="R205" t="inlineStr">
        <is>
          <t>BL-03</t>
        </is>
      </c>
      <c r="S205" t="inlineStr">
        <is>
          <t>EV</t>
        </is>
      </c>
      <c r="T205" s="70" t="n">
        <v>2</v>
      </c>
      <c r="U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TY100197</t>
        </is>
      </c>
      <c r="B206" s="68" t="n">
        <v>45682</v>
      </c>
      <c r="C206" s="69" t="n">
        <v>2025</v>
      </c>
      <c r="D206" t="inlineStr">
        <is>
          <t>Jan</t>
        </is>
      </c>
      <c r="E206" t="inlineStr">
        <is>
          <t>Japan</t>
        </is>
      </c>
      <c r="F206" t="inlineStr">
        <is>
          <t>Japan</t>
        </is>
      </c>
      <c r="G206" t="inlineStr">
        <is>
          <t>Land Cruiser</t>
        </is>
      </c>
      <c r="H206" t="inlineStr">
        <is>
          <t>Dealer retail</t>
        </is>
      </c>
      <c r="I206" t="inlineStr">
        <is>
          <t>Private buyer</t>
        </is>
      </c>
      <c r="J206" t="inlineStr">
        <is>
          <t>Ana Costa</t>
        </is>
      </c>
      <c r="K206" s="70" t="n">
        <v>41</v>
      </c>
      <c r="L206" s="71" t="n">
        <v>7363646.01</v>
      </c>
      <c r="M206" s="71" t="n">
        <v>301909486.41</v>
      </c>
      <c r="N206" s="71" t="n">
        <v>6038189.73</v>
      </c>
      <c r="O206" s="71" t="n">
        <v>295871296.68</v>
      </c>
      <c r="P206" s="71" t="n">
        <v>226186548.62</v>
      </c>
      <c r="Q206" s="71" t="n">
        <v>69684748.06</v>
      </c>
      <c r="R206" t="inlineStr">
        <is>
          <t>OS-03</t>
        </is>
      </c>
      <c r="S206" t="inlineStr">
        <is>
          <t>Hybrid</t>
        </is>
      </c>
      <c r="T206" s="70" t="n">
        <v>43</v>
      </c>
      <c r="U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TY100198</t>
        </is>
      </c>
      <c r="B207" s="68" t="n">
        <v>45682</v>
      </c>
      <c r="C207" s="69" t="n">
        <v>2025</v>
      </c>
      <c r="D207" t="inlineStr">
        <is>
          <t>Jan</t>
        </is>
      </c>
      <c r="E207" t="inlineStr">
        <is>
          <t>Japan</t>
        </is>
      </c>
      <c r="F207" t="inlineStr">
        <is>
          <t>Japan</t>
        </is>
      </c>
      <c r="G207" t="inlineStr">
        <is>
          <t>RAV4</t>
        </is>
      </c>
      <c r="H207" t="inlineStr">
        <is>
          <t>Dealer retail</t>
        </is>
      </c>
      <c r="I207" t="inlineStr">
        <is>
          <t>Company fleet</t>
        </is>
      </c>
      <c r="J207" t="inlineStr">
        <is>
          <t>Priya Nair</t>
        </is>
      </c>
      <c r="K207" s="70" t="n">
        <v>9</v>
      </c>
      <c r="L207" s="71" t="n">
        <v>3540614.41</v>
      </c>
      <c r="M207" s="71" t="n">
        <v>31865529.69</v>
      </c>
      <c r="N207" s="71" t="n">
        <v>0</v>
      </c>
      <c r="O207" s="71" t="n">
        <v>31865529.69</v>
      </c>
      <c r="P207" s="71" t="n">
        <v>24582216.3</v>
      </c>
      <c r="Q207" s="71" t="n">
        <v>7283313.39</v>
      </c>
      <c r="R207" t="inlineStr">
        <is>
          <t>NG-03</t>
        </is>
      </c>
      <c r="S207" t="inlineStr">
        <is>
          <t>Petrol</t>
        </is>
      </c>
      <c r="T207" s="70" t="n">
        <v>9</v>
      </c>
      <c r="U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TY100199</t>
        </is>
      </c>
      <c r="B208" s="68" t="n">
        <v>45682</v>
      </c>
      <c r="C208" s="69" t="n">
        <v>2025</v>
      </c>
      <c r="D208" t="inlineStr">
        <is>
          <t>Jan</t>
        </is>
      </c>
      <c r="E208" t="inlineStr">
        <is>
          <t>North America</t>
        </is>
      </c>
      <c r="F208" t="inlineStr">
        <is>
          <t>USA</t>
        </is>
      </c>
      <c r="G208" t="inlineStr">
        <is>
          <t>Land Cruiser</t>
        </is>
      </c>
      <c r="H208" t="inlineStr">
        <is>
          <t>Dealer retail</t>
        </is>
      </c>
      <c r="I208" t="inlineStr">
        <is>
          <t>Government</t>
        </is>
      </c>
      <c r="J208" t="inlineStr">
        <is>
          <t>Kofi Mensah</t>
        </is>
      </c>
      <c r="K208" s="70" t="n">
        <v>19</v>
      </c>
      <c r="L208" s="71" t="n">
        <v>7218582.72</v>
      </c>
      <c r="M208" s="71" t="n">
        <v>137153071.68</v>
      </c>
      <c r="N208" s="71" t="n">
        <v>0</v>
      </c>
      <c r="O208" s="71" t="n">
        <v>137153071.68</v>
      </c>
      <c r="P208" s="71" t="n">
        <v>104692380.77</v>
      </c>
      <c r="Q208" s="71" t="n">
        <v>32460690.91</v>
      </c>
      <c r="R208" t="inlineStr">
        <is>
          <t>TX-01</t>
        </is>
      </c>
      <c r="S208" t="inlineStr">
        <is>
          <t>Hybrid</t>
        </is>
      </c>
      <c r="T208" s="70" t="n">
        <v>18</v>
      </c>
      <c r="U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TY100200</t>
        </is>
      </c>
      <c r="B209" s="68" t="n">
        <v>45683</v>
      </c>
      <c r="C209" s="69" t="n">
        <v>2025</v>
      </c>
      <c r="D209" t="inlineStr">
        <is>
          <t>Jan</t>
        </is>
      </c>
      <c r="E209" t="inlineStr">
        <is>
          <t>Japan</t>
        </is>
      </c>
      <c r="F209" t="inlineStr">
        <is>
          <t>Japan</t>
        </is>
      </c>
      <c r="G209" t="inlineStr">
        <is>
          <t>RAV4</t>
        </is>
      </c>
      <c r="H209" t="inlineStr">
        <is>
          <t>Dealer retail</t>
        </is>
      </c>
      <c r="I209" t="inlineStr">
        <is>
          <t>Private buyer</t>
        </is>
      </c>
      <c r="J209" t="inlineStr">
        <is>
          <t>Arjun Mehta</t>
        </is>
      </c>
      <c r="K209" s="70" t="n">
        <v>40</v>
      </c>
      <c r="L209" s="71" t="n">
        <v>3538149.03</v>
      </c>
      <c r="M209" s="71" t="n">
        <v>141525961.2</v>
      </c>
      <c r="N209" s="71" t="n">
        <v>0</v>
      </c>
      <c r="O209" s="71" t="n">
        <v>141525961.2</v>
      </c>
      <c r="P209" s="71" t="n">
        <v>111928640.86</v>
      </c>
      <c r="Q209" s="71" t="n">
        <v>29597320.34</v>
      </c>
      <c r="R209" t="inlineStr">
        <is>
          <t>OS-03</t>
        </is>
      </c>
      <c r="S209" t="inlineStr">
        <is>
          <t>Petrol</t>
        </is>
      </c>
      <c r="T209" s="70" t="n">
        <v>42</v>
      </c>
      <c r="U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TY100201</t>
        </is>
      </c>
      <c r="B210" s="68" t="n">
        <v>45683</v>
      </c>
      <c r="C210" s="69" t="n">
        <v>2025</v>
      </c>
      <c r="D210" t="inlineStr">
        <is>
          <t>Jan</t>
        </is>
      </c>
      <c r="E210" t="inlineStr">
        <is>
          <t>North America</t>
        </is>
      </c>
      <c r="F210" t="inlineStr">
        <is>
          <t>Canada</t>
        </is>
      </c>
      <c r="G210" t="inlineStr">
        <is>
          <t>Corolla</t>
        </is>
      </c>
      <c r="H210" t="inlineStr">
        <is>
          <t>Online reservation</t>
        </is>
      </c>
      <c r="I210" t="inlineStr">
        <is>
          <t>Private buyer</t>
        </is>
      </c>
      <c r="J210" t="inlineStr">
        <is>
          <t>Priya Nair</t>
        </is>
      </c>
      <c r="K210" s="70" t="n">
        <v>26</v>
      </c>
      <c r="L210" s="71" t="n">
        <v>2713182.11</v>
      </c>
      <c r="M210" s="71" t="n">
        <v>70542734.86</v>
      </c>
      <c r="N210" s="71" t="n">
        <v>1410854.7</v>
      </c>
      <c r="O210" s="71" t="n">
        <v>69131880.16</v>
      </c>
      <c r="P210" s="71" t="n">
        <v>60439321.55</v>
      </c>
      <c r="Q210" s="71" t="n">
        <v>8692558.609999999</v>
      </c>
      <c r="R210" t="inlineStr">
        <is>
          <t>TO-02</t>
        </is>
      </c>
      <c r="S210" t="inlineStr">
        <is>
          <t>Hybrid</t>
        </is>
      </c>
      <c r="T210" s="70" t="n">
        <v>29</v>
      </c>
      <c r="U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TY100202</t>
        </is>
      </c>
      <c r="B211" s="68" t="n">
        <v>45683</v>
      </c>
      <c r="C211" s="69" t="n">
        <v>2025</v>
      </c>
      <c r="D211" t="inlineStr">
        <is>
          <t>Jan</t>
        </is>
      </c>
      <c r="E211" t="inlineStr">
        <is>
          <t>Japan</t>
        </is>
      </c>
      <c r="F211" t="inlineStr">
        <is>
          <t>Japan</t>
        </is>
      </c>
      <c r="G211" t="inlineStr">
        <is>
          <t>Prius</t>
        </is>
      </c>
      <c r="H211" t="inlineStr">
        <is>
          <t>Dealer retail</t>
        </is>
      </c>
      <c r="I211" t="inlineStr">
        <is>
          <t>Private buyer</t>
        </is>
      </c>
      <c r="J211" t="inlineStr">
        <is>
          <t>Sophie Müller</t>
        </is>
      </c>
      <c r="K211" s="70" t="n">
        <v>20</v>
      </c>
      <c r="L211" s="71" t="n">
        <v>3392704.64</v>
      </c>
      <c r="M211" s="71" t="n">
        <v>67854092.8</v>
      </c>
      <c r="N211" s="71" t="n">
        <v>0</v>
      </c>
      <c r="O211" s="71" t="n">
        <v>67854092.8</v>
      </c>
      <c r="P211" s="71" t="n">
        <v>56539869.04</v>
      </c>
      <c r="Q211" s="71" t="n">
        <v>11314223.76</v>
      </c>
      <c r="R211" t="inlineStr">
        <is>
          <t>NG-01</t>
        </is>
      </c>
      <c r="S211" t="inlineStr">
        <is>
          <t>Hybrid</t>
        </is>
      </c>
      <c r="T211" s="70" t="n">
        <v>21</v>
      </c>
      <c r="U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TY100203</t>
        </is>
      </c>
      <c r="B212" s="68" t="n">
        <v>45683</v>
      </c>
      <c r="C212" s="69" t="n">
        <v>2025</v>
      </c>
      <c r="D212" t="inlineStr">
        <is>
          <t>Jan</t>
        </is>
      </c>
      <c r="E212" t="inlineStr">
        <is>
          <t>Europe</t>
        </is>
      </c>
      <c r="F212" t="inlineStr">
        <is>
          <t>Germany</t>
        </is>
      </c>
      <c r="G212" t="inlineStr">
        <is>
          <t>RAV4</t>
        </is>
      </c>
      <c r="H212" t="inlineStr">
        <is>
          <t>Dealer retail</t>
        </is>
      </c>
      <c r="I212" t="inlineStr">
        <is>
          <t>Private buyer</t>
        </is>
      </c>
      <c r="J212" t="inlineStr">
        <is>
          <t>Sophie Müller</t>
        </is>
      </c>
      <c r="K212" s="70" t="n">
        <v>41</v>
      </c>
      <c r="L212" s="71" t="n">
        <v>3477130.9</v>
      </c>
      <c r="M212" s="71" t="n">
        <v>142562366.9</v>
      </c>
      <c r="N212" s="71" t="n">
        <v>0</v>
      </c>
      <c r="O212" s="71" t="n">
        <v>142562366.9</v>
      </c>
      <c r="P212" s="71" t="n">
        <v>113152549.13</v>
      </c>
      <c r="Q212" s="71" t="n">
        <v>29409817.77</v>
      </c>
      <c r="R212" t="inlineStr">
        <is>
          <t>BE-03</t>
        </is>
      </c>
      <c r="S212" t="inlineStr">
        <is>
          <t>Hybrid</t>
        </is>
      </c>
      <c r="T212" s="70" t="n">
        <v>41</v>
      </c>
      <c r="U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TY100204</t>
        </is>
      </c>
      <c r="B213" s="68" t="n">
        <v>45683</v>
      </c>
      <c r="C213" s="69" t="n">
        <v>2025</v>
      </c>
      <c r="D213" t="inlineStr">
        <is>
          <t>Jan</t>
        </is>
      </c>
      <c r="E213" t="inlineStr">
        <is>
          <t>Asia</t>
        </is>
      </c>
      <c r="F213" t="inlineStr">
        <is>
          <t>Thailand</t>
        </is>
      </c>
      <c r="G213" t="inlineStr">
        <is>
          <t>Corolla</t>
        </is>
      </c>
      <c r="H213" t="inlineStr">
        <is>
          <t>Dealer retail</t>
        </is>
      </c>
      <c r="I213" t="inlineStr">
        <is>
          <t>Private buyer</t>
        </is>
      </c>
      <c r="J213" t="inlineStr">
        <is>
          <t>Ruhi Shaikh</t>
        </is>
      </c>
      <c r="K213" s="70" t="n">
        <v>41</v>
      </c>
      <c r="L213" s="71" t="n">
        <v>2943739.03</v>
      </c>
      <c r="M213" s="71" t="n">
        <v>120693300.23</v>
      </c>
      <c r="N213" s="71" t="n">
        <v>3620799.01</v>
      </c>
      <c r="O213" s="71" t="n">
        <v>117072501.22</v>
      </c>
      <c r="P213" s="71" t="n">
        <v>92757816.39</v>
      </c>
      <c r="Q213" s="71" t="n">
        <v>24314684.83</v>
      </c>
      <c r="R213" t="inlineStr">
        <is>
          <t>BK-03</t>
        </is>
      </c>
      <c r="S213" t="inlineStr">
        <is>
          <t>Hybrid</t>
        </is>
      </c>
      <c r="T213" s="70" t="n">
        <v>42</v>
      </c>
      <c r="U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TY100205</t>
        </is>
      </c>
      <c r="B214" s="68" t="n">
        <v>45683</v>
      </c>
      <c r="C214" s="69" t="n">
        <v>2025</v>
      </c>
      <c r="D214" t="inlineStr">
        <is>
          <t>Jan</t>
        </is>
      </c>
      <c r="E214" t="inlineStr">
        <is>
          <t>Japan</t>
        </is>
      </c>
      <c r="F214" t="inlineStr">
        <is>
          <t>Japan</t>
        </is>
      </c>
      <c r="G214" t="inlineStr">
        <is>
          <t>Prius</t>
        </is>
      </c>
      <c r="H214" t="inlineStr">
        <is>
          <t>Fleet</t>
        </is>
      </c>
      <c r="I214" t="inlineStr">
        <is>
          <t>Company fleet</t>
        </is>
      </c>
      <c r="J214" t="inlineStr">
        <is>
          <t>Arjun Mehta</t>
        </is>
      </c>
      <c r="K214" s="70" t="n">
        <v>20</v>
      </c>
      <c r="L214" s="71" t="n">
        <v>3586716.32</v>
      </c>
      <c r="M214" s="71" t="n">
        <v>71734326.40000001</v>
      </c>
      <c r="N214" s="71" t="n">
        <v>2152029.79</v>
      </c>
      <c r="O214" s="71" t="n">
        <v>69582296.61</v>
      </c>
      <c r="P214" s="71" t="n">
        <v>58654992.64</v>
      </c>
      <c r="Q214" s="71" t="n">
        <v>10927303.97</v>
      </c>
      <c r="R214" t="inlineStr">
        <is>
          <t>TK-02</t>
        </is>
      </c>
      <c r="S214" t="inlineStr">
        <is>
          <t>Hybrid</t>
        </is>
      </c>
      <c r="T214" s="70" t="n">
        <v>21</v>
      </c>
      <c r="U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TY100206</t>
        </is>
      </c>
      <c r="B215" s="68" t="n">
        <v>45683</v>
      </c>
      <c r="C215" s="69" t="n">
        <v>2025</v>
      </c>
      <c r="D215" t="inlineStr">
        <is>
          <t>Jan</t>
        </is>
      </c>
      <c r="E215" t="inlineStr">
        <is>
          <t>Middle East</t>
        </is>
      </c>
      <c r="F215" t="inlineStr">
        <is>
          <t>UAE</t>
        </is>
      </c>
      <c r="G215" t="inlineStr">
        <is>
          <t>RAV4</t>
        </is>
      </c>
      <c r="H215" t="inlineStr">
        <is>
          <t>Dealer retail</t>
        </is>
      </c>
      <c r="I215" t="inlineStr">
        <is>
          <t>Private buyer</t>
        </is>
      </c>
      <c r="J215" t="inlineStr">
        <is>
          <t>Liam O'Brien</t>
        </is>
      </c>
      <c r="K215" s="70" t="n">
        <v>14</v>
      </c>
      <c r="L215" s="71" t="n">
        <v>3491022.87</v>
      </c>
      <c r="M215" s="71" t="n">
        <v>48874320.18</v>
      </c>
      <c r="N215" s="71" t="n">
        <v>1466229.61</v>
      </c>
      <c r="O215" s="71" t="n">
        <v>47408090.57</v>
      </c>
      <c r="P215" s="71" t="n">
        <v>41059285.58</v>
      </c>
      <c r="Q215" s="71" t="n">
        <v>6348804.99</v>
      </c>
      <c r="R215" t="inlineStr">
        <is>
          <t>DB-01</t>
        </is>
      </c>
      <c r="S215" t="inlineStr">
        <is>
          <t>Petrol</t>
        </is>
      </c>
      <c r="T215" s="70" t="n">
        <v>15</v>
      </c>
      <c r="U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TY100207</t>
        </is>
      </c>
      <c r="B216" s="68" t="n">
        <v>45683</v>
      </c>
      <c r="C216" s="69" t="n">
        <v>2025</v>
      </c>
      <c r="D216" t="inlineStr">
        <is>
          <t>Jan</t>
        </is>
      </c>
      <c r="E216" t="inlineStr">
        <is>
          <t>North America</t>
        </is>
      </c>
      <c r="F216" t="inlineStr">
        <is>
          <t>USA</t>
        </is>
      </c>
      <c r="G216" t="inlineStr">
        <is>
          <t>Hilux</t>
        </is>
      </c>
      <c r="H216" t="inlineStr">
        <is>
          <t>Dealer retail</t>
        </is>
      </c>
      <c r="I216" t="inlineStr">
        <is>
          <t>Company fleet</t>
        </is>
      </c>
      <c r="J216" t="inlineStr">
        <is>
          <t>Mei Lin</t>
        </is>
      </c>
      <c r="K216" s="70" t="n">
        <v>14</v>
      </c>
      <c r="L216" s="71" t="n">
        <v>4226254.57</v>
      </c>
      <c r="M216" s="71" t="n">
        <v>59167563.98</v>
      </c>
      <c r="N216" s="71" t="n">
        <v>2958378.2</v>
      </c>
      <c r="O216" s="71" t="n">
        <v>56209185.78</v>
      </c>
      <c r="P216" s="71" t="n">
        <v>44431839.58</v>
      </c>
      <c r="Q216" s="71" t="n">
        <v>11777346.2</v>
      </c>
      <c r="R216" t="inlineStr">
        <is>
          <t>LA-01</t>
        </is>
      </c>
      <c r="S216" t="inlineStr">
        <is>
          <t>Diesel</t>
        </is>
      </c>
      <c r="T216" s="70" t="n">
        <v>15</v>
      </c>
      <c r="U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TY100208</t>
        </is>
      </c>
      <c r="B217" s="68" t="n">
        <v>45683</v>
      </c>
      <c r="C217" s="69" t="n">
        <v>2025</v>
      </c>
      <c r="D217" t="inlineStr">
        <is>
          <t>Jan</t>
        </is>
      </c>
      <c r="E217" t="inlineStr">
        <is>
          <t>North America</t>
        </is>
      </c>
      <c r="F217" t="inlineStr">
        <is>
          <t>Canada</t>
        </is>
      </c>
      <c r="G217" t="inlineStr">
        <is>
          <t>Camry</t>
        </is>
      </c>
      <c r="H217" t="inlineStr">
        <is>
          <t>Dealer retail</t>
        </is>
      </c>
      <c r="I217" t="inlineStr">
        <is>
          <t>Private buyer</t>
        </is>
      </c>
      <c r="J217" t="inlineStr">
        <is>
          <t>Yuki Sato</t>
        </is>
      </c>
      <c r="K217" s="70" t="n">
        <v>29</v>
      </c>
      <c r="L217" s="71" t="n">
        <v>3769982.25</v>
      </c>
      <c r="M217" s="71" t="n">
        <v>109329485.25</v>
      </c>
      <c r="N217" s="71" t="n">
        <v>5466474.26</v>
      </c>
      <c r="O217" s="71" t="n">
        <v>103863010.99</v>
      </c>
      <c r="P217" s="71" t="n">
        <v>94814717.48</v>
      </c>
      <c r="Q217" s="71" t="n">
        <v>9048293.51</v>
      </c>
      <c r="R217" t="inlineStr">
        <is>
          <t>TO-02</t>
        </is>
      </c>
      <c r="S217" t="inlineStr">
        <is>
          <t>Hybrid</t>
        </is>
      </c>
      <c r="T217" s="70" t="n">
        <v>29</v>
      </c>
      <c r="U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TY100209</t>
        </is>
      </c>
      <c r="B218" s="68" t="n">
        <v>45683</v>
      </c>
      <c r="C218" s="69" t="n">
        <v>2025</v>
      </c>
      <c r="D218" t="inlineStr">
        <is>
          <t>Jan</t>
        </is>
      </c>
      <c r="E218" t="inlineStr">
        <is>
          <t>Asia</t>
        </is>
      </c>
      <c r="F218" t="inlineStr">
        <is>
          <t>Indonesia</t>
        </is>
      </c>
      <c r="G218" t="inlineStr">
        <is>
          <t>Hilux</t>
        </is>
      </c>
      <c r="H218" t="inlineStr">
        <is>
          <t>Dealer retail</t>
        </is>
      </c>
      <c r="I218" t="inlineStr">
        <is>
          <t>Company fleet</t>
        </is>
      </c>
      <c r="J218" t="inlineStr">
        <is>
          <t>Omar Haddad</t>
        </is>
      </c>
      <c r="K218" s="70" t="n">
        <v>21</v>
      </c>
      <c r="L218" s="71" t="n">
        <v>3789638.35</v>
      </c>
      <c r="M218" s="71" t="n">
        <v>79582405.34999999</v>
      </c>
      <c r="N218" s="71" t="n">
        <v>0</v>
      </c>
      <c r="O218" s="71" t="n">
        <v>79582405.34999999</v>
      </c>
      <c r="P218" s="71" t="n">
        <v>67054114.69</v>
      </c>
      <c r="Q218" s="71" t="n">
        <v>12528290.66</v>
      </c>
      <c r="R218" t="inlineStr">
        <is>
          <t>JK-04</t>
        </is>
      </c>
      <c r="S218" t="inlineStr">
        <is>
          <t>Diesel</t>
        </is>
      </c>
      <c r="T218" s="70" t="n">
        <v>22</v>
      </c>
      <c r="U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TY100210</t>
        </is>
      </c>
      <c r="B219" s="68" t="n">
        <v>45684</v>
      </c>
      <c r="C219" s="69" t="n">
        <v>2025</v>
      </c>
      <c r="D219" t="inlineStr">
        <is>
          <t>Jan</t>
        </is>
      </c>
      <c r="E219" t="inlineStr">
        <is>
          <t>North America</t>
        </is>
      </c>
      <c r="F219" t="inlineStr">
        <is>
          <t>USA</t>
        </is>
      </c>
      <c r="G219" t="inlineStr">
        <is>
          <t>bZ4X</t>
        </is>
      </c>
      <c r="H219" t="inlineStr">
        <is>
          <t>Fleet</t>
        </is>
      </c>
      <c r="I219" t="inlineStr">
        <is>
          <t>Government</t>
        </is>
      </c>
      <c r="J219" t="inlineStr">
        <is>
          <t>Kofi Mensah</t>
        </is>
      </c>
      <c r="K219" s="70" t="n">
        <v>25</v>
      </c>
      <c r="L219" s="71" t="n">
        <v>5864009.7</v>
      </c>
      <c r="M219" s="71" t="n">
        <v>146600242.5</v>
      </c>
      <c r="N219" s="71" t="n">
        <v>4398007.27</v>
      </c>
      <c r="O219" s="71" t="n">
        <v>142202235.23</v>
      </c>
      <c r="P219" s="71" t="n">
        <v>130693599.23</v>
      </c>
      <c r="Q219" s="71" t="n">
        <v>11508636</v>
      </c>
      <c r="R219" t="inlineStr">
        <is>
          <t>TX-01</t>
        </is>
      </c>
      <c r="S219" t="inlineStr">
        <is>
          <t>EV</t>
        </is>
      </c>
      <c r="T219" s="70" t="n">
        <v>28</v>
      </c>
      <c r="U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TY100211</t>
        </is>
      </c>
      <c r="B220" s="68" t="n">
        <v>45684</v>
      </c>
      <c r="C220" s="69" t="n">
        <v>2025</v>
      </c>
      <c r="D220" t="inlineStr">
        <is>
          <t>Jan</t>
        </is>
      </c>
      <c r="E220" t="inlineStr">
        <is>
          <t>North America</t>
        </is>
      </c>
      <c r="F220" t="inlineStr">
        <is>
          <t>USA</t>
        </is>
      </c>
      <c r="G220" t="inlineStr">
        <is>
          <t>Hilux</t>
        </is>
      </c>
      <c r="H220" t="inlineStr">
        <is>
          <t>Dealer retail</t>
        </is>
      </c>
      <c r="I220" t="inlineStr">
        <is>
          <t>Private buyer</t>
        </is>
      </c>
      <c r="J220" t="inlineStr">
        <is>
          <t>Priya Nair</t>
        </is>
      </c>
      <c r="K220" s="70" t="n">
        <v>34</v>
      </c>
      <c r="L220" s="71" t="n">
        <v>3784518.9</v>
      </c>
      <c r="M220" s="71" t="n">
        <v>128673642.6</v>
      </c>
      <c r="N220" s="71" t="n">
        <v>0</v>
      </c>
      <c r="O220" s="71" t="n">
        <v>128673642.6</v>
      </c>
      <c r="P220" s="71" t="n">
        <v>110875597.01</v>
      </c>
      <c r="Q220" s="71" t="n">
        <v>17798045.59</v>
      </c>
      <c r="R220" t="inlineStr">
        <is>
          <t>NY-04</t>
        </is>
      </c>
      <c r="S220" t="inlineStr">
        <is>
          <t>Petrol</t>
        </is>
      </c>
      <c r="T220" s="70" t="n">
        <v>35</v>
      </c>
      <c r="U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TY100212</t>
        </is>
      </c>
      <c r="B221" s="68" t="n">
        <v>45684</v>
      </c>
      <c r="C221" s="69" t="n">
        <v>2025</v>
      </c>
      <c r="D221" t="inlineStr">
        <is>
          <t>Jan</t>
        </is>
      </c>
      <c r="E221" t="inlineStr">
        <is>
          <t>Japan</t>
        </is>
      </c>
      <c r="F221" t="inlineStr">
        <is>
          <t>Japan</t>
        </is>
      </c>
      <c r="G221" t="inlineStr">
        <is>
          <t>bZ4X</t>
        </is>
      </c>
      <c r="H221" t="inlineStr">
        <is>
          <t>Dealer retail</t>
        </is>
      </c>
      <c r="I221" t="inlineStr">
        <is>
          <t>Company fleet</t>
        </is>
      </c>
      <c r="J221" t="inlineStr">
        <is>
          <t>Yuki Sato</t>
        </is>
      </c>
      <c r="K221" s="70" t="n">
        <v>24</v>
      </c>
      <c r="L221" s="71" t="n">
        <v>6338531.02</v>
      </c>
      <c r="M221" s="71" t="n">
        <v>152124744.48</v>
      </c>
      <c r="N221" s="71" t="n">
        <v>4563742.33</v>
      </c>
      <c r="O221" s="71" t="n">
        <v>147561002.15</v>
      </c>
      <c r="P221" s="71" t="n">
        <v>130931698.93</v>
      </c>
      <c r="Q221" s="71" t="n">
        <v>16629303.22</v>
      </c>
      <c r="R221" t="inlineStr">
        <is>
          <t>OS-04</t>
        </is>
      </c>
      <c r="S221" t="inlineStr">
        <is>
          <t>EV</t>
        </is>
      </c>
      <c r="T221" s="70" t="n">
        <v>26</v>
      </c>
      <c r="U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TY100213</t>
        </is>
      </c>
      <c r="B222" s="68" t="n">
        <v>45684</v>
      </c>
      <c r="C222" s="69" t="n">
        <v>2025</v>
      </c>
      <c r="D222" t="inlineStr">
        <is>
          <t>Jan</t>
        </is>
      </c>
      <c r="E222" t="inlineStr">
        <is>
          <t>Asia</t>
        </is>
      </c>
      <c r="F222" t="inlineStr">
        <is>
          <t>India</t>
        </is>
      </c>
      <c r="G222" t="inlineStr">
        <is>
          <t>RAV4</t>
        </is>
      </c>
      <c r="H222" t="inlineStr">
        <is>
          <t>Dealer retail</t>
        </is>
      </c>
      <c r="I222" t="inlineStr">
        <is>
          <t>Private buyer</t>
        </is>
      </c>
      <c r="J222" t="inlineStr">
        <is>
          <t>Ruhi Shaikh</t>
        </is>
      </c>
      <c r="K222" s="70" t="n">
        <v>5</v>
      </c>
      <c r="L222" s="71" t="n">
        <v>3455865.27</v>
      </c>
      <c r="M222" s="71" t="n">
        <v>17279326.35</v>
      </c>
      <c r="N222" s="71" t="n">
        <v>863966.3199999999</v>
      </c>
      <c r="O222" s="71" t="n">
        <v>16415360.03</v>
      </c>
      <c r="P222" s="71" t="n">
        <v>13956301.31</v>
      </c>
      <c r="Q222" s="71" t="n">
        <v>2459058.72</v>
      </c>
      <c r="R222" t="inlineStr">
        <is>
          <t>DL-02</t>
        </is>
      </c>
      <c r="S222" t="inlineStr">
        <is>
          <t>Petrol</t>
        </is>
      </c>
      <c r="T222" s="70" t="n">
        <v>5</v>
      </c>
      <c r="U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TY100214</t>
        </is>
      </c>
      <c r="B223" s="68" t="n">
        <v>45684</v>
      </c>
      <c r="C223" s="69" t="n">
        <v>2025</v>
      </c>
      <c r="D223" t="inlineStr">
        <is>
          <t>Jan</t>
        </is>
      </c>
      <c r="E223" t="inlineStr">
        <is>
          <t>Europe</t>
        </is>
      </c>
      <c r="F223" t="inlineStr">
        <is>
          <t>France</t>
        </is>
      </c>
      <c r="G223" t="inlineStr">
        <is>
          <t>bZ4X</t>
        </is>
      </c>
      <c r="H223" t="inlineStr">
        <is>
          <t>Dealer retail</t>
        </is>
      </c>
      <c r="I223" t="inlineStr">
        <is>
          <t>Private buyer</t>
        </is>
      </c>
      <c r="J223" t="inlineStr">
        <is>
          <t>Priya Nair</t>
        </is>
      </c>
      <c r="K223" s="70" t="n">
        <v>31</v>
      </c>
      <c r="L223" s="71" t="n">
        <v>5704982.78</v>
      </c>
      <c r="M223" s="71" t="n">
        <v>176854466.18</v>
      </c>
      <c r="N223" s="71" t="n">
        <v>3537089.32</v>
      </c>
      <c r="O223" s="71" t="n">
        <v>173317376.86</v>
      </c>
      <c r="P223" s="71" t="n">
        <v>167736123.66</v>
      </c>
      <c r="Q223" s="71" t="n">
        <v>5581253.2</v>
      </c>
      <c r="R223" t="inlineStr">
        <is>
          <t>PA-03</t>
        </is>
      </c>
      <c r="S223" t="inlineStr">
        <is>
          <t>EV</t>
        </is>
      </c>
      <c r="T223" s="70" t="n">
        <v>31</v>
      </c>
      <c r="U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TY100215</t>
        </is>
      </c>
      <c r="B224" s="68" t="n">
        <v>45684</v>
      </c>
      <c r="C224" s="69" t="n">
        <v>2025</v>
      </c>
      <c r="D224" t="inlineStr">
        <is>
          <t>Jan</t>
        </is>
      </c>
      <c r="E224" t="inlineStr">
        <is>
          <t>North America</t>
        </is>
      </c>
      <c r="F224" t="inlineStr">
        <is>
          <t>USA</t>
        </is>
      </c>
      <c r="G224" t="inlineStr">
        <is>
          <t>RAV4</t>
        </is>
      </c>
      <c r="H224" t="inlineStr">
        <is>
          <t>Dealer retail</t>
        </is>
      </c>
      <c r="I224" t="inlineStr">
        <is>
          <t>Private buyer</t>
        </is>
      </c>
      <c r="J224" t="inlineStr">
        <is>
          <t>Arjun Mehta</t>
        </is>
      </c>
      <c r="K224" s="70" t="n">
        <v>40</v>
      </c>
      <c r="L224" s="71" t="n">
        <v>3772702.32</v>
      </c>
      <c r="M224" s="71" t="n">
        <v>150908092.8</v>
      </c>
      <c r="N224" s="71" t="n">
        <v>4527242.78</v>
      </c>
      <c r="O224" s="71" t="n">
        <v>146380850.02</v>
      </c>
      <c r="P224" s="71" t="n">
        <v>112973641.42</v>
      </c>
      <c r="Q224" s="71" t="n">
        <v>33407208.6</v>
      </c>
      <c r="R224" t="inlineStr">
        <is>
          <t>TX-03</t>
        </is>
      </c>
      <c r="S224" t="inlineStr">
        <is>
          <t>Petrol</t>
        </is>
      </c>
      <c r="T224" s="70" t="n">
        <v>40</v>
      </c>
      <c r="U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TY100216</t>
        </is>
      </c>
      <c r="B225" s="68" t="n">
        <v>45684</v>
      </c>
      <c r="C225" s="69" t="n">
        <v>2025</v>
      </c>
      <c r="D225" t="inlineStr">
        <is>
          <t>Jan</t>
        </is>
      </c>
      <c r="E225" t="inlineStr">
        <is>
          <t>North America</t>
        </is>
      </c>
      <c r="F225" t="inlineStr">
        <is>
          <t>USA</t>
        </is>
      </c>
      <c r="G225" t="inlineStr">
        <is>
          <t>RAV4</t>
        </is>
      </c>
      <c r="H225" t="inlineStr">
        <is>
          <t>Fleet</t>
        </is>
      </c>
      <c r="I225" t="inlineStr">
        <is>
          <t>Company fleet</t>
        </is>
      </c>
      <c r="J225" t="inlineStr">
        <is>
          <t>Ana Costa</t>
        </is>
      </c>
      <c r="K225" s="70" t="n">
        <v>14</v>
      </c>
      <c r="L225" s="71" t="n">
        <v>3566235.31</v>
      </c>
      <c r="M225" s="71" t="n">
        <v>49927294.34</v>
      </c>
      <c r="N225" s="71" t="n">
        <v>0</v>
      </c>
      <c r="O225" s="71" t="n">
        <v>49927294.34</v>
      </c>
      <c r="P225" s="71" t="n">
        <v>39701620.89</v>
      </c>
      <c r="Q225" s="71" t="n">
        <v>10225673.45</v>
      </c>
      <c r="R225" t="inlineStr">
        <is>
          <t>TX-02</t>
        </is>
      </c>
      <c r="S225" t="inlineStr">
        <is>
          <t>Hybrid</t>
        </is>
      </c>
      <c r="T225" s="70" t="n">
        <v>15</v>
      </c>
      <c r="U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TY100217</t>
        </is>
      </c>
      <c r="B226" s="68" t="n">
        <v>45684</v>
      </c>
      <c r="C226" s="69" t="n">
        <v>2025</v>
      </c>
      <c r="D226" t="inlineStr">
        <is>
          <t>Jan</t>
        </is>
      </c>
      <c r="E226" t="inlineStr">
        <is>
          <t>Middle East</t>
        </is>
      </c>
      <c r="F226" t="inlineStr">
        <is>
          <t>UAE</t>
        </is>
      </c>
      <c r="G226" t="inlineStr">
        <is>
          <t>RAV4</t>
        </is>
      </c>
      <c r="H226" t="inlineStr">
        <is>
          <t>Dealer retail</t>
        </is>
      </c>
      <c r="I226" t="inlineStr">
        <is>
          <t>Private buyer</t>
        </is>
      </c>
      <c r="J226" t="inlineStr">
        <is>
          <t>Wei Chen</t>
        </is>
      </c>
      <c r="K226" s="70" t="n">
        <v>35</v>
      </c>
      <c r="L226" s="71" t="n">
        <v>3807997.99</v>
      </c>
      <c r="M226" s="71" t="n">
        <v>133279929.65</v>
      </c>
      <c r="N226" s="71" t="n">
        <v>2665598.59</v>
      </c>
      <c r="O226" s="71" t="n">
        <v>130614331.06</v>
      </c>
      <c r="P226" s="71" t="n">
        <v>97991910.01000001</v>
      </c>
      <c r="Q226" s="71" t="n">
        <v>32622421.05</v>
      </c>
      <c r="R226" t="inlineStr">
        <is>
          <t>DB-01</t>
        </is>
      </c>
      <c r="S226" t="inlineStr">
        <is>
          <t>Hybrid</t>
        </is>
      </c>
      <c r="T226" s="70" t="n">
        <v>38</v>
      </c>
      <c r="U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TY100218</t>
        </is>
      </c>
      <c r="B227" s="68" t="n">
        <v>45684</v>
      </c>
      <c r="C227" s="69" t="n">
        <v>2025</v>
      </c>
      <c r="D227" t="inlineStr">
        <is>
          <t>Jan</t>
        </is>
      </c>
      <c r="E227" t="inlineStr">
        <is>
          <t>North America</t>
        </is>
      </c>
      <c r="F227" t="inlineStr">
        <is>
          <t>USA</t>
        </is>
      </c>
      <c r="G227" t="inlineStr">
        <is>
          <t>bZ4X</t>
        </is>
      </c>
      <c r="H227" t="inlineStr">
        <is>
          <t>Dealer retail</t>
        </is>
      </c>
      <c r="I227" t="inlineStr">
        <is>
          <t>Private buyer</t>
        </is>
      </c>
      <c r="J227" t="inlineStr">
        <is>
          <t>Emma Clarke</t>
        </is>
      </c>
      <c r="K227" s="70" t="n">
        <v>17</v>
      </c>
      <c r="L227" s="71" t="n">
        <v>6350767.42</v>
      </c>
      <c r="M227" s="71" t="n">
        <v>107963046.14</v>
      </c>
      <c r="N227" s="71" t="n">
        <v>3238891.38</v>
      </c>
      <c r="O227" s="71" t="n">
        <v>104724154.76</v>
      </c>
      <c r="P227" s="71" t="n">
        <v>92544275.01000001</v>
      </c>
      <c r="Q227" s="71" t="n">
        <v>12179879.75</v>
      </c>
      <c r="R227" t="inlineStr">
        <is>
          <t>TX-02</t>
        </is>
      </c>
      <c r="S227" t="inlineStr">
        <is>
          <t>EV</t>
        </is>
      </c>
      <c r="T227" s="70" t="n">
        <v>18</v>
      </c>
      <c r="U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TY100219</t>
        </is>
      </c>
      <c r="B228" s="68" t="n">
        <v>45685</v>
      </c>
      <c r="C228" s="69" t="n">
        <v>2025</v>
      </c>
      <c r="D228" t="inlineStr">
        <is>
          <t>Jan</t>
        </is>
      </c>
      <c r="E228" t="inlineStr">
        <is>
          <t>Europe</t>
        </is>
      </c>
      <c r="F228" t="inlineStr">
        <is>
          <t>Germany</t>
        </is>
      </c>
      <c r="G228" t="inlineStr">
        <is>
          <t>Land Cruiser</t>
        </is>
      </c>
      <c r="H228" t="inlineStr">
        <is>
          <t>Dealer retail</t>
        </is>
      </c>
      <c r="I228" t="inlineStr">
        <is>
          <t>Private buyer</t>
        </is>
      </c>
      <c r="J228" t="inlineStr">
        <is>
          <t>Ana Costa</t>
        </is>
      </c>
      <c r="K228" s="70" t="n">
        <v>14</v>
      </c>
      <c r="L228" s="71" t="n">
        <v>7641014.02</v>
      </c>
      <c r="M228" s="71" t="n">
        <v>106974196.28</v>
      </c>
      <c r="N228" s="71" t="n">
        <v>3209225.89</v>
      </c>
      <c r="O228" s="71" t="n">
        <v>103764970.39</v>
      </c>
      <c r="P228" s="71" t="n">
        <v>80456850.05</v>
      </c>
      <c r="Q228" s="71" t="n">
        <v>23308120.34</v>
      </c>
      <c r="R228" t="inlineStr">
        <is>
          <t>BE-04</t>
        </is>
      </c>
      <c r="S228" t="inlineStr">
        <is>
          <t>Hybrid</t>
        </is>
      </c>
      <c r="T228" s="70" t="n">
        <v>13</v>
      </c>
      <c r="U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TY100220</t>
        </is>
      </c>
      <c r="B229" s="68" t="n">
        <v>45685</v>
      </c>
      <c r="C229" s="69" t="n">
        <v>2025</v>
      </c>
      <c r="D229" t="inlineStr">
        <is>
          <t>Jan</t>
        </is>
      </c>
      <c r="E229" t="inlineStr">
        <is>
          <t>Asia</t>
        </is>
      </c>
      <c r="F229" t="inlineStr">
        <is>
          <t>India</t>
        </is>
      </c>
      <c r="G229" t="inlineStr">
        <is>
          <t>Hilux</t>
        </is>
      </c>
      <c r="H229" t="inlineStr">
        <is>
          <t>Dealer retail</t>
        </is>
      </c>
      <c r="I229" t="inlineStr">
        <is>
          <t>Private buyer</t>
        </is>
      </c>
      <c r="J229" t="inlineStr">
        <is>
          <t>Mei Lin</t>
        </is>
      </c>
      <c r="K229" s="70" t="n">
        <v>8</v>
      </c>
      <c r="L229" s="71" t="n">
        <v>3970619.67</v>
      </c>
      <c r="M229" s="71" t="n">
        <v>31764957.36</v>
      </c>
      <c r="N229" s="71" t="n">
        <v>0</v>
      </c>
      <c r="O229" s="71" t="n">
        <v>31764957.36</v>
      </c>
      <c r="P229" s="71" t="n">
        <v>25458546.33</v>
      </c>
      <c r="Q229" s="71" t="n">
        <v>6306411.03</v>
      </c>
      <c r="R229" t="inlineStr">
        <is>
          <t>PU-02</t>
        </is>
      </c>
      <c r="S229" t="inlineStr">
        <is>
          <t>Diesel</t>
        </is>
      </c>
      <c r="T229" s="70" t="n">
        <v>9</v>
      </c>
      <c r="U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TY100221</t>
        </is>
      </c>
      <c r="B230" s="68" t="n">
        <v>45685</v>
      </c>
      <c r="C230" s="69" t="n">
        <v>2025</v>
      </c>
      <c r="D230" t="inlineStr">
        <is>
          <t>Jan</t>
        </is>
      </c>
      <c r="E230" t="inlineStr">
        <is>
          <t>Europe</t>
        </is>
      </c>
      <c r="F230" t="inlineStr">
        <is>
          <t>France</t>
        </is>
      </c>
      <c r="G230" t="inlineStr">
        <is>
          <t>Camry</t>
        </is>
      </c>
      <c r="H230" t="inlineStr">
        <is>
          <t>Dealer retail</t>
        </is>
      </c>
      <c r="I230" t="inlineStr">
        <is>
          <t>Private buyer</t>
        </is>
      </c>
      <c r="J230" t="inlineStr">
        <is>
          <t>Kofi Mensah</t>
        </is>
      </c>
      <c r="K230" s="70" t="n">
        <v>19</v>
      </c>
      <c r="L230" s="71" t="n">
        <v>3913171.3</v>
      </c>
      <c r="M230" s="71" t="n">
        <v>74350254.7</v>
      </c>
      <c r="N230" s="71" t="n">
        <v>2230507.64</v>
      </c>
      <c r="O230" s="71" t="n">
        <v>72119747.06</v>
      </c>
      <c r="P230" s="71" t="n">
        <v>62422455.99</v>
      </c>
      <c r="Q230" s="71" t="n">
        <v>9697291.07</v>
      </c>
      <c r="R230" t="inlineStr">
        <is>
          <t>PA-01</t>
        </is>
      </c>
      <c r="S230" t="inlineStr">
        <is>
          <t>Hybrid</t>
        </is>
      </c>
      <c r="T230" s="70" t="n">
        <v>21</v>
      </c>
      <c r="U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TY100222</t>
        </is>
      </c>
      <c r="B231" s="68" t="n">
        <v>45685</v>
      </c>
      <c r="C231" s="69" t="n">
        <v>2025</v>
      </c>
      <c r="D231" t="inlineStr">
        <is>
          <t>Jan</t>
        </is>
      </c>
      <c r="E231" t="inlineStr">
        <is>
          <t>Asia</t>
        </is>
      </c>
      <c r="F231" t="inlineStr">
        <is>
          <t>Thailand</t>
        </is>
      </c>
      <c r="G231" t="inlineStr">
        <is>
          <t>Corolla</t>
        </is>
      </c>
      <c r="H231" t="inlineStr">
        <is>
          <t>Dealer retail</t>
        </is>
      </c>
      <c r="I231" t="inlineStr">
        <is>
          <t>Private buyer</t>
        </is>
      </c>
      <c r="J231" t="inlineStr">
        <is>
          <t>Sophie Müller</t>
        </is>
      </c>
      <c r="K231" s="70" t="n">
        <v>8</v>
      </c>
      <c r="L231" s="71" t="n">
        <v>2662848.15</v>
      </c>
      <c r="M231" s="71" t="n">
        <v>21302785.2</v>
      </c>
      <c r="N231" s="71" t="n">
        <v>639083.5600000001</v>
      </c>
      <c r="O231" s="71" t="n">
        <v>20663701.64</v>
      </c>
      <c r="P231" s="71" t="n">
        <v>17818889.85</v>
      </c>
      <c r="Q231" s="71" t="n">
        <v>2844811.79</v>
      </c>
      <c r="R231" t="inlineStr">
        <is>
          <t>BK-04</t>
        </is>
      </c>
      <c r="S231" t="inlineStr">
        <is>
          <t>Petrol</t>
        </is>
      </c>
      <c r="T231" s="70" t="n">
        <v>9</v>
      </c>
      <c r="U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TY100223</t>
        </is>
      </c>
      <c r="B232" s="68" t="n">
        <v>45685</v>
      </c>
      <c r="C232" s="69" t="n">
        <v>2025</v>
      </c>
      <c r="D232" t="inlineStr">
        <is>
          <t>Jan</t>
        </is>
      </c>
      <c r="E232" t="inlineStr">
        <is>
          <t>Japan</t>
        </is>
      </c>
      <c r="F232" t="inlineStr">
        <is>
          <t>Japan</t>
        </is>
      </c>
      <c r="G232" t="inlineStr">
        <is>
          <t>Camry</t>
        </is>
      </c>
      <c r="H232" t="inlineStr">
        <is>
          <t>Dealer retail</t>
        </is>
      </c>
      <c r="I232" t="inlineStr">
        <is>
          <t>Private buyer</t>
        </is>
      </c>
      <c r="J232" t="inlineStr">
        <is>
          <t>Arjun Mehta</t>
        </is>
      </c>
      <c r="K232" s="70" t="n">
        <v>37</v>
      </c>
      <c r="L232" s="71" t="n">
        <v>4062388.15</v>
      </c>
      <c r="M232" s="71" t="n">
        <v>150308361.55</v>
      </c>
      <c r="N232" s="71" t="n">
        <v>7515418.08</v>
      </c>
      <c r="O232" s="71" t="n">
        <v>142792943.47</v>
      </c>
      <c r="P232" s="71" t="n">
        <v>114621701.62</v>
      </c>
      <c r="Q232" s="71" t="n">
        <v>28171241.85</v>
      </c>
      <c r="R232" t="inlineStr">
        <is>
          <t>OS-01</t>
        </is>
      </c>
      <c r="S232" t="inlineStr">
        <is>
          <t>Petrol</t>
        </is>
      </c>
      <c r="T232" s="70" t="n">
        <v>41</v>
      </c>
      <c r="U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TY100224</t>
        </is>
      </c>
      <c r="B233" s="68" t="n">
        <v>45685</v>
      </c>
      <c r="C233" s="69" t="n">
        <v>2025</v>
      </c>
      <c r="D233" t="inlineStr">
        <is>
          <t>Jan</t>
        </is>
      </c>
      <c r="E233" t="inlineStr">
        <is>
          <t>Asia</t>
        </is>
      </c>
      <c r="F233" t="inlineStr">
        <is>
          <t>India</t>
        </is>
      </c>
      <c r="G233" t="inlineStr">
        <is>
          <t>Corolla</t>
        </is>
      </c>
      <c r="H233" t="inlineStr">
        <is>
          <t>Dealer retail</t>
        </is>
      </c>
      <c r="I233" t="inlineStr">
        <is>
          <t>Private buyer</t>
        </is>
      </c>
      <c r="J233" t="inlineStr">
        <is>
          <t>Sophie Müller</t>
        </is>
      </c>
      <c r="K233" s="70" t="n">
        <v>6</v>
      </c>
      <c r="L233" s="71" t="n">
        <v>2781600.99</v>
      </c>
      <c r="M233" s="71" t="n">
        <v>16689605.94</v>
      </c>
      <c r="N233" s="71" t="n">
        <v>500688.18</v>
      </c>
      <c r="O233" s="71" t="n">
        <v>16188917.76</v>
      </c>
      <c r="P233" s="71" t="n">
        <v>13762784.15</v>
      </c>
      <c r="Q233" s="71" t="n">
        <v>2426133.61</v>
      </c>
      <c r="R233" t="inlineStr">
        <is>
          <t>DL-04</t>
        </is>
      </c>
      <c r="S233" t="inlineStr">
        <is>
          <t>Petrol</t>
        </is>
      </c>
      <c r="T233" s="70" t="n">
        <v>6</v>
      </c>
      <c r="U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TY100225</t>
        </is>
      </c>
      <c r="B234" s="68" t="n">
        <v>45685</v>
      </c>
      <c r="C234" s="69" t="n">
        <v>2025</v>
      </c>
      <c r="D234" t="inlineStr">
        <is>
          <t>Jan</t>
        </is>
      </c>
      <c r="E234" t="inlineStr">
        <is>
          <t>Japan</t>
        </is>
      </c>
      <c r="F234" t="inlineStr">
        <is>
          <t>Japan</t>
        </is>
      </c>
      <c r="G234" t="inlineStr">
        <is>
          <t>Hilux</t>
        </is>
      </c>
      <c r="H234" t="inlineStr">
        <is>
          <t>Fleet</t>
        </is>
      </c>
      <c r="I234" t="inlineStr">
        <is>
          <t>Private buyer</t>
        </is>
      </c>
      <c r="J234" t="inlineStr">
        <is>
          <t>Kofi Mensah</t>
        </is>
      </c>
      <c r="K234" s="70" t="n">
        <v>18</v>
      </c>
      <c r="L234" s="71" t="n">
        <v>3920587.99</v>
      </c>
      <c r="M234" s="71" t="n">
        <v>70570583.81999999</v>
      </c>
      <c r="N234" s="71" t="n">
        <v>0</v>
      </c>
      <c r="O234" s="71" t="n">
        <v>70570583.81999999</v>
      </c>
      <c r="P234" s="71" t="n">
        <v>57247357.2</v>
      </c>
      <c r="Q234" s="71" t="n">
        <v>13323226.62</v>
      </c>
      <c r="R234" t="inlineStr">
        <is>
          <t>NG-01</t>
        </is>
      </c>
      <c r="S234" t="inlineStr">
        <is>
          <t>Diesel</t>
        </is>
      </c>
      <c r="T234" s="70" t="n">
        <v>18</v>
      </c>
      <c r="U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TY100226</t>
        </is>
      </c>
      <c r="B235" s="68" t="n">
        <v>45685</v>
      </c>
      <c r="C235" s="69" t="n">
        <v>2025</v>
      </c>
      <c r="D235" t="inlineStr">
        <is>
          <t>Jan</t>
        </is>
      </c>
      <c r="E235" t="inlineStr">
        <is>
          <t>Europe</t>
        </is>
      </c>
      <c r="F235" t="inlineStr">
        <is>
          <t>UK</t>
        </is>
      </c>
      <c r="G235" t="inlineStr">
        <is>
          <t>Hilux</t>
        </is>
      </c>
      <c r="H235" t="inlineStr">
        <is>
          <t>Dealer retail</t>
        </is>
      </c>
      <c r="I235" t="inlineStr">
        <is>
          <t>Company fleet</t>
        </is>
      </c>
      <c r="J235" t="inlineStr">
        <is>
          <t>Ruhi Shaikh</t>
        </is>
      </c>
      <c r="K235" s="70" t="n">
        <v>20</v>
      </c>
      <c r="L235" s="71" t="n">
        <v>4097987.17</v>
      </c>
      <c r="M235" s="71" t="n">
        <v>81959743.40000001</v>
      </c>
      <c r="N235" s="71" t="n">
        <v>4097987.17</v>
      </c>
      <c r="O235" s="71" t="n">
        <v>77861756.23</v>
      </c>
      <c r="P235" s="71" t="n">
        <v>65962550.63</v>
      </c>
      <c r="Q235" s="71" t="n">
        <v>11899205.6</v>
      </c>
      <c r="R235" t="inlineStr">
        <is>
          <t>LN-04</t>
        </is>
      </c>
      <c r="S235" t="inlineStr">
        <is>
          <t>Diesel</t>
        </is>
      </c>
      <c r="T235" s="70" t="n">
        <v>22</v>
      </c>
      <c r="U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TY100227</t>
        </is>
      </c>
      <c r="B236" s="68" t="n">
        <v>45685</v>
      </c>
      <c r="C236" s="69" t="n">
        <v>2025</v>
      </c>
      <c r="D236" t="inlineStr">
        <is>
          <t>Jan</t>
        </is>
      </c>
      <c r="E236" t="inlineStr">
        <is>
          <t>Middle East</t>
        </is>
      </c>
      <c r="F236" t="inlineStr">
        <is>
          <t>Saudi Arabia</t>
        </is>
      </c>
      <c r="G236" t="inlineStr">
        <is>
          <t>Camry</t>
        </is>
      </c>
      <c r="H236" t="inlineStr">
        <is>
          <t>Dealer retail</t>
        </is>
      </c>
      <c r="I236" t="inlineStr">
        <is>
          <t>Company fleet</t>
        </is>
      </c>
      <c r="J236" t="inlineStr">
        <is>
          <t>Olivia Brown</t>
        </is>
      </c>
      <c r="K236" s="70" t="n">
        <v>13</v>
      </c>
      <c r="L236" s="71" t="n">
        <v>4004479</v>
      </c>
      <c r="M236" s="71" t="n">
        <v>52058227</v>
      </c>
      <c r="N236" s="71" t="n">
        <v>0</v>
      </c>
      <c r="O236" s="71" t="n">
        <v>52058227</v>
      </c>
      <c r="P236" s="71" t="n">
        <v>41526396.05</v>
      </c>
      <c r="Q236" s="71" t="n">
        <v>10531830.95</v>
      </c>
      <c r="R236" t="inlineStr">
        <is>
          <t>RY-03</t>
        </is>
      </c>
      <c r="S236" t="inlineStr">
        <is>
          <t>Hybrid</t>
        </is>
      </c>
      <c r="T236" s="70" t="n">
        <v>14</v>
      </c>
      <c r="U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TY100228</t>
        </is>
      </c>
      <c r="B237" s="68" t="n">
        <v>45685</v>
      </c>
      <c r="C237" s="69" t="n">
        <v>2025</v>
      </c>
      <c r="D237" t="inlineStr">
        <is>
          <t>Jan</t>
        </is>
      </c>
      <c r="E237" t="inlineStr">
        <is>
          <t>Japan</t>
        </is>
      </c>
      <c r="F237" t="inlineStr">
        <is>
          <t>Japan</t>
        </is>
      </c>
      <c r="G237" t="inlineStr">
        <is>
          <t>Corolla</t>
        </is>
      </c>
      <c r="H237" t="inlineStr">
        <is>
          <t>Fleet</t>
        </is>
      </c>
      <c r="I237" t="inlineStr">
        <is>
          <t>Company fleet</t>
        </is>
      </c>
      <c r="J237" t="inlineStr">
        <is>
          <t>Lucas Martin</t>
        </is>
      </c>
      <c r="K237" s="70" t="n">
        <v>28</v>
      </c>
      <c r="L237" s="71" t="n">
        <v>2636092.85</v>
      </c>
      <c r="M237" s="71" t="n">
        <v>73810599.8</v>
      </c>
      <c r="N237" s="71" t="n">
        <v>3690529.99</v>
      </c>
      <c r="O237" s="71" t="n">
        <v>70120069.81</v>
      </c>
      <c r="P237" s="71" t="n">
        <v>61911284.83</v>
      </c>
      <c r="Q237" s="71" t="n">
        <v>8208784.98</v>
      </c>
      <c r="R237" t="inlineStr">
        <is>
          <t>NG-03</t>
        </is>
      </c>
      <c r="S237" t="inlineStr">
        <is>
          <t>Petrol</t>
        </is>
      </c>
      <c r="T237" s="70" t="n">
        <v>30</v>
      </c>
      <c r="U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TY100229</t>
        </is>
      </c>
      <c r="B238" s="68" t="n">
        <v>45689</v>
      </c>
      <c r="C238" s="69" t="n">
        <v>2025</v>
      </c>
      <c r="D238" t="inlineStr">
        <is>
          <t>Feb</t>
        </is>
      </c>
      <c r="E238" t="inlineStr">
        <is>
          <t>Europe</t>
        </is>
      </c>
      <c r="F238" t="inlineStr">
        <is>
          <t>UK</t>
        </is>
      </c>
      <c r="G238" t="inlineStr">
        <is>
          <t>RAV4</t>
        </is>
      </c>
      <c r="H238" t="inlineStr">
        <is>
          <t>Dealer retail</t>
        </is>
      </c>
      <c r="I238" t="inlineStr">
        <is>
          <t>Private buyer</t>
        </is>
      </c>
      <c r="J238" t="inlineStr">
        <is>
          <t>Sara Rossi</t>
        </is>
      </c>
      <c r="K238" s="70" t="n">
        <v>6</v>
      </c>
      <c r="L238" s="71" t="n">
        <v>3671664.22</v>
      </c>
      <c r="M238" s="71" t="n">
        <v>22029985.32</v>
      </c>
      <c r="N238" s="71" t="n">
        <v>660899.5600000001</v>
      </c>
      <c r="O238" s="71" t="n">
        <v>21369085.76</v>
      </c>
      <c r="P238" s="71" t="n">
        <v>16847941.15</v>
      </c>
      <c r="Q238" s="71" t="n">
        <v>4521144.61</v>
      </c>
      <c r="R238" t="inlineStr">
        <is>
          <t>LN-04</t>
        </is>
      </c>
      <c r="S238" t="inlineStr">
        <is>
          <t>Hybrid</t>
        </is>
      </c>
      <c r="T238" s="70" t="n">
        <v>7</v>
      </c>
      <c r="U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TY100230</t>
        </is>
      </c>
      <c r="B239" s="68" t="n">
        <v>45689</v>
      </c>
      <c r="C239" s="69" t="n">
        <v>2025</v>
      </c>
      <c r="D239" t="inlineStr">
        <is>
          <t>Feb</t>
        </is>
      </c>
      <c r="E239" t="inlineStr">
        <is>
          <t>North America</t>
        </is>
      </c>
      <c r="F239" t="inlineStr">
        <is>
          <t>Canada</t>
        </is>
      </c>
      <c r="G239" t="inlineStr">
        <is>
          <t>Corolla</t>
        </is>
      </c>
      <c r="H239" t="inlineStr">
        <is>
          <t>Dealer retail</t>
        </is>
      </c>
      <c r="I239" t="inlineStr">
        <is>
          <t>Private buyer</t>
        </is>
      </c>
      <c r="J239" t="inlineStr">
        <is>
          <t>Olivia Brown</t>
        </is>
      </c>
      <c r="K239" s="70" t="n">
        <v>40</v>
      </c>
      <c r="L239" s="71" t="n">
        <v>2679313.55</v>
      </c>
      <c r="M239" s="71" t="n">
        <v>107172542</v>
      </c>
      <c r="N239" s="71" t="n">
        <v>2143450.84</v>
      </c>
      <c r="O239" s="71" t="n">
        <v>105029091.16</v>
      </c>
      <c r="P239" s="71" t="n">
        <v>90667343.09999999</v>
      </c>
      <c r="Q239" s="71" t="n">
        <v>14361748.06</v>
      </c>
      <c r="R239" t="inlineStr">
        <is>
          <t>TO-03</t>
        </is>
      </c>
      <c r="S239" t="inlineStr">
        <is>
          <t>Petrol</t>
        </is>
      </c>
      <c r="T239" s="70" t="n">
        <v>42</v>
      </c>
      <c r="U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TY100231</t>
        </is>
      </c>
      <c r="B240" s="68" t="n">
        <v>45689</v>
      </c>
      <c r="C240" s="69" t="n">
        <v>2025</v>
      </c>
      <c r="D240" t="inlineStr">
        <is>
          <t>Feb</t>
        </is>
      </c>
      <c r="E240" t="inlineStr">
        <is>
          <t>Asia</t>
        </is>
      </c>
      <c r="F240" t="inlineStr">
        <is>
          <t>India</t>
        </is>
      </c>
      <c r="G240" t="inlineStr">
        <is>
          <t>Corolla</t>
        </is>
      </c>
      <c r="H240" t="inlineStr">
        <is>
          <t>Dealer retail</t>
        </is>
      </c>
      <c r="I240" t="inlineStr">
        <is>
          <t>Company fleet</t>
        </is>
      </c>
      <c r="J240" t="inlineStr">
        <is>
          <t>Liam O'Brien</t>
        </is>
      </c>
      <c r="K240" s="70" t="n">
        <v>27</v>
      </c>
      <c r="L240" s="71" t="n">
        <v>2909598.67</v>
      </c>
      <c r="M240" s="71" t="n">
        <v>78559164.09</v>
      </c>
      <c r="N240" s="71" t="n">
        <v>2356774.92</v>
      </c>
      <c r="O240" s="71" t="n">
        <v>76202389.17</v>
      </c>
      <c r="P240" s="71" t="n">
        <v>63846738.12</v>
      </c>
      <c r="Q240" s="71" t="n">
        <v>12355651.05</v>
      </c>
      <c r="R240" t="inlineStr">
        <is>
          <t>PU-01</t>
        </is>
      </c>
      <c r="S240" t="inlineStr">
        <is>
          <t>Petrol</t>
        </is>
      </c>
      <c r="T240" s="70" t="n">
        <v>30</v>
      </c>
      <c r="U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TY100232</t>
        </is>
      </c>
      <c r="B241" s="68" t="n">
        <v>45689</v>
      </c>
      <c r="C241" s="69" t="n">
        <v>2025</v>
      </c>
      <c r="D241" t="inlineStr">
        <is>
          <t>Feb</t>
        </is>
      </c>
      <c r="E241" t="inlineStr">
        <is>
          <t>Asia</t>
        </is>
      </c>
      <c r="F241" t="inlineStr">
        <is>
          <t>Thailand</t>
        </is>
      </c>
      <c r="G241" t="inlineStr">
        <is>
          <t>Land Cruiser</t>
        </is>
      </c>
      <c r="H241" t="inlineStr">
        <is>
          <t>Dealer retail</t>
        </is>
      </c>
      <c r="I241" t="inlineStr">
        <is>
          <t>Company fleet</t>
        </is>
      </c>
      <c r="J241" t="inlineStr">
        <is>
          <t>Hiroshi Tanaka</t>
        </is>
      </c>
      <c r="K241" s="70" t="n">
        <v>6</v>
      </c>
      <c r="L241" s="71" t="n">
        <v>7133076.89</v>
      </c>
      <c r="M241" s="71" t="n">
        <v>42798461.34</v>
      </c>
      <c r="N241" s="71" t="n">
        <v>0</v>
      </c>
      <c r="O241" s="71" t="n">
        <v>42798461.34</v>
      </c>
      <c r="P241" s="71" t="n">
        <v>33662364.82</v>
      </c>
      <c r="Q241" s="71" t="n">
        <v>9136096.52</v>
      </c>
      <c r="R241" t="inlineStr">
        <is>
          <t>BK-04</t>
        </is>
      </c>
      <c r="S241" t="inlineStr">
        <is>
          <t>Petrol</t>
        </is>
      </c>
      <c r="T241" s="70" t="n">
        <v>7</v>
      </c>
      <c r="U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TY100233</t>
        </is>
      </c>
      <c r="B242" s="68" t="n">
        <v>45689</v>
      </c>
      <c r="C242" s="69" t="n">
        <v>2025</v>
      </c>
      <c r="D242" t="inlineStr">
        <is>
          <t>Feb</t>
        </is>
      </c>
      <c r="E242" t="inlineStr">
        <is>
          <t>Europe</t>
        </is>
      </c>
      <c r="F242" t="inlineStr">
        <is>
          <t>UK</t>
        </is>
      </c>
      <c r="G242" t="inlineStr">
        <is>
          <t>Hilux</t>
        </is>
      </c>
      <c r="H242" t="inlineStr">
        <is>
          <t>Online reservation</t>
        </is>
      </c>
      <c r="I242" t="inlineStr">
        <is>
          <t>Company fleet</t>
        </is>
      </c>
      <c r="J242" t="inlineStr">
        <is>
          <t>Hiroshi Tanaka</t>
        </is>
      </c>
      <c r="K242" s="70" t="n">
        <v>24</v>
      </c>
      <c r="L242" s="71" t="n">
        <v>4021198.59</v>
      </c>
      <c r="M242" s="71" t="n">
        <v>96508766.16</v>
      </c>
      <c r="N242" s="71" t="n">
        <v>0</v>
      </c>
      <c r="O242" s="71" t="n">
        <v>96508766.16</v>
      </c>
      <c r="P242" s="71" t="n">
        <v>79308748.63</v>
      </c>
      <c r="Q242" s="71" t="n">
        <v>17200017.53</v>
      </c>
      <c r="R242" t="inlineStr">
        <is>
          <t>LN-02</t>
        </is>
      </c>
      <c r="S242" t="inlineStr">
        <is>
          <t>Diesel</t>
        </is>
      </c>
      <c r="T242" s="70" t="n">
        <v>23</v>
      </c>
      <c r="U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TY100234</t>
        </is>
      </c>
      <c r="B243" s="68" t="n">
        <v>45689</v>
      </c>
      <c r="C243" s="69" t="n">
        <v>2025</v>
      </c>
      <c r="D243" t="inlineStr">
        <is>
          <t>Feb</t>
        </is>
      </c>
      <c r="E243" t="inlineStr">
        <is>
          <t>Japan</t>
        </is>
      </c>
      <c r="F243" t="inlineStr">
        <is>
          <t>Japan</t>
        </is>
      </c>
      <c r="G243" t="inlineStr">
        <is>
          <t>bZ4X</t>
        </is>
      </c>
      <c r="H243" t="inlineStr">
        <is>
          <t>Dealer retail</t>
        </is>
      </c>
      <c r="I243" t="inlineStr">
        <is>
          <t>Company fleet</t>
        </is>
      </c>
      <c r="J243" t="inlineStr">
        <is>
          <t>Ravindra Patil</t>
        </is>
      </c>
      <c r="K243" s="70" t="n">
        <v>39</v>
      </c>
      <c r="L243" s="71" t="n">
        <v>5718727.78</v>
      </c>
      <c r="M243" s="71" t="n">
        <v>223030383.42</v>
      </c>
      <c r="N243" s="71" t="n">
        <v>0</v>
      </c>
      <c r="O243" s="71" t="n">
        <v>223030383.42</v>
      </c>
      <c r="P243" s="71" t="n">
        <v>204970209.6</v>
      </c>
      <c r="Q243" s="71" t="n">
        <v>18060173.82</v>
      </c>
      <c r="R243" t="inlineStr">
        <is>
          <t>TK-03</t>
        </is>
      </c>
      <c r="S243" t="inlineStr">
        <is>
          <t>EV</t>
        </is>
      </c>
      <c r="T243" s="70" t="n">
        <v>38</v>
      </c>
      <c r="U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TY100235</t>
        </is>
      </c>
      <c r="B244" s="68" t="n">
        <v>45689</v>
      </c>
      <c r="C244" s="69" t="n">
        <v>2025</v>
      </c>
      <c r="D244" t="inlineStr">
        <is>
          <t>Feb</t>
        </is>
      </c>
      <c r="E244" t="inlineStr">
        <is>
          <t>North America</t>
        </is>
      </c>
      <c r="F244" t="inlineStr">
        <is>
          <t>USA</t>
        </is>
      </c>
      <c r="G244" t="inlineStr">
        <is>
          <t>Corolla</t>
        </is>
      </c>
      <c r="H244" t="inlineStr">
        <is>
          <t>Dealer retail</t>
        </is>
      </c>
      <c r="I244" t="inlineStr">
        <is>
          <t>Private buyer</t>
        </is>
      </c>
      <c r="J244" t="inlineStr">
        <is>
          <t>Ruhi Shaikh</t>
        </is>
      </c>
      <c r="K244" s="70" t="n">
        <v>20</v>
      </c>
      <c r="L244" s="71" t="n">
        <v>2946174.49</v>
      </c>
      <c r="M244" s="71" t="n">
        <v>58923489.8</v>
      </c>
      <c r="N244" s="71" t="n">
        <v>1767704.69</v>
      </c>
      <c r="O244" s="71" t="n">
        <v>57155785.11</v>
      </c>
      <c r="P244" s="71" t="n">
        <v>46022058.29</v>
      </c>
      <c r="Q244" s="71" t="n">
        <v>11133726.82</v>
      </c>
      <c r="R244" t="inlineStr">
        <is>
          <t>NY-03</t>
        </is>
      </c>
      <c r="S244" t="inlineStr">
        <is>
          <t>Hybrid</t>
        </is>
      </c>
      <c r="T244" s="70" t="n">
        <v>22</v>
      </c>
      <c r="U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TY100236</t>
        </is>
      </c>
      <c r="B245" s="68" t="n">
        <v>45689</v>
      </c>
      <c r="C245" s="69" t="n">
        <v>2025</v>
      </c>
      <c r="D245" t="inlineStr">
        <is>
          <t>Feb</t>
        </is>
      </c>
      <c r="E245" t="inlineStr">
        <is>
          <t>Asia</t>
        </is>
      </c>
      <c r="F245" t="inlineStr">
        <is>
          <t>Indonesia</t>
        </is>
      </c>
      <c r="G245" t="inlineStr">
        <is>
          <t>Hilux</t>
        </is>
      </c>
      <c r="H245" t="inlineStr">
        <is>
          <t>Dealer retail</t>
        </is>
      </c>
      <c r="I245" t="inlineStr">
        <is>
          <t>Private buyer</t>
        </is>
      </c>
      <c r="J245" t="inlineStr">
        <is>
          <t>Fatima Al-Saud</t>
        </is>
      </c>
      <c r="K245" s="70" t="n">
        <v>32</v>
      </c>
      <c r="L245" s="71" t="n">
        <v>3955023.26</v>
      </c>
      <c r="M245" s="71" t="n">
        <v>126560744.32</v>
      </c>
      <c r="N245" s="71" t="n">
        <v>2531214.89</v>
      </c>
      <c r="O245" s="71" t="n">
        <v>124029529.43</v>
      </c>
      <c r="P245" s="71" t="n">
        <v>102617812.89</v>
      </c>
      <c r="Q245" s="71" t="n">
        <v>21411716.54</v>
      </c>
      <c r="R245" t="inlineStr">
        <is>
          <t>JK-02</t>
        </is>
      </c>
      <c r="S245" t="inlineStr">
        <is>
          <t>Petrol</t>
        </is>
      </c>
      <c r="T245" s="70" t="n">
        <v>32</v>
      </c>
      <c r="U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TY100237</t>
        </is>
      </c>
      <c r="B246" s="68" t="n">
        <v>45689</v>
      </c>
      <c r="C246" s="69" t="n">
        <v>2025</v>
      </c>
      <c r="D246" t="inlineStr">
        <is>
          <t>Feb</t>
        </is>
      </c>
      <c r="E246" t="inlineStr">
        <is>
          <t>North America</t>
        </is>
      </c>
      <c r="F246" t="inlineStr">
        <is>
          <t>Canada</t>
        </is>
      </c>
      <c r="G246" t="inlineStr">
        <is>
          <t>RAV4</t>
        </is>
      </c>
      <c r="H246" t="inlineStr">
        <is>
          <t>Dealer retail</t>
        </is>
      </c>
      <c r="I246" t="inlineStr">
        <is>
          <t>Government</t>
        </is>
      </c>
      <c r="J246" t="inlineStr">
        <is>
          <t>Lucas Martin</t>
        </is>
      </c>
      <c r="K246" s="70" t="n">
        <v>15</v>
      </c>
      <c r="L246" s="71" t="n">
        <v>3750346.96</v>
      </c>
      <c r="M246" s="71" t="n">
        <v>56255204.4</v>
      </c>
      <c r="N246" s="71" t="n">
        <v>1687656.13</v>
      </c>
      <c r="O246" s="71" t="n">
        <v>54567548.27</v>
      </c>
      <c r="P246" s="71" t="n">
        <v>41119827.94</v>
      </c>
      <c r="Q246" s="71" t="n">
        <v>13447720.33</v>
      </c>
      <c r="R246" t="inlineStr">
        <is>
          <t>TO-03</t>
        </is>
      </c>
      <c r="S246" t="inlineStr">
        <is>
          <t>Hybrid</t>
        </is>
      </c>
      <c r="T246" s="70" t="n">
        <v>15</v>
      </c>
      <c r="U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TY100238</t>
        </is>
      </c>
      <c r="B247" s="68" t="n">
        <v>45689</v>
      </c>
      <c r="C247" s="69" t="n">
        <v>2025</v>
      </c>
      <c r="D247" t="inlineStr">
        <is>
          <t>Feb</t>
        </is>
      </c>
      <c r="E247" t="inlineStr">
        <is>
          <t>Europe</t>
        </is>
      </c>
      <c r="F247" t="inlineStr">
        <is>
          <t>UK</t>
        </is>
      </c>
      <c r="G247" t="inlineStr">
        <is>
          <t>Prius</t>
        </is>
      </c>
      <c r="H247" t="inlineStr">
        <is>
          <t>Dealer retail</t>
        </is>
      </c>
      <c r="I247" t="inlineStr">
        <is>
          <t>Private buyer</t>
        </is>
      </c>
      <c r="J247" t="inlineStr">
        <is>
          <t>Ruhi Shaikh</t>
        </is>
      </c>
      <c r="K247" s="70" t="n">
        <v>22</v>
      </c>
      <c r="L247" s="71" t="n">
        <v>3307511.07</v>
      </c>
      <c r="M247" s="71" t="n">
        <v>72765243.54000001</v>
      </c>
      <c r="N247" s="71" t="n">
        <v>2182957.31</v>
      </c>
      <c r="O247" s="71" t="n">
        <v>70582286.23</v>
      </c>
      <c r="P247" s="71" t="n">
        <v>62145048.75</v>
      </c>
      <c r="Q247" s="71" t="n">
        <v>8437237.48</v>
      </c>
      <c r="R247" t="inlineStr">
        <is>
          <t>LN-01</t>
        </is>
      </c>
      <c r="S247" t="inlineStr">
        <is>
          <t>Hybrid</t>
        </is>
      </c>
      <c r="T247" s="70" t="n">
        <v>21</v>
      </c>
      <c r="U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TY100239</t>
        </is>
      </c>
      <c r="B248" s="68" t="n">
        <v>45690</v>
      </c>
      <c r="C248" s="69" t="n">
        <v>2025</v>
      </c>
      <c r="D248" t="inlineStr">
        <is>
          <t>Feb</t>
        </is>
      </c>
      <c r="E248" t="inlineStr">
        <is>
          <t>Europe</t>
        </is>
      </c>
      <c r="F248" t="inlineStr">
        <is>
          <t>Germany</t>
        </is>
      </c>
      <c r="G248" t="inlineStr">
        <is>
          <t>Camry</t>
        </is>
      </c>
      <c r="H248" t="inlineStr">
        <is>
          <t>Dealer retail</t>
        </is>
      </c>
      <c r="I248" t="inlineStr">
        <is>
          <t>Private buyer</t>
        </is>
      </c>
      <c r="J248" t="inlineStr">
        <is>
          <t>Arjun Mehta</t>
        </is>
      </c>
      <c r="K248" s="70" t="n">
        <v>20</v>
      </c>
      <c r="L248" s="71" t="n">
        <v>3786904.77</v>
      </c>
      <c r="M248" s="71" t="n">
        <v>75738095.40000001</v>
      </c>
      <c r="N248" s="71" t="n">
        <v>2272142.86</v>
      </c>
      <c r="O248" s="71" t="n">
        <v>73465952.54000001</v>
      </c>
      <c r="P248" s="71" t="n">
        <v>61685961.13</v>
      </c>
      <c r="Q248" s="71" t="n">
        <v>11779991.41</v>
      </c>
      <c r="R248" t="inlineStr">
        <is>
          <t>BE-02</t>
        </is>
      </c>
      <c r="S248" t="inlineStr">
        <is>
          <t>Hybrid</t>
        </is>
      </c>
      <c r="T248" s="70" t="n">
        <v>21</v>
      </c>
      <c r="U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TY100240</t>
        </is>
      </c>
      <c r="B249" s="68" t="n">
        <v>45690</v>
      </c>
      <c r="C249" s="69" t="n">
        <v>2025</v>
      </c>
      <c r="D249" t="inlineStr">
        <is>
          <t>Feb</t>
        </is>
      </c>
      <c r="E249" t="inlineStr">
        <is>
          <t>Japan</t>
        </is>
      </c>
      <c r="F249" t="inlineStr">
        <is>
          <t>Japan</t>
        </is>
      </c>
      <c r="G249" t="inlineStr">
        <is>
          <t>RAV4</t>
        </is>
      </c>
      <c r="H249" t="inlineStr">
        <is>
          <t>Dealer retail</t>
        </is>
      </c>
      <c r="I249" t="inlineStr">
        <is>
          <t>Company fleet</t>
        </is>
      </c>
      <c r="J249" t="inlineStr">
        <is>
          <t>Olivia Brown</t>
        </is>
      </c>
      <c r="K249" s="70" t="n">
        <v>17</v>
      </c>
      <c r="L249" s="71" t="n">
        <v>3715005.63</v>
      </c>
      <c r="M249" s="71" t="n">
        <v>63155095.71</v>
      </c>
      <c r="N249" s="71" t="n">
        <v>1263101.91</v>
      </c>
      <c r="O249" s="71" t="n">
        <v>61891993.8</v>
      </c>
      <c r="P249" s="71" t="n">
        <v>48673633.91</v>
      </c>
      <c r="Q249" s="71" t="n">
        <v>13218359.89</v>
      </c>
      <c r="R249" t="inlineStr">
        <is>
          <t>TK-03</t>
        </is>
      </c>
      <c r="S249" t="inlineStr">
        <is>
          <t>Hybrid</t>
        </is>
      </c>
      <c r="T249" s="70" t="n">
        <v>17</v>
      </c>
      <c r="U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TY100241</t>
        </is>
      </c>
      <c r="B250" s="68" t="n">
        <v>45690</v>
      </c>
      <c r="C250" s="69" t="n">
        <v>2025</v>
      </c>
      <c r="D250" t="inlineStr">
        <is>
          <t>Feb</t>
        </is>
      </c>
      <c r="E250" t="inlineStr">
        <is>
          <t>North America</t>
        </is>
      </c>
      <c r="F250" t="inlineStr">
        <is>
          <t>USA</t>
        </is>
      </c>
      <c r="G250" t="inlineStr">
        <is>
          <t>Corolla</t>
        </is>
      </c>
      <c r="H250" t="inlineStr">
        <is>
          <t>Fleet</t>
        </is>
      </c>
      <c r="I250" t="inlineStr">
        <is>
          <t>Company fleet</t>
        </is>
      </c>
      <c r="J250" t="inlineStr">
        <is>
          <t>Carlos Silva</t>
        </is>
      </c>
      <c r="K250" s="70" t="n">
        <v>10</v>
      </c>
      <c r="L250" s="71" t="n">
        <v>2889064.58</v>
      </c>
      <c r="M250" s="71" t="n">
        <v>28890645.8</v>
      </c>
      <c r="N250" s="71" t="n">
        <v>577812.92</v>
      </c>
      <c r="O250" s="71" t="n">
        <v>28312832.88</v>
      </c>
      <c r="P250" s="71" t="n">
        <v>23196237.38</v>
      </c>
      <c r="Q250" s="71" t="n">
        <v>5116595.5</v>
      </c>
      <c r="R250" t="inlineStr">
        <is>
          <t>LA-02</t>
        </is>
      </c>
      <c r="S250" t="inlineStr">
        <is>
          <t>Petrol</t>
        </is>
      </c>
      <c r="T250" s="70" t="n">
        <v>10</v>
      </c>
      <c r="U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TY100242</t>
        </is>
      </c>
      <c r="B251" s="68" t="n">
        <v>45690</v>
      </c>
      <c r="C251" s="69" t="n">
        <v>2025</v>
      </c>
      <c r="D251" t="inlineStr">
        <is>
          <t>Feb</t>
        </is>
      </c>
      <c r="E251" t="inlineStr">
        <is>
          <t>Japan</t>
        </is>
      </c>
      <c r="F251" t="inlineStr">
        <is>
          <t>Japan</t>
        </is>
      </c>
      <c r="G251" t="inlineStr">
        <is>
          <t>RAV4</t>
        </is>
      </c>
      <c r="H251" t="inlineStr">
        <is>
          <t>Fleet</t>
        </is>
      </c>
      <c r="I251" t="inlineStr">
        <is>
          <t>Private buyer</t>
        </is>
      </c>
      <c r="J251" t="inlineStr">
        <is>
          <t>Yuki Sato</t>
        </is>
      </c>
      <c r="K251" s="70" t="n">
        <v>3</v>
      </c>
      <c r="L251" s="71" t="n">
        <v>3683070.18</v>
      </c>
      <c r="M251" s="71" t="n">
        <v>11049210.54</v>
      </c>
      <c r="N251" s="71" t="n">
        <v>0</v>
      </c>
      <c r="O251" s="71" t="n">
        <v>11049210.54</v>
      </c>
      <c r="P251" s="71" t="n">
        <v>8777592.550000001</v>
      </c>
      <c r="Q251" s="71" t="n">
        <v>2271617.99</v>
      </c>
      <c r="R251" t="inlineStr">
        <is>
          <t>OS-03</t>
        </is>
      </c>
      <c r="S251" t="inlineStr">
        <is>
          <t>Hybrid</t>
        </is>
      </c>
      <c r="T251" s="70" t="n">
        <v>3</v>
      </c>
      <c r="U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TY100243</t>
        </is>
      </c>
      <c r="B252" s="68" t="n">
        <v>45690</v>
      </c>
      <c r="C252" s="69" t="n">
        <v>2025</v>
      </c>
      <c r="D252" t="inlineStr">
        <is>
          <t>Feb</t>
        </is>
      </c>
      <c r="E252" t="inlineStr">
        <is>
          <t>North America</t>
        </is>
      </c>
      <c r="F252" t="inlineStr">
        <is>
          <t>Canada</t>
        </is>
      </c>
      <c r="G252" t="inlineStr">
        <is>
          <t>Camry</t>
        </is>
      </c>
      <c r="H252" t="inlineStr">
        <is>
          <t>Dealer retail</t>
        </is>
      </c>
      <c r="I252" t="inlineStr">
        <is>
          <t>Private buyer</t>
        </is>
      </c>
      <c r="J252" t="inlineStr">
        <is>
          <t>Hiroshi Tanaka</t>
        </is>
      </c>
      <c r="K252" s="70" t="n">
        <v>5</v>
      </c>
      <c r="L252" s="71" t="n">
        <v>4171016.49</v>
      </c>
      <c r="M252" s="71" t="n">
        <v>20855082.45</v>
      </c>
      <c r="N252" s="71" t="n">
        <v>1042754.12</v>
      </c>
      <c r="O252" s="71" t="n">
        <v>19812328.33</v>
      </c>
      <c r="P252" s="71" t="n">
        <v>15742503.84</v>
      </c>
      <c r="Q252" s="71" t="n">
        <v>4069824.49</v>
      </c>
      <c r="R252" t="inlineStr">
        <is>
          <t>TO-01</t>
        </is>
      </c>
      <c r="S252" t="inlineStr">
        <is>
          <t>Petrol</t>
        </is>
      </c>
      <c r="T252" s="70" t="n">
        <v>5</v>
      </c>
      <c r="U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TY100244</t>
        </is>
      </c>
      <c r="B253" s="68" t="n">
        <v>45690</v>
      </c>
      <c r="C253" s="69" t="n">
        <v>2025</v>
      </c>
      <c r="D253" t="inlineStr">
        <is>
          <t>Feb</t>
        </is>
      </c>
      <c r="E253" t="inlineStr">
        <is>
          <t>Europe</t>
        </is>
      </c>
      <c r="F253" t="inlineStr">
        <is>
          <t>France</t>
        </is>
      </c>
      <c r="G253" t="inlineStr">
        <is>
          <t>RAV4</t>
        </is>
      </c>
      <c r="H253" t="inlineStr">
        <is>
          <t>Online reservation</t>
        </is>
      </c>
      <c r="I253" t="inlineStr">
        <is>
          <t>Private buyer</t>
        </is>
      </c>
      <c r="J253" t="inlineStr">
        <is>
          <t>Aisha Bello</t>
        </is>
      </c>
      <c r="K253" s="70" t="n">
        <v>22</v>
      </c>
      <c r="L253" s="71" t="n">
        <v>3529640.02</v>
      </c>
      <c r="M253" s="71" t="n">
        <v>77652080.44</v>
      </c>
      <c r="N253" s="71" t="n">
        <v>2329562.41</v>
      </c>
      <c r="O253" s="71" t="n">
        <v>75322518.03</v>
      </c>
      <c r="P253" s="71" t="n">
        <v>63160482.29</v>
      </c>
      <c r="Q253" s="71" t="n">
        <v>12162035.74</v>
      </c>
      <c r="R253" t="inlineStr">
        <is>
          <t>PA-04</t>
        </is>
      </c>
      <c r="S253" t="inlineStr">
        <is>
          <t>Hybrid</t>
        </is>
      </c>
      <c r="T253" s="70" t="n">
        <v>23</v>
      </c>
      <c r="U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TY100245</t>
        </is>
      </c>
      <c r="B254" s="68" t="n">
        <v>45690</v>
      </c>
      <c r="C254" s="69" t="n">
        <v>2025</v>
      </c>
      <c r="D254" t="inlineStr">
        <is>
          <t>Feb</t>
        </is>
      </c>
      <c r="E254" t="inlineStr">
        <is>
          <t>North America</t>
        </is>
      </c>
      <c r="F254" t="inlineStr">
        <is>
          <t>USA</t>
        </is>
      </c>
      <c r="G254" t="inlineStr">
        <is>
          <t>Land Cruiser</t>
        </is>
      </c>
      <c r="H254" t="inlineStr">
        <is>
          <t>Dealer retail</t>
        </is>
      </c>
      <c r="I254" t="inlineStr">
        <is>
          <t>Company fleet</t>
        </is>
      </c>
      <c r="J254" t="inlineStr">
        <is>
          <t>Olivia Brown</t>
        </is>
      </c>
      <c r="K254" s="70" t="n">
        <v>21</v>
      </c>
      <c r="L254" s="71" t="n">
        <v>7683896.23</v>
      </c>
      <c r="M254" s="71" t="n">
        <v>161361820.83</v>
      </c>
      <c r="N254" s="71" t="n">
        <v>8068091.04</v>
      </c>
      <c r="O254" s="71" t="n">
        <v>153293729.79</v>
      </c>
      <c r="P254" s="71" t="n">
        <v>117781862.86</v>
      </c>
      <c r="Q254" s="71" t="n">
        <v>35511866.93</v>
      </c>
      <c r="R254" t="inlineStr">
        <is>
          <t>LA-04</t>
        </is>
      </c>
      <c r="S254" t="inlineStr">
        <is>
          <t>Diesel</t>
        </is>
      </c>
      <c r="T254" s="70" t="n">
        <v>23</v>
      </c>
      <c r="U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TY100246</t>
        </is>
      </c>
      <c r="B255" s="68" t="n">
        <v>45690</v>
      </c>
      <c r="C255" s="69" t="n">
        <v>2025</v>
      </c>
      <c r="D255" t="inlineStr">
        <is>
          <t>Feb</t>
        </is>
      </c>
      <c r="E255" t="inlineStr">
        <is>
          <t>Japan</t>
        </is>
      </c>
      <c r="F255" t="inlineStr">
        <is>
          <t>Japan</t>
        </is>
      </c>
      <c r="G255" t="inlineStr">
        <is>
          <t>Prius</t>
        </is>
      </c>
      <c r="H255" t="inlineStr">
        <is>
          <t>Fleet</t>
        </is>
      </c>
      <c r="I255" t="inlineStr">
        <is>
          <t>Company fleet</t>
        </is>
      </c>
      <c r="J255" t="inlineStr">
        <is>
          <t>Olivia Brown</t>
        </is>
      </c>
      <c r="K255" s="70" t="n">
        <v>17</v>
      </c>
      <c r="L255" s="71" t="n">
        <v>3468947.02</v>
      </c>
      <c r="M255" s="71" t="n">
        <v>58972099.34</v>
      </c>
      <c r="N255" s="71" t="n">
        <v>1769162.98</v>
      </c>
      <c r="O255" s="71" t="n">
        <v>57202936.36</v>
      </c>
      <c r="P255" s="71" t="n">
        <v>48332140.7</v>
      </c>
      <c r="Q255" s="71" t="n">
        <v>8870795.66</v>
      </c>
      <c r="R255" t="inlineStr">
        <is>
          <t>TK-03</t>
        </is>
      </c>
      <c r="S255" t="inlineStr">
        <is>
          <t>Hybrid</t>
        </is>
      </c>
      <c r="T255" s="70" t="n">
        <v>19</v>
      </c>
      <c r="U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TY100247</t>
        </is>
      </c>
      <c r="B256" s="68" t="n">
        <v>45690</v>
      </c>
      <c r="C256" s="69" t="n">
        <v>2025</v>
      </c>
      <c r="D256" t="inlineStr">
        <is>
          <t>Feb</t>
        </is>
      </c>
      <c r="E256" t="inlineStr">
        <is>
          <t>Japan</t>
        </is>
      </c>
      <c r="F256" t="inlineStr">
        <is>
          <t>Japan</t>
        </is>
      </c>
      <c r="G256" t="inlineStr">
        <is>
          <t>Prius</t>
        </is>
      </c>
      <c r="H256" t="inlineStr">
        <is>
          <t>Dealer retail</t>
        </is>
      </c>
      <c r="I256" t="inlineStr">
        <is>
          <t>Company fleet</t>
        </is>
      </c>
      <c r="J256" t="inlineStr">
        <is>
          <t>Hiroshi Tanaka</t>
        </is>
      </c>
      <c r="K256" s="70" t="n">
        <v>36</v>
      </c>
      <c r="L256" s="71" t="n">
        <v>3651792.57</v>
      </c>
      <c r="M256" s="71" t="n">
        <v>131464532.52</v>
      </c>
      <c r="N256" s="71" t="n">
        <v>6573226.63</v>
      </c>
      <c r="O256" s="71" t="n">
        <v>124891305.89</v>
      </c>
      <c r="P256" s="71" t="n">
        <v>101128345.94</v>
      </c>
      <c r="Q256" s="71" t="n">
        <v>23762959.95</v>
      </c>
      <c r="R256" t="inlineStr">
        <is>
          <t>NG-04</t>
        </is>
      </c>
      <c r="S256" t="inlineStr">
        <is>
          <t>Hybrid</t>
        </is>
      </c>
      <c r="T256" s="70" t="n">
        <v>40</v>
      </c>
      <c r="U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TY100248</t>
        </is>
      </c>
      <c r="B257" s="68" t="n">
        <v>45690</v>
      </c>
      <c r="C257" s="69" t="n">
        <v>2025</v>
      </c>
      <c r="D257" t="inlineStr">
        <is>
          <t>Feb</t>
        </is>
      </c>
      <c r="E257" t="inlineStr">
        <is>
          <t>North America</t>
        </is>
      </c>
      <c r="F257" t="inlineStr">
        <is>
          <t>Canada</t>
        </is>
      </c>
      <c r="G257" t="inlineStr">
        <is>
          <t>Corolla</t>
        </is>
      </c>
      <c r="H257" t="inlineStr">
        <is>
          <t>Dealer retail</t>
        </is>
      </c>
      <c r="I257" t="inlineStr">
        <is>
          <t>Company fleet</t>
        </is>
      </c>
      <c r="J257" t="inlineStr">
        <is>
          <t>Noah Smith</t>
        </is>
      </c>
      <c r="K257" s="70" t="n">
        <v>20</v>
      </c>
      <c r="L257" s="71" t="n">
        <v>2787683.07</v>
      </c>
      <c r="M257" s="71" t="n">
        <v>55753661.4</v>
      </c>
      <c r="N257" s="71" t="n">
        <v>1115073.23</v>
      </c>
      <c r="O257" s="71" t="n">
        <v>54638588.17</v>
      </c>
      <c r="P257" s="71" t="n">
        <v>45336031.04</v>
      </c>
      <c r="Q257" s="71" t="n">
        <v>9302557.130000001</v>
      </c>
      <c r="R257" t="inlineStr">
        <is>
          <t>TO-03</t>
        </is>
      </c>
      <c r="S257" t="inlineStr">
        <is>
          <t>Petrol</t>
        </is>
      </c>
      <c r="T257" s="70" t="n">
        <v>21</v>
      </c>
      <c r="U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TY100249</t>
        </is>
      </c>
      <c r="B258" s="68" t="n">
        <v>45690</v>
      </c>
      <c r="C258" s="69" t="n">
        <v>2025</v>
      </c>
      <c r="D258" t="inlineStr">
        <is>
          <t>Feb</t>
        </is>
      </c>
      <c r="E258" t="inlineStr">
        <is>
          <t>North America</t>
        </is>
      </c>
      <c r="F258" t="inlineStr">
        <is>
          <t>Canada</t>
        </is>
      </c>
      <c r="G258" t="inlineStr">
        <is>
          <t>Land Cruiser</t>
        </is>
      </c>
      <c r="H258" t="inlineStr">
        <is>
          <t>Dealer retail</t>
        </is>
      </c>
      <c r="I258" t="inlineStr">
        <is>
          <t>Private buyer</t>
        </is>
      </c>
      <c r="J258" t="inlineStr">
        <is>
          <t>Kofi Mensah</t>
        </is>
      </c>
      <c r="K258" s="70" t="n">
        <v>24</v>
      </c>
      <c r="L258" s="71" t="n">
        <v>7868327.3</v>
      </c>
      <c r="M258" s="71" t="n">
        <v>188839855.2</v>
      </c>
      <c r="N258" s="71" t="n">
        <v>0</v>
      </c>
      <c r="O258" s="71" t="n">
        <v>188839855.2</v>
      </c>
      <c r="P258" s="71" t="n">
        <v>133502521.4</v>
      </c>
      <c r="Q258" s="71" t="n">
        <v>55337333.8</v>
      </c>
      <c r="R258" t="inlineStr">
        <is>
          <t>TO-04</t>
        </is>
      </c>
      <c r="S258" t="inlineStr">
        <is>
          <t>Diesel</t>
        </is>
      </c>
      <c r="T258" s="70" t="n">
        <v>27</v>
      </c>
      <c r="U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TY100250</t>
        </is>
      </c>
      <c r="B259" s="68" t="n">
        <v>45690</v>
      </c>
      <c r="C259" s="69" t="n">
        <v>2025</v>
      </c>
      <c r="D259" t="inlineStr">
        <is>
          <t>Feb</t>
        </is>
      </c>
      <c r="E259" t="inlineStr">
        <is>
          <t>Europe</t>
        </is>
      </c>
      <c r="F259" t="inlineStr">
        <is>
          <t>Germany</t>
        </is>
      </c>
      <c r="G259" t="inlineStr">
        <is>
          <t>Corolla</t>
        </is>
      </c>
      <c r="H259" t="inlineStr">
        <is>
          <t>Dealer retail</t>
        </is>
      </c>
      <c r="I259" t="inlineStr">
        <is>
          <t>Company fleet</t>
        </is>
      </c>
      <c r="J259" t="inlineStr">
        <is>
          <t>Priya Nair</t>
        </is>
      </c>
      <c r="K259" s="70" t="n">
        <v>36</v>
      </c>
      <c r="L259" s="71" t="n">
        <v>2939084.51</v>
      </c>
      <c r="M259" s="71" t="n">
        <v>105807042.36</v>
      </c>
      <c r="N259" s="71" t="n">
        <v>5290352.12</v>
      </c>
      <c r="O259" s="71" t="n">
        <v>100516690.24</v>
      </c>
      <c r="P259" s="71" t="n">
        <v>80405787.18000001</v>
      </c>
      <c r="Q259" s="71" t="n">
        <v>20110903.06</v>
      </c>
      <c r="R259" t="inlineStr">
        <is>
          <t>BE-03</t>
        </is>
      </c>
      <c r="S259" t="inlineStr">
        <is>
          <t>Hybrid</t>
        </is>
      </c>
      <c r="T259" s="70" t="n">
        <v>35</v>
      </c>
      <c r="U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TY100251</t>
        </is>
      </c>
      <c r="B260" s="68" t="n">
        <v>45691</v>
      </c>
      <c r="C260" s="69" t="n">
        <v>2025</v>
      </c>
      <c r="D260" t="inlineStr">
        <is>
          <t>Feb</t>
        </is>
      </c>
      <c r="E260" t="inlineStr">
        <is>
          <t>North America</t>
        </is>
      </c>
      <c r="F260" t="inlineStr">
        <is>
          <t>Canada</t>
        </is>
      </c>
      <c r="G260" t="inlineStr">
        <is>
          <t>Prius</t>
        </is>
      </c>
      <c r="H260" t="inlineStr">
        <is>
          <t>Online reservation</t>
        </is>
      </c>
      <c r="I260" t="inlineStr">
        <is>
          <t>Private buyer</t>
        </is>
      </c>
      <c r="J260" t="inlineStr">
        <is>
          <t>Ana Costa</t>
        </is>
      </c>
      <c r="K260" s="70" t="n">
        <v>8</v>
      </c>
      <c r="L260" s="71" t="n">
        <v>3438132.43</v>
      </c>
      <c r="M260" s="71" t="n">
        <v>27505059.44</v>
      </c>
      <c r="N260" s="71" t="n">
        <v>0</v>
      </c>
      <c r="O260" s="71" t="n">
        <v>27505059.44</v>
      </c>
      <c r="P260" s="71" t="n">
        <v>22298164.2</v>
      </c>
      <c r="Q260" s="71" t="n">
        <v>5206895.24</v>
      </c>
      <c r="R260" t="inlineStr">
        <is>
          <t>TO-04</t>
        </is>
      </c>
      <c r="S260" t="inlineStr">
        <is>
          <t>Hybrid</t>
        </is>
      </c>
      <c r="T260" s="70" t="n">
        <v>8</v>
      </c>
      <c r="U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TY100252</t>
        </is>
      </c>
      <c r="B261" s="68" t="n">
        <v>45691</v>
      </c>
      <c r="C261" s="69" t="n">
        <v>2025</v>
      </c>
      <c r="D261" t="inlineStr">
        <is>
          <t>Feb</t>
        </is>
      </c>
      <c r="E261" t="inlineStr">
        <is>
          <t>Middle East</t>
        </is>
      </c>
      <c r="F261" t="inlineStr">
        <is>
          <t>Saudi Arabia</t>
        </is>
      </c>
      <c r="G261" t="inlineStr">
        <is>
          <t>Land Cruiser</t>
        </is>
      </c>
      <c r="H261" t="inlineStr">
        <is>
          <t>Fleet</t>
        </is>
      </c>
      <c r="I261" t="inlineStr">
        <is>
          <t>Private buyer</t>
        </is>
      </c>
      <c r="J261" t="inlineStr">
        <is>
          <t>Wei Chen</t>
        </is>
      </c>
      <c r="K261" s="70" t="n">
        <v>6</v>
      </c>
      <c r="L261" s="71" t="n">
        <v>7353885.72</v>
      </c>
      <c r="M261" s="71" t="n">
        <v>44123314.32</v>
      </c>
      <c r="N261" s="71" t="n">
        <v>2206165.72</v>
      </c>
      <c r="O261" s="71" t="n">
        <v>41917148.6</v>
      </c>
      <c r="P261" s="71" t="n">
        <v>33088652.37</v>
      </c>
      <c r="Q261" s="71" t="n">
        <v>8828496.23</v>
      </c>
      <c r="R261" t="inlineStr">
        <is>
          <t>RY-04</t>
        </is>
      </c>
      <c r="S261" t="inlineStr">
        <is>
          <t>Petrol</t>
        </is>
      </c>
      <c r="T261" s="70" t="n">
        <v>7</v>
      </c>
      <c r="U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TY100253</t>
        </is>
      </c>
      <c r="B262" s="68" t="n">
        <v>45691</v>
      </c>
      <c r="C262" s="69" t="n">
        <v>2025</v>
      </c>
      <c r="D262" t="inlineStr">
        <is>
          <t>Feb</t>
        </is>
      </c>
      <c r="E262" t="inlineStr">
        <is>
          <t>Japan</t>
        </is>
      </c>
      <c r="F262" t="inlineStr">
        <is>
          <t>Japan</t>
        </is>
      </c>
      <c r="G262" t="inlineStr">
        <is>
          <t>Camry</t>
        </is>
      </c>
      <c r="H262" t="inlineStr">
        <is>
          <t>Dealer retail</t>
        </is>
      </c>
      <c r="I262" t="inlineStr">
        <is>
          <t>Private buyer</t>
        </is>
      </c>
      <c r="J262" t="inlineStr">
        <is>
          <t>Noah Smith</t>
        </is>
      </c>
      <c r="K262" s="70" t="n">
        <v>2</v>
      </c>
      <c r="L262" s="71" t="n">
        <v>3946327.84</v>
      </c>
      <c r="M262" s="71" t="n">
        <v>7892655.68</v>
      </c>
      <c r="N262" s="71" t="n">
        <v>394632.78</v>
      </c>
      <c r="O262" s="71" t="n">
        <v>7498022.9</v>
      </c>
      <c r="P262" s="71" t="n">
        <v>6162213.27</v>
      </c>
      <c r="Q262" s="71" t="n">
        <v>1335809.63</v>
      </c>
      <c r="R262" t="inlineStr">
        <is>
          <t>TK-02</t>
        </is>
      </c>
      <c r="S262" t="inlineStr">
        <is>
          <t>Petrol</t>
        </is>
      </c>
      <c r="T262" s="70" t="n">
        <v>2</v>
      </c>
      <c r="U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TY100254</t>
        </is>
      </c>
      <c r="B263" s="68" t="n">
        <v>45691</v>
      </c>
      <c r="C263" s="69" t="n">
        <v>2025</v>
      </c>
      <c r="D263" t="inlineStr">
        <is>
          <t>Feb</t>
        </is>
      </c>
      <c r="E263" t="inlineStr">
        <is>
          <t>North America</t>
        </is>
      </c>
      <c r="F263" t="inlineStr">
        <is>
          <t>Canada</t>
        </is>
      </c>
      <c r="G263" t="inlineStr">
        <is>
          <t>Corolla</t>
        </is>
      </c>
      <c r="H263" t="inlineStr">
        <is>
          <t>Dealer retail</t>
        </is>
      </c>
      <c r="I263" t="inlineStr">
        <is>
          <t>Company fleet</t>
        </is>
      </c>
      <c r="J263" t="inlineStr">
        <is>
          <t>Fatima Al-Saud</t>
        </is>
      </c>
      <c r="K263" s="70" t="n">
        <v>7</v>
      </c>
      <c r="L263" s="71" t="n">
        <v>2871853.37</v>
      </c>
      <c r="M263" s="71" t="n">
        <v>20102973.59</v>
      </c>
      <c r="N263" s="71" t="n">
        <v>0</v>
      </c>
      <c r="O263" s="71" t="n">
        <v>20102973.59</v>
      </c>
      <c r="P263" s="71" t="n">
        <v>15479675.93</v>
      </c>
      <c r="Q263" s="71" t="n">
        <v>4623297.66</v>
      </c>
      <c r="R263" t="inlineStr">
        <is>
          <t>TO-02</t>
        </is>
      </c>
      <c r="S263" t="inlineStr">
        <is>
          <t>Petrol</t>
        </is>
      </c>
      <c r="T263" s="70" t="n">
        <v>8</v>
      </c>
      <c r="U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TY100255</t>
        </is>
      </c>
      <c r="B264" s="68" t="n">
        <v>45691</v>
      </c>
      <c r="C264" s="69" t="n">
        <v>2025</v>
      </c>
      <c r="D264" t="inlineStr">
        <is>
          <t>Feb</t>
        </is>
      </c>
      <c r="E264" t="inlineStr">
        <is>
          <t>Japan</t>
        </is>
      </c>
      <c r="F264" t="inlineStr">
        <is>
          <t>Japan</t>
        </is>
      </c>
      <c r="G264" t="inlineStr">
        <is>
          <t>Corolla</t>
        </is>
      </c>
      <c r="H264" t="inlineStr">
        <is>
          <t>Dealer retail</t>
        </is>
      </c>
      <c r="I264" t="inlineStr">
        <is>
          <t>Private buyer</t>
        </is>
      </c>
      <c r="J264" t="inlineStr">
        <is>
          <t>Olivia Brown</t>
        </is>
      </c>
      <c r="K264" s="70" t="n">
        <v>12</v>
      </c>
      <c r="L264" s="71" t="n">
        <v>2898143.06</v>
      </c>
      <c r="M264" s="71" t="n">
        <v>34777716.72</v>
      </c>
      <c r="N264" s="71" t="n">
        <v>1043331.5</v>
      </c>
      <c r="O264" s="71" t="n">
        <v>33734385.22</v>
      </c>
      <c r="P264" s="71" t="n">
        <v>26988445.52</v>
      </c>
      <c r="Q264" s="71" t="n">
        <v>6745939.7</v>
      </c>
      <c r="R264" t="inlineStr">
        <is>
          <t>TK-02</t>
        </is>
      </c>
      <c r="S264" t="inlineStr">
        <is>
          <t>Hybrid</t>
        </is>
      </c>
      <c r="T264" s="70" t="n">
        <v>12</v>
      </c>
      <c r="U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TY100256</t>
        </is>
      </c>
      <c r="B265" s="68" t="n">
        <v>45691</v>
      </c>
      <c r="C265" s="69" t="n">
        <v>2025</v>
      </c>
      <c r="D265" t="inlineStr">
        <is>
          <t>Feb</t>
        </is>
      </c>
      <c r="E265" t="inlineStr">
        <is>
          <t>Japan</t>
        </is>
      </c>
      <c r="F265" t="inlineStr">
        <is>
          <t>Japan</t>
        </is>
      </c>
      <c r="G265" t="inlineStr">
        <is>
          <t>RAV4</t>
        </is>
      </c>
      <c r="H265" t="inlineStr">
        <is>
          <t>Online reservation</t>
        </is>
      </c>
      <c r="I265" t="inlineStr">
        <is>
          <t>Private buyer</t>
        </is>
      </c>
      <c r="J265" t="inlineStr">
        <is>
          <t>Omar Haddad</t>
        </is>
      </c>
      <c r="K265" s="70" t="n">
        <v>14</v>
      </c>
      <c r="L265" s="71" t="n">
        <v>3448545.36</v>
      </c>
      <c r="M265" s="71" t="n">
        <v>48279635.04</v>
      </c>
      <c r="N265" s="71" t="n">
        <v>965592.7</v>
      </c>
      <c r="O265" s="71" t="n">
        <v>47314042.34</v>
      </c>
      <c r="P265" s="71" t="n">
        <v>40152427.45</v>
      </c>
      <c r="Q265" s="71" t="n">
        <v>7161614.89</v>
      </c>
      <c r="R265" t="inlineStr">
        <is>
          <t>TK-02</t>
        </is>
      </c>
      <c r="S265" t="inlineStr">
        <is>
          <t>Petrol</t>
        </is>
      </c>
      <c r="T265" s="70" t="n">
        <v>14</v>
      </c>
      <c r="U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TY100257</t>
        </is>
      </c>
      <c r="B266" s="68" t="n">
        <v>45691</v>
      </c>
      <c r="C266" s="69" t="n">
        <v>2025</v>
      </c>
      <c r="D266" t="inlineStr">
        <is>
          <t>Feb</t>
        </is>
      </c>
      <c r="E266" t="inlineStr">
        <is>
          <t>Europe</t>
        </is>
      </c>
      <c r="F266" t="inlineStr">
        <is>
          <t>France</t>
        </is>
      </c>
      <c r="G266" t="inlineStr">
        <is>
          <t>Corolla</t>
        </is>
      </c>
      <c r="H266" t="inlineStr">
        <is>
          <t>Dealer retail</t>
        </is>
      </c>
      <c r="I266" t="inlineStr">
        <is>
          <t>Private buyer</t>
        </is>
      </c>
      <c r="J266" t="inlineStr">
        <is>
          <t>Arjun Mehta</t>
        </is>
      </c>
      <c r="K266" s="70" t="n">
        <v>4</v>
      </c>
      <c r="L266" s="71" t="n">
        <v>2828039.35</v>
      </c>
      <c r="M266" s="71" t="n">
        <v>11312157.4</v>
      </c>
      <c r="N266" s="71" t="n">
        <v>0</v>
      </c>
      <c r="O266" s="71" t="n">
        <v>11312157.4</v>
      </c>
      <c r="P266" s="71" t="n">
        <v>9302736.210000001</v>
      </c>
      <c r="Q266" s="71" t="n">
        <v>2009421.19</v>
      </c>
      <c r="R266" t="inlineStr">
        <is>
          <t>PA-03</t>
        </is>
      </c>
      <c r="S266" t="inlineStr">
        <is>
          <t>Petrol</t>
        </is>
      </c>
      <c r="T266" s="70" t="n">
        <v>4</v>
      </c>
      <c r="U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TY100258</t>
        </is>
      </c>
      <c r="B267" s="68" t="n">
        <v>45691</v>
      </c>
      <c r="C267" s="69" t="n">
        <v>2025</v>
      </c>
      <c r="D267" t="inlineStr">
        <is>
          <t>Feb</t>
        </is>
      </c>
      <c r="E267" t="inlineStr">
        <is>
          <t>North America</t>
        </is>
      </c>
      <c r="F267" t="inlineStr">
        <is>
          <t>USA</t>
        </is>
      </c>
      <c r="G267" t="inlineStr">
        <is>
          <t>Corolla</t>
        </is>
      </c>
      <c r="H267" t="inlineStr">
        <is>
          <t>Dealer retail</t>
        </is>
      </c>
      <c r="I267" t="inlineStr">
        <is>
          <t>Private buyer</t>
        </is>
      </c>
      <c r="J267" t="inlineStr">
        <is>
          <t>Kofi Mensah</t>
        </is>
      </c>
      <c r="K267" s="70" t="n">
        <v>13</v>
      </c>
      <c r="L267" s="71" t="n">
        <v>2783804.05</v>
      </c>
      <c r="M267" s="71" t="n">
        <v>36189452.65</v>
      </c>
      <c r="N267" s="71" t="n">
        <v>723789.05</v>
      </c>
      <c r="O267" s="71" t="n">
        <v>35465663.6</v>
      </c>
      <c r="P267" s="71" t="n">
        <v>29872415.07</v>
      </c>
      <c r="Q267" s="71" t="n">
        <v>5593248.53</v>
      </c>
      <c r="R267" t="inlineStr">
        <is>
          <t>LA-01</t>
        </is>
      </c>
      <c r="S267" t="inlineStr">
        <is>
          <t>Hybrid</t>
        </is>
      </c>
      <c r="T267" s="70" t="n">
        <v>14</v>
      </c>
      <c r="U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TY100259</t>
        </is>
      </c>
      <c r="B268" s="68" t="n">
        <v>45691</v>
      </c>
      <c r="C268" s="69" t="n">
        <v>2025</v>
      </c>
      <c r="D268" t="inlineStr">
        <is>
          <t>Feb</t>
        </is>
      </c>
      <c r="E268" t="inlineStr">
        <is>
          <t>North America</t>
        </is>
      </c>
      <c r="F268" t="inlineStr">
        <is>
          <t>USA</t>
        </is>
      </c>
      <c r="G268" t="inlineStr">
        <is>
          <t>RAV4</t>
        </is>
      </c>
      <c r="H268" t="inlineStr">
        <is>
          <t>Dealer retail</t>
        </is>
      </c>
      <c r="I268" t="inlineStr">
        <is>
          <t>Private buyer</t>
        </is>
      </c>
      <c r="J268" t="inlineStr">
        <is>
          <t>Ana Costa</t>
        </is>
      </c>
      <c r="K268" s="70" t="n">
        <v>2</v>
      </c>
      <c r="L268" s="71" t="n">
        <v>3555058.28</v>
      </c>
      <c r="M268" s="71" t="n">
        <v>7110116.56</v>
      </c>
      <c r="N268" s="71" t="n">
        <v>355505.83</v>
      </c>
      <c r="O268" s="71" t="n">
        <v>6754610.73</v>
      </c>
      <c r="P268" s="71" t="n">
        <v>5670541.34</v>
      </c>
      <c r="Q268" s="71" t="n">
        <v>1084069.39</v>
      </c>
      <c r="R268" t="inlineStr">
        <is>
          <t>NY-02</t>
        </is>
      </c>
      <c r="S268" t="inlineStr">
        <is>
          <t>Petrol</t>
        </is>
      </c>
      <c r="T268" s="70" t="n">
        <v>2</v>
      </c>
      <c r="U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TY100260</t>
        </is>
      </c>
      <c r="B269" s="68" t="n">
        <v>45691</v>
      </c>
      <c r="C269" s="69" t="n">
        <v>2025</v>
      </c>
      <c r="D269" t="inlineStr">
        <is>
          <t>Feb</t>
        </is>
      </c>
      <c r="E269" t="inlineStr">
        <is>
          <t>North America</t>
        </is>
      </c>
      <c r="F269" t="inlineStr">
        <is>
          <t>Canada</t>
        </is>
      </c>
      <c r="G269" t="inlineStr">
        <is>
          <t>Camry</t>
        </is>
      </c>
      <c r="H269" t="inlineStr">
        <is>
          <t>Dealer retail</t>
        </is>
      </c>
      <c r="I269" t="inlineStr">
        <is>
          <t>Private buyer</t>
        </is>
      </c>
      <c r="J269" t="inlineStr">
        <is>
          <t>Fatima Al-Saud</t>
        </is>
      </c>
      <c r="K269" s="70" t="n">
        <v>17</v>
      </c>
      <c r="L269" s="71" t="n">
        <v>3996768.2</v>
      </c>
      <c r="M269" s="71" t="n">
        <v>67945059.40000001</v>
      </c>
      <c r="N269" s="71" t="n">
        <v>1358901.19</v>
      </c>
      <c r="O269" s="71" t="n">
        <v>66586158.21</v>
      </c>
      <c r="P269" s="71" t="n">
        <v>56112091.99</v>
      </c>
      <c r="Q269" s="71" t="n">
        <v>10474066.22</v>
      </c>
      <c r="R269" t="inlineStr">
        <is>
          <t>TO-02</t>
        </is>
      </c>
      <c r="S269" t="inlineStr">
        <is>
          <t>Petrol</t>
        </is>
      </c>
      <c r="T269" s="70" t="n">
        <v>19</v>
      </c>
      <c r="U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TY100261</t>
        </is>
      </c>
      <c r="B270" s="68" t="n">
        <v>45692</v>
      </c>
      <c r="C270" s="69" t="n">
        <v>2025</v>
      </c>
      <c r="D270" t="inlineStr">
        <is>
          <t>Feb</t>
        </is>
      </c>
      <c r="E270" t="inlineStr">
        <is>
          <t>Japan</t>
        </is>
      </c>
      <c r="F270" t="inlineStr">
        <is>
          <t>Japan</t>
        </is>
      </c>
      <c r="G270" t="inlineStr">
        <is>
          <t>Corolla</t>
        </is>
      </c>
      <c r="H270" t="inlineStr">
        <is>
          <t>Fleet</t>
        </is>
      </c>
      <c r="I270" t="inlineStr">
        <is>
          <t>Government</t>
        </is>
      </c>
      <c r="J270" t="inlineStr">
        <is>
          <t>Carlos Silva</t>
        </is>
      </c>
      <c r="K270" s="70" t="n">
        <v>10</v>
      </c>
      <c r="L270" s="71" t="n">
        <v>2859011.87</v>
      </c>
      <c r="M270" s="71" t="n">
        <v>28590118.7</v>
      </c>
      <c r="N270" s="71" t="n">
        <v>857703.5600000001</v>
      </c>
      <c r="O270" s="71" t="n">
        <v>27732415.14</v>
      </c>
      <c r="P270" s="71" t="n">
        <v>22498397.08</v>
      </c>
      <c r="Q270" s="71" t="n">
        <v>5234018.06</v>
      </c>
      <c r="R270" t="inlineStr">
        <is>
          <t>OS-04</t>
        </is>
      </c>
      <c r="S270" t="inlineStr">
        <is>
          <t>Hybrid</t>
        </is>
      </c>
      <c r="T270" s="70" t="n">
        <v>10</v>
      </c>
      <c r="U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TY100262</t>
        </is>
      </c>
      <c r="B271" s="68" t="n">
        <v>45692</v>
      </c>
      <c r="C271" s="69" t="n">
        <v>2025</v>
      </c>
      <c r="D271" t="inlineStr">
        <is>
          <t>Feb</t>
        </is>
      </c>
      <c r="E271" t="inlineStr">
        <is>
          <t>North America</t>
        </is>
      </c>
      <c r="F271" t="inlineStr">
        <is>
          <t>Canada</t>
        </is>
      </c>
      <c r="G271" t="inlineStr">
        <is>
          <t>Hilux</t>
        </is>
      </c>
      <c r="H271" t="inlineStr">
        <is>
          <t>Online reservation</t>
        </is>
      </c>
      <c r="I271" t="inlineStr">
        <is>
          <t>Private buyer</t>
        </is>
      </c>
      <c r="J271" t="inlineStr">
        <is>
          <t>Liam O'Brien</t>
        </is>
      </c>
      <c r="K271" s="70" t="n">
        <v>3</v>
      </c>
      <c r="L271" s="71" t="n">
        <v>3761915.21</v>
      </c>
      <c r="M271" s="71" t="n">
        <v>11285745.63</v>
      </c>
      <c r="N271" s="71" t="n">
        <v>0</v>
      </c>
      <c r="O271" s="71" t="n">
        <v>11285745.63</v>
      </c>
      <c r="P271" s="71" t="n">
        <v>9648566.5</v>
      </c>
      <c r="Q271" s="71" t="n">
        <v>1637179.13</v>
      </c>
      <c r="R271" t="inlineStr">
        <is>
          <t>TO-04</t>
        </is>
      </c>
      <c r="S271" t="inlineStr">
        <is>
          <t>Diesel</t>
        </is>
      </c>
      <c r="T271" s="70" t="n">
        <v>3</v>
      </c>
      <c r="U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TY100263</t>
        </is>
      </c>
      <c r="B272" s="68" t="n">
        <v>45692</v>
      </c>
      <c r="C272" s="69" t="n">
        <v>2025</v>
      </c>
      <c r="D272" t="inlineStr">
        <is>
          <t>Feb</t>
        </is>
      </c>
      <c r="E272" t="inlineStr">
        <is>
          <t>North America</t>
        </is>
      </c>
      <c r="F272" t="inlineStr">
        <is>
          <t>Canada</t>
        </is>
      </c>
      <c r="G272" t="inlineStr">
        <is>
          <t>Hilux</t>
        </is>
      </c>
      <c r="H272" t="inlineStr">
        <is>
          <t>Dealer retail</t>
        </is>
      </c>
      <c r="I272" t="inlineStr">
        <is>
          <t>Private buyer</t>
        </is>
      </c>
      <c r="J272" t="inlineStr">
        <is>
          <t>Kofi Mensah</t>
        </is>
      </c>
      <c r="K272" s="70" t="n">
        <v>2</v>
      </c>
      <c r="L272" s="71" t="n">
        <v>4108958.11</v>
      </c>
      <c r="M272" s="71" t="n">
        <v>8217916.22</v>
      </c>
      <c r="N272" s="71" t="n">
        <v>164358.32</v>
      </c>
      <c r="O272" s="71" t="n">
        <v>8053557.9</v>
      </c>
      <c r="P272" s="71" t="n">
        <v>6654058.86</v>
      </c>
      <c r="Q272" s="71" t="n">
        <v>1399499.04</v>
      </c>
      <c r="R272" t="inlineStr">
        <is>
          <t>TO-02</t>
        </is>
      </c>
      <c r="S272" t="inlineStr">
        <is>
          <t>Petrol</t>
        </is>
      </c>
      <c r="T272" s="70" t="n">
        <v>2</v>
      </c>
      <c r="U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TY100264</t>
        </is>
      </c>
      <c r="B273" s="68" t="n">
        <v>45692</v>
      </c>
      <c r="C273" s="69" t="n">
        <v>2025</v>
      </c>
      <c r="D273" t="inlineStr">
        <is>
          <t>Feb</t>
        </is>
      </c>
      <c r="E273" t="inlineStr">
        <is>
          <t>North America</t>
        </is>
      </c>
      <c r="F273" t="inlineStr">
        <is>
          <t>USA</t>
        </is>
      </c>
      <c r="G273" t="inlineStr">
        <is>
          <t>RAV4</t>
        </is>
      </c>
      <c r="H273" t="inlineStr">
        <is>
          <t>Dealer retail</t>
        </is>
      </c>
      <c r="I273" t="inlineStr">
        <is>
          <t>Private buyer</t>
        </is>
      </c>
      <c r="J273" t="inlineStr">
        <is>
          <t>Amir Khan</t>
        </is>
      </c>
      <c r="K273" s="70" t="n">
        <v>2</v>
      </c>
      <c r="L273" s="71" t="n">
        <v>3636453.68</v>
      </c>
      <c r="M273" s="71" t="n">
        <v>7272907.36</v>
      </c>
      <c r="N273" s="71" t="n">
        <v>0</v>
      </c>
      <c r="O273" s="71" t="n">
        <v>7272907.36</v>
      </c>
      <c r="P273" s="71" t="n">
        <v>5884096.88</v>
      </c>
      <c r="Q273" s="71" t="n">
        <v>1388810.48</v>
      </c>
      <c r="R273" t="inlineStr">
        <is>
          <t>LA-02</t>
        </is>
      </c>
      <c r="S273" t="inlineStr">
        <is>
          <t>Hybrid</t>
        </is>
      </c>
      <c r="T273" s="70" t="n">
        <v>2</v>
      </c>
      <c r="U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TY100265</t>
        </is>
      </c>
      <c r="B274" s="68" t="n">
        <v>45692</v>
      </c>
      <c r="C274" s="69" t="n">
        <v>2025</v>
      </c>
      <c r="D274" t="inlineStr">
        <is>
          <t>Feb</t>
        </is>
      </c>
      <c r="E274" t="inlineStr">
        <is>
          <t>Japan</t>
        </is>
      </c>
      <c r="F274" t="inlineStr">
        <is>
          <t>Japan</t>
        </is>
      </c>
      <c r="G274" t="inlineStr">
        <is>
          <t>Land Cruiser</t>
        </is>
      </c>
      <c r="H274" t="inlineStr">
        <is>
          <t>Dealer retail</t>
        </is>
      </c>
      <c r="I274" t="inlineStr">
        <is>
          <t>Private buyer</t>
        </is>
      </c>
      <c r="J274" t="inlineStr">
        <is>
          <t>Hiroshi Tanaka</t>
        </is>
      </c>
      <c r="K274" s="70" t="n">
        <v>40</v>
      </c>
      <c r="L274" s="71" t="n">
        <v>7764541.28</v>
      </c>
      <c r="M274" s="71" t="n">
        <v>310581651.2</v>
      </c>
      <c r="N274" s="71" t="n">
        <v>9317449.539999999</v>
      </c>
      <c r="O274" s="71" t="n">
        <v>301264201.66</v>
      </c>
      <c r="P274" s="71" t="n">
        <v>219406936.94</v>
      </c>
      <c r="Q274" s="71" t="n">
        <v>81857264.72</v>
      </c>
      <c r="R274" t="inlineStr">
        <is>
          <t>TK-01</t>
        </is>
      </c>
      <c r="S274" t="inlineStr">
        <is>
          <t>Hybrid</t>
        </is>
      </c>
      <c r="T274" s="70" t="n">
        <v>44</v>
      </c>
      <c r="U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TY100266</t>
        </is>
      </c>
      <c r="B275" s="68" t="n">
        <v>45692</v>
      </c>
      <c r="C275" s="69" t="n">
        <v>2025</v>
      </c>
      <c r="D275" t="inlineStr">
        <is>
          <t>Feb</t>
        </is>
      </c>
      <c r="E275" t="inlineStr">
        <is>
          <t>North America</t>
        </is>
      </c>
      <c r="F275" t="inlineStr">
        <is>
          <t>Canada</t>
        </is>
      </c>
      <c r="G275" t="inlineStr">
        <is>
          <t>Land Cruiser</t>
        </is>
      </c>
      <c r="H275" t="inlineStr">
        <is>
          <t>Dealer retail</t>
        </is>
      </c>
      <c r="I275" t="inlineStr">
        <is>
          <t>Company fleet</t>
        </is>
      </c>
      <c r="J275" t="inlineStr">
        <is>
          <t>Arjun Mehta</t>
        </is>
      </c>
      <c r="K275" s="70" t="n">
        <v>40</v>
      </c>
      <c r="L275" s="71" t="n">
        <v>7399103.01</v>
      </c>
      <c r="M275" s="71" t="n">
        <v>295964120.4</v>
      </c>
      <c r="N275" s="71" t="n">
        <v>8878923.609999999</v>
      </c>
      <c r="O275" s="71" t="n">
        <v>287085196.79</v>
      </c>
      <c r="P275" s="71" t="n">
        <v>220772519.91</v>
      </c>
      <c r="Q275" s="71" t="n">
        <v>66312676.88</v>
      </c>
      <c r="R275" t="inlineStr">
        <is>
          <t>TO-03</t>
        </is>
      </c>
      <c r="S275" t="inlineStr">
        <is>
          <t>Petrol</t>
        </is>
      </c>
      <c r="T275" s="70" t="n">
        <v>38</v>
      </c>
      <c r="U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TY100267</t>
        </is>
      </c>
      <c r="B276" s="68" t="n">
        <v>45692</v>
      </c>
      <c r="C276" s="69" t="n">
        <v>2025</v>
      </c>
      <c r="D276" t="inlineStr">
        <is>
          <t>Feb</t>
        </is>
      </c>
      <c r="E276" t="inlineStr">
        <is>
          <t>North America</t>
        </is>
      </c>
      <c r="F276" t="inlineStr">
        <is>
          <t>Canada</t>
        </is>
      </c>
      <c r="G276" t="inlineStr">
        <is>
          <t>Camry</t>
        </is>
      </c>
      <c r="H276" t="inlineStr">
        <is>
          <t>Dealer retail</t>
        </is>
      </c>
      <c r="I276" t="inlineStr">
        <is>
          <t>Private buyer</t>
        </is>
      </c>
      <c r="J276" t="inlineStr">
        <is>
          <t>Wei Chen</t>
        </is>
      </c>
      <c r="K276" s="70" t="n">
        <v>34</v>
      </c>
      <c r="L276" s="71" t="n">
        <v>3964158.36</v>
      </c>
      <c r="M276" s="71" t="n">
        <v>134781384.24</v>
      </c>
      <c r="N276" s="71" t="n">
        <v>0</v>
      </c>
      <c r="O276" s="71" t="n">
        <v>134781384.24</v>
      </c>
      <c r="P276" s="71" t="n">
        <v>112572765.02</v>
      </c>
      <c r="Q276" s="71" t="n">
        <v>22208619.22</v>
      </c>
      <c r="R276" t="inlineStr">
        <is>
          <t>TO-01</t>
        </is>
      </c>
      <c r="S276" t="inlineStr">
        <is>
          <t>Hybrid</t>
        </is>
      </c>
      <c r="T276" s="70" t="n">
        <v>35</v>
      </c>
      <c r="U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TY100268</t>
        </is>
      </c>
      <c r="B277" s="68" t="n">
        <v>45692</v>
      </c>
      <c r="C277" s="69" t="n">
        <v>2025</v>
      </c>
      <c r="D277" t="inlineStr">
        <is>
          <t>Feb</t>
        </is>
      </c>
      <c r="E277" t="inlineStr">
        <is>
          <t>Asia</t>
        </is>
      </c>
      <c r="F277" t="inlineStr">
        <is>
          <t>Thailand</t>
        </is>
      </c>
      <c r="G277" t="inlineStr">
        <is>
          <t>Camry</t>
        </is>
      </c>
      <c r="H277" t="inlineStr">
        <is>
          <t>Dealer retail</t>
        </is>
      </c>
      <c r="I277" t="inlineStr">
        <is>
          <t>Private buyer</t>
        </is>
      </c>
      <c r="J277" t="inlineStr">
        <is>
          <t>Sophie Müller</t>
        </is>
      </c>
      <c r="K277" s="70" t="n">
        <v>37</v>
      </c>
      <c r="L277" s="71" t="n">
        <v>3812594.03</v>
      </c>
      <c r="M277" s="71" t="n">
        <v>141065979.11</v>
      </c>
      <c r="N277" s="71" t="n">
        <v>4231979.37</v>
      </c>
      <c r="O277" s="71" t="n">
        <v>136833999.74</v>
      </c>
      <c r="P277" s="71" t="n">
        <v>114880127.53</v>
      </c>
      <c r="Q277" s="71" t="n">
        <v>21953872.21</v>
      </c>
      <c r="R277" t="inlineStr">
        <is>
          <t>BK-02</t>
        </is>
      </c>
      <c r="S277" t="inlineStr">
        <is>
          <t>Hybrid</t>
        </is>
      </c>
      <c r="T277" s="70" t="n">
        <v>39</v>
      </c>
      <c r="U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TY100269</t>
        </is>
      </c>
      <c r="B278" s="68" t="n">
        <v>45692</v>
      </c>
      <c r="C278" s="69" t="n">
        <v>2025</v>
      </c>
      <c r="D278" t="inlineStr">
        <is>
          <t>Feb</t>
        </is>
      </c>
      <c r="E278" t="inlineStr">
        <is>
          <t>Asia</t>
        </is>
      </c>
      <c r="F278" t="inlineStr">
        <is>
          <t>Indonesia</t>
        </is>
      </c>
      <c r="G278" t="inlineStr">
        <is>
          <t>Prius</t>
        </is>
      </c>
      <c r="H278" t="inlineStr">
        <is>
          <t>Fleet</t>
        </is>
      </c>
      <c r="I278" t="inlineStr">
        <is>
          <t>Private buyer</t>
        </is>
      </c>
      <c r="J278" t="inlineStr">
        <is>
          <t>Wei Chen</t>
        </is>
      </c>
      <c r="K278" s="70" t="n">
        <v>3</v>
      </c>
      <c r="L278" s="71" t="n">
        <v>3548844.65</v>
      </c>
      <c r="M278" s="71" t="n">
        <v>10646533.95</v>
      </c>
      <c r="N278" s="71" t="n">
        <v>319396.02</v>
      </c>
      <c r="O278" s="71" t="n">
        <v>10327137.93</v>
      </c>
      <c r="P278" s="71" t="n">
        <v>8638584.529999999</v>
      </c>
      <c r="Q278" s="71" t="n">
        <v>1688553.4</v>
      </c>
      <c r="R278" t="inlineStr">
        <is>
          <t>JK-04</t>
        </is>
      </c>
      <c r="S278" t="inlineStr">
        <is>
          <t>Hybrid</t>
        </is>
      </c>
      <c r="T278" s="70" t="n">
        <v>3</v>
      </c>
      <c r="U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TY100270</t>
        </is>
      </c>
      <c r="B279" s="68" t="n">
        <v>45692</v>
      </c>
      <c r="C279" s="69" t="n">
        <v>2025</v>
      </c>
      <c r="D279" t="inlineStr">
        <is>
          <t>Feb</t>
        </is>
      </c>
      <c r="E279" t="inlineStr">
        <is>
          <t>Europe</t>
        </is>
      </c>
      <c r="F279" t="inlineStr">
        <is>
          <t>UK</t>
        </is>
      </c>
      <c r="G279" t="inlineStr">
        <is>
          <t>Hilux</t>
        </is>
      </c>
      <c r="H279" t="inlineStr">
        <is>
          <t>Dealer retail</t>
        </is>
      </c>
      <c r="I279" t="inlineStr">
        <is>
          <t>Private buyer</t>
        </is>
      </c>
      <c r="J279" t="inlineStr">
        <is>
          <t>Liam O'Brien</t>
        </is>
      </c>
      <c r="K279" s="70" t="n">
        <v>19</v>
      </c>
      <c r="L279" s="71" t="n">
        <v>3887848.07</v>
      </c>
      <c r="M279" s="71" t="n">
        <v>73869113.33</v>
      </c>
      <c r="N279" s="71" t="n">
        <v>1477382.27</v>
      </c>
      <c r="O279" s="71" t="n">
        <v>72391731.06</v>
      </c>
      <c r="P279" s="71" t="n">
        <v>60220609.94</v>
      </c>
      <c r="Q279" s="71" t="n">
        <v>12171121.12</v>
      </c>
      <c r="R279" t="inlineStr">
        <is>
          <t>LN-03</t>
        </is>
      </c>
      <c r="S279" t="inlineStr">
        <is>
          <t>Petrol</t>
        </is>
      </c>
      <c r="T279" s="70" t="n">
        <v>21</v>
      </c>
      <c r="U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TY100271</t>
        </is>
      </c>
      <c r="B280" s="68" t="n">
        <v>45692</v>
      </c>
      <c r="C280" s="69" t="n">
        <v>2025</v>
      </c>
      <c r="D280" t="inlineStr">
        <is>
          <t>Feb</t>
        </is>
      </c>
      <c r="E280" t="inlineStr">
        <is>
          <t>Europe</t>
        </is>
      </c>
      <c r="F280" t="inlineStr">
        <is>
          <t>Germany</t>
        </is>
      </c>
      <c r="G280" t="inlineStr">
        <is>
          <t>RAV4</t>
        </is>
      </c>
      <c r="H280" t="inlineStr">
        <is>
          <t>Fleet</t>
        </is>
      </c>
      <c r="I280" t="inlineStr">
        <is>
          <t>Company fleet</t>
        </is>
      </c>
      <c r="J280" t="inlineStr">
        <is>
          <t>Priya Nair</t>
        </is>
      </c>
      <c r="K280" s="70" t="n">
        <v>24</v>
      </c>
      <c r="L280" s="71" t="n">
        <v>3681923.47</v>
      </c>
      <c r="M280" s="71" t="n">
        <v>88366163.28</v>
      </c>
      <c r="N280" s="71" t="n">
        <v>4418308.16</v>
      </c>
      <c r="O280" s="71" t="n">
        <v>83947855.12</v>
      </c>
      <c r="P280" s="71" t="n">
        <v>70773424.42</v>
      </c>
      <c r="Q280" s="71" t="n">
        <v>13174430.7</v>
      </c>
      <c r="R280" t="inlineStr">
        <is>
          <t>BE-02</t>
        </is>
      </c>
      <c r="S280" t="inlineStr">
        <is>
          <t>Petrol</t>
        </is>
      </c>
      <c r="T280" s="70" t="n">
        <v>23</v>
      </c>
      <c r="U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TY100272</t>
        </is>
      </c>
      <c r="B281" s="68" t="n">
        <v>45693</v>
      </c>
      <c r="C281" s="69" t="n">
        <v>2025</v>
      </c>
      <c r="D281" t="inlineStr">
        <is>
          <t>Feb</t>
        </is>
      </c>
      <c r="E281" t="inlineStr">
        <is>
          <t>Japan</t>
        </is>
      </c>
      <c r="F281" t="inlineStr">
        <is>
          <t>Japan</t>
        </is>
      </c>
      <c r="G281" t="inlineStr">
        <is>
          <t>Corolla</t>
        </is>
      </c>
      <c r="H281" t="inlineStr">
        <is>
          <t>Fleet</t>
        </is>
      </c>
      <c r="I281" t="inlineStr">
        <is>
          <t>Private buyer</t>
        </is>
      </c>
      <c r="J281" t="inlineStr">
        <is>
          <t>Ruhi Shaikh</t>
        </is>
      </c>
      <c r="K281" s="70" t="n">
        <v>40</v>
      </c>
      <c r="L281" s="71" t="n">
        <v>2702910.92</v>
      </c>
      <c r="M281" s="71" t="n">
        <v>108116436.8</v>
      </c>
      <c r="N281" s="71" t="n">
        <v>0</v>
      </c>
      <c r="O281" s="71" t="n">
        <v>108116436.8</v>
      </c>
      <c r="P281" s="71" t="n">
        <v>93476425.23</v>
      </c>
      <c r="Q281" s="71" t="n">
        <v>14640011.57</v>
      </c>
      <c r="R281" t="inlineStr">
        <is>
          <t>OS-01</t>
        </is>
      </c>
      <c r="S281" t="inlineStr">
        <is>
          <t>Hybrid</t>
        </is>
      </c>
      <c r="T281" s="70" t="n">
        <v>41</v>
      </c>
      <c r="U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TY100273</t>
        </is>
      </c>
      <c r="B282" s="68" t="n">
        <v>45693</v>
      </c>
      <c r="C282" s="69" t="n">
        <v>2025</v>
      </c>
      <c r="D282" t="inlineStr">
        <is>
          <t>Feb</t>
        </is>
      </c>
      <c r="E282" t="inlineStr">
        <is>
          <t>North America</t>
        </is>
      </c>
      <c r="F282" t="inlineStr">
        <is>
          <t>USA</t>
        </is>
      </c>
      <c r="G282" t="inlineStr">
        <is>
          <t>bZ4X</t>
        </is>
      </c>
      <c r="H282" t="inlineStr">
        <is>
          <t>Dealer retail</t>
        </is>
      </c>
      <c r="I282" t="inlineStr">
        <is>
          <t>Private buyer</t>
        </is>
      </c>
      <c r="J282" t="inlineStr">
        <is>
          <t>Mei Lin</t>
        </is>
      </c>
      <c r="K282" s="70" t="n">
        <v>10</v>
      </c>
      <c r="L282" s="71" t="n">
        <v>5996518.04</v>
      </c>
      <c r="M282" s="71" t="n">
        <v>59965180.4</v>
      </c>
      <c r="N282" s="71" t="n">
        <v>1199303.61</v>
      </c>
      <c r="O282" s="71" t="n">
        <v>58765876.79</v>
      </c>
      <c r="P282" s="71" t="n">
        <v>54113417.72</v>
      </c>
      <c r="Q282" s="71" t="n">
        <v>4652459.07</v>
      </c>
      <c r="R282" t="inlineStr">
        <is>
          <t>TX-02</t>
        </is>
      </c>
      <c r="S282" t="inlineStr">
        <is>
          <t>EV</t>
        </is>
      </c>
      <c r="T282" s="70" t="n">
        <v>11</v>
      </c>
      <c r="U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TY100274</t>
        </is>
      </c>
      <c r="B283" s="68" t="n">
        <v>45693</v>
      </c>
      <c r="C283" s="69" t="n">
        <v>2025</v>
      </c>
      <c r="D283" t="inlineStr">
        <is>
          <t>Feb</t>
        </is>
      </c>
      <c r="E283" t="inlineStr">
        <is>
          <t>North America</t>
        </is>
      </c>
      <c r="F283" t="inlineStr">
        <is>
          <t>Canada</t>
        </is>
      </c>
      <c r="G283" t="inlineStr">
        <is>
          <t>Camry</t>
        </is>
      </c>
      <c r="H283" t="inlineStr">
        <is>
          <t>Dealer retail</t>
        </is>
      </c>
      <c r="I283" t="inlineStr">
        <is>
          <t>Private buyer</t>
        </is>
      </c>
      <c r="J283" t="inlineStr">
        <is>
          <t>Aisha Bello</t>
        </is>
      </c>
      <c r="K283" s="70" t="n">
        <v>28</v>
      </c>
      <c r="L283" s="71" t="n">
        <v>3806866</v>
      </c>
      <c r="M283" s="71" t="n">
        <v>106592248</v>
      </c>
      <c r="N283" s="71" t="n">
        <v>0</v>
      </c>
      <c r="O283" s="71" t="n">
        <v>106592248</v>
      </c>
      <c r="P283" s="71" t="n">
        <v>88733154.19</v>
      </c>
      <c r="Q283" s="71" t="n">
        <v>17859093.81</v>
      </c>
      <c r="R283" t="inlineStr">
        <is>
          <t>TO-03</t>
        </is>
      </c>
      <c r="S283" t="inlineStr">
        <is>
          <t>Petrol</t>
        </is>
      </c>
      <c r="T283" s="70" t="n">
        <v>28</v>
      </c>
      <c r="U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TY100275</t>
        </is>
      </c>
      <c r="B284" s="68" t="n">
        <v>45693</v>
      </c>
      <c r="C284" s="69" t="n">
        <v>2025</v>
      </c>
      <c r="D284" t="inlineStr">
        <is>
          <t>Feb</t>
        </is>
      </c>
      <c r="E284" t="inlineStr">
        <is>
          <t>Japan</t>
        </is>
      </c>
      <c r="F284" t="inlineStr">
        <is>
          <t>Japan</t>
        </is>
      </c>
      <c r="G284" t="inlineStr">
        <is>
          <t>Corolla</t>
        </is>
      </c>
      <c r="H284" t="inlineStr">
        <is>
          <t>Dealer retail</t>
        </is>
      </c>
      <c r="I284" t="inlineStr">
        <is>
          <t>Company fleet</t>
        </is>
      </c>
      <c r="J284" t="inlineStr">
        <is>
          <t>Mei Lin</t>
        </is>
      </c>
      <c r="K284" s="70" t="n">
        <v>37</v>
      </c>
      <c r="L284" s="71" t="n">
        <v>2926282.89</v>
      </c>
      <c r="M284" s="71" t="n">
        <v>108272466.93</v>
      </c>
      <c r="N284" s="71" t="n">
        <v>3248174.01</v>
      </c>
      <c r="O284" s="71" t="n">
        <v>105024292.92</v>
      </c>
      <c r="P284" s="71" t="n">
        <v>84242009.98</v>
      </c>
      <c r="Q284" s="71" t="n">
        <v>20782282.94</v>
      </c>
      <c r="R284" t="inlineStr">
        <is>
          <t>OS-01</t>
        </is>
      </c>
      <c r="S284" t="inlineStr">
        <is>
          <t>Petrol</t>
        </is>
      </c>
      <c r="T284" s="70" t="n">
        <v>37</v>
      </c>
      <c r="U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TY100276</t>
        </is>
      </c>
      <c r="B285" s="68" t="n">
        <v>45693</v>
      </c>
      <c r="C285" s="69" t="n">
        <v>2025</v>
      </c>
      <c r="D285" t="inlineStr">
        <is>
          <t>Feb</t>
        </is>
      </c>
      <c r="E285" t="inlineStr">
        <is>
          <t>North America</t>
        </is>
      </c>
      <c r="F285" t="inlineStr">
        <is>
          <t>Canada</t>
        </is>
      </c>
      <c r="G285" t="inlineStr">
        <is>
          <t>Corolla</t>
        </is>
      </c>
      <c r="H285" t="inlineStr">
        <is>
          <t>Fleet</t>
        </is>
      </c>
      <c r="I285" t="inlineStr">
        <is>
          <t>Company fleet</t>
        </is>
      </c>
      <c r="J285" t="inlineStr">
        <is>
          <t>Carlos Silva</t>
        </is>
      </c>
      <c r="K285" s="70" t="n">
        <v>13</v>
      </c>
      <c r="L285" s="71" t="n">
        <v>2671759.07</v>
      </c>
      <c r="M285" s="71" t="n">
        <v>34732867.91</v>
      </c>
      <c r="N285" s="71" t="n">
        <v>694657.36</v>
      </c>
      <c r="O285" s="71" t="n">
        <v>34038210.55</v>
      </c>
      <c r="P285" s="71" t="n">
        <v>29079693.89</v>
      </c>
      <c r="Q285" s="71" t="n">
        <v>4958516.66</v>
      </c>
      <c r="R285" t="inlineStr">
        <is>
          <t>TO-03</t>
        </is>
      </c>
      <c r="S285" t="inlineStr">
        <is>
          <t>Hybrid</t>
        </is>
      </c>
      <c r="T285" s="70" t="n">
        <v>13</v>
      </c>
      <c r="U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TY100277</t>
        </is>
      </c>
      <c r="B286" s="68" t="n">
        <v>45693</v>
      </c>
      <c r="C286" s="69" t="n">
        <v>2025</v>
      </c>
      <c r="D286" t="inlineStr">
        <is>
          <t>Feb</t>
        </is>
      </c>
      <c r="E286" t="inlineStr">
        <is>
          <t>North America</t>
        </is>
      </c>
      <c r="F286" t="inlineStr">
        <is>
          <t>Canada</t>
        </is>
      </c>
      <c r="G286" t="inlineStr">
        <is>
          <t>RAV4</t>
        </is>
      </c>
      <c r="H286" t="inlineStr">
        <is>
          <t>Dealer retail</t>
        </is>
      </c>
      <c r="I286" t="inlineStr">
        <is>
          <t>Company fleet</t>
        </is>
      </c>
      <c r="J286" t="inlineStr">
        <is>
          <t>Omar Haddad</t>
        </is>
      </c>
      <c r="K286" s="70" t="n">
        <v>37</v>
      </c>
      <c r="L286" s="71" t="n">
        <v>3393709.34</v>
      </c>
      <c r="M286" s="71" t="n">
        <v>125567245.58</v>
      </c>
      <c r="N286" s="71" t="n">
        <v>2511344.91</v>
      </c>
      <c r="O286" s="71" t="n">
        <v>123055900.67</v>
      </c>
      <c r="P286" s="71" t="n">
        <v>109046136.05</v>
      </c>
      <c r="Q286" s="71" t="n">
        <v>14009764.62</v>
      </c>
      <c r="R286" t="inlineStr">
        <is>
          <t>TO-04</t>
        </is>
      </c>
      <c r="S286" t="inlineStr">
        <is>
          <t>Hybrid</t>
        </is>
      </c>
      <c r="T286" s="70" t="n">
        <v>40</v>
      </c>
      <c r="U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TY100278</t>
        </is>
      </c>
      <c r="B287" s="68" t="n">
        <v>45693</v>
      </c>
      <c r="C287" s="69" t="n">
        <v>2025</v>
      </c>
      <c r="D287" t="inlineStr">
        <is>
          <t>Feb</t>
        </is>
      </c>
      <c r="E287" t="inlineStr">
        <is>
          <t>Europe</t>
        </is>
      </c>
      <c r="F287" t="inlineStr">
        <is>
          <t>UK</t>
        </is>
      </c>
      <c r="G287" t="inlineStr">
        <is>
          <t>Corolla</t>
        </is>
      </c>
      <c r="H287" t="inlineStr">
        <is>
          <t>Dealer retail</t>
        </is>
      </c>
      <c r="I287" t="inlineStr">
        <is>
          <t>Private buyer</t>
        </is>
      </c>
      <c r="J287" t="inlineStr">
        <is>
          <t>Olivia Brown</t>
        </is>
      </c>
      <c r="K287" s="70" t="n">
        <v>35</v>
      </c>
      <c r="L287" s="71" t="n">
        <v>2801663.47</v>
      </c>
      <c r="M287" s="71" t="n">
        <v>98058221.45</v>
      </c>
      <c r="N287" s="71" t="n">
        <v>1961164.43</v>
      </c>
      <c r="O287" s="71" t="n">
        <v>96097057.02</v>
      </c>
      <c r="P287" s="71" t="n">
        <v>78863943.45999999</v>
      </c>
      <c r="Q287" s="71" t="n">
        <v>17233113.56</v>
      </c>
      <c r="R287" t="inlineStr">
        <is>
          <t>LN-04</t>
        </is>
      </c>
      <c r="S287" t="inlineStr">
        <is>
          <t>Hybrid</t>
        </is>
      </c>
      <c r="T287" s="70" t="n">
        <v>39</v>
      </c>
      <c r="U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TY100279</t>
        </is>
      </c>
      <c r="B288" s="68" t="n">
        <v>45693</v>
      </c>
      <c r="C288" s="69" t="n">
        <v>2025</v>
      </c>
      <c r="D288" t="inlineStr">
        <is>
          <t>Feb</t>
        </is>
      </c>
      <c r="E288" t="inlineStr">
        <is>
          <t>Europe</t>
        </is>
      </c>
      <c r="F288" t="inlineStr">
        <is>
          <t>UK</t>
        </is>
      </c>
      <c r="G288" t="inlineStr">
        <is>
          <t>Corolla</t>
        </is>
      </c>
      <c r="H288" t="inlineStr">
        <is>
          <t>Online reservation</t>
        </is>
      </c>
      <c r="I288" t="inlineStr">
        <is>
          <t>Private buyer</t>
        </is>
      </c>
      <c r="J288" t="inlineStr">
        <is>
          <t>Wei Chen</t>
        </is>
      </c>
      <c r="K288" s="70" t="n">
        <v>33</v>
      </c>
      <c r="L288" s="71" t="n">
        <v>2811112.59</v>
      </c>
      <c r="M288" s="71" t="n">
        <v>92766715.47</v>
      </c>
      <c r="N288" s="71" t="n">
        <v>2783001.46</v>
      </c>
      <c r="O288" s="71" t="n">
        <v>89983714.01000001</v>
      </c>
      <c r="P288" s="71" t="n">
        <v>76536714.83</v>
      </c>
      <c r="Q288" s="71" t="n">
        <v>13446999.18</v>
      </c>
      <c r="R288" t="inlineStr">
        <is>
          <t>LN-03</t>
        </is>
      </c>
      <c r="S288" t="inlineStr">
        <is>
          <t>Petrol</t>
        </is>
      </c>
      <c r="T288" s="70" t="n">
        <v>37</v>
      </c>
      <c r="U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TY100280</t>
        </is>
      </c>
      <c r="B289" s="68" t="n">
        <v>45694</v>
      </c>
      <c r="C289" s="69" t="n">
        <v>2025</v>
      </c>
      <c r="D289" t="inlineStr">
        <is>
          <t>Feb</t>
        </is>
      </c>
      <c r="E289" t="inlineStr">
        <is>
          <t>Japan</t>
        </is>
      </c>
      <c r="F289" t="inlineStr">
        <is>
          <t>Japan</t>
        </is>
      </c>
      <c r="G289" t="inlineStr">
        <is>
          <t>RAV4</t>
        </is>
      </c>
      <c r="H289" t="inlineStr">
        <is>
          <t>Dealer retail</t>
        </is>
      </c>
      <c r="I289" t="inlineStr">
        <is>
          <t>Private buyer</t>
        </is>
      </c>
      <c r="J289" t="inlineStr">
        <is>
          <t>Fatima Al-Saud</t>
        </is>
      </c>
      <c r="K289" s="70" t="n">
        <v>6</v>
      </c>
      <c r="L289" s="71" t="n">
        <v>3784842.73</v>
      </c>
      <c r="M289" s="71" t="n">
        <v>22709056.38</v>
      </c>
      <c r="N289" s="71" t="n">
        <v>454181.13</v>
      </c>
      <c r="O289" s="71" t="n">
        <v>22254875.25</v>
      </c>
      <c r="P289" s="71" t="n">
        <v>17603219.75</v>
      </c>
      <c r="Q289" s="71" t="n">
        <v>4651655.5</v>
      </c>
      <c r="R289" t="inlineStr">
        <is>
          <t>NG-04</t>
        </is>
      </c>
      <c r="S289" t="inlineStr">
        <is>
          <t>Hybrid</t>
        </is>
      </c>
      <c r="T289" s="70" t="n">
        <v>6</v>
      </c>
      <c r="U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TY100281</t>
        </is>
      </c>
      <c r="B290" s="68" t="n">
        <v>45694</v>
      </c>
      <c r="C290" s="69" t="n">
        <v>2025</v>
      </c>
      <c r="D290" t="inlineStr">
        <is>
          <t>Feb</t>
        </is>
      </c>
      <c r="E290" t="inlineStr">
        <is>
          <t>North America</t>
        </is>
      </c>
      <c r="F290" t="inlineStr">
        <is>
          <t>USA</t>
        </is>
      </c>
      <c r="G290" t="inlineStr">
        <is>
          <t>Hilux</t>
        </is>
      </c>
      <c r="H290" t="inlineStr">
        <is>
          <t>Dealer retail</t>
        </is>
      </c>
      <c r="I290" t="inlineStr">
        <is>
          <t>Private buyer</t>
        </is>
      </c>
      <c r="J290" t="inlineStr">
        <is>
          <t>Lucas Martin</t>
        </is>
      </c>
      <c r="K290" s="70" t="n">
        <v>4</v>
      </c>
      <c r="L290" s="71" t="n">
        <v>3943288.1</v>
      </c>
      <c r="M290" s="71" t="n">
        <v>15773152.4</v>
      </c>
      <c r="N290" s="71" t="n">
        <v>0</v>
      </c>
      <c r="O290" s="71" t="n">
        <v>15773152.4</v>
      </c>
      <c r="P290" s="71" t="n">
        <v>12634976.01</v>
      </c>
      <c r="Q290" s="71" t="n">
        <v>3138176.39</v>
      </c>
      <c r="R290" t="inlineStr">
        <is>
          <t>LA-01</t>
        </is>
      </c>
      <c r="S290" t="inlineStr">
        <is>
          <t>Diesel</t>
        </is>
      </c>
      <c r="T290" s="70" t="n">
        <v>4</v>
      </c>
      <c r="U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TY100282</t>
        </is>
      </c>
      <c r="B291" s="68" t="n">
        <v>45694</v>
      </c>
      <c r="C291" s="69" t="n">
        <v>2025</v>
      </c>
      <c r="D291" t="inlineStr">
        <is>
          <t>Feb</t>
        </is>
      </c>
      <c r="E291" t="inlineStr">
        <is>
          <t>Japan</t>
        </is>
      </c>
      <c r="F291" t="inlineStr">
        <is>
          <t>Japan</t>
        </is>
      </c>
      <c r="G291" t="inlineStr">
        <is>
          <t>Camry</t>
        </is>
      </c>
      <c r="H291" t="inlineStr">
        <is>
          <t>Fleet</t>
        </is>
      </c>
      <c r="I291" t="inlineStr">
        <is>
          <t>Private buyer</t>
        </is>
      </c>
      <c r="J291" t="inlineStr">
        <is>
          <t>Yuki Sato</t>
        </is>
      </c>
      <c r="K291" s="70" t="n">
        <v>8</v>
      </c>
      <c r="L291" s="71" t="n">
        <v>4186506.95</v>
      </c>
      <c r="M291" s="71" t="n">
        <v>33492055.6</v>
      </c>
      <c r="N291" s="71" t="n">
        <v>1674602.78</v>
      </c>
      <c r="O291" s="71" t="n">
        <v>31817452.82</v>
      </c>
      <c r="P291" s="71" t="n">
        <v>24607636.77</v>
      </c>
      <c r="Q291" s="71" t="n">
        <v>7209816.05</v>
      </c>
      <c r="R291" t="inlineStr">
        <is>
          <t>OS-03</t>
        </is>
      </c>
      <c r="S291" t="inlineStr">
        <is>
          <t>Hybrid</t>
        </is>
      </c>
      <c r="T291" s="70" t="n">
        <v>9</v>
      </c>
      <c r="U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TY100283</t>
        </is>
      </c>
      <c r="B292" s="68" t="n">
        <v>45694</v>
      </c>
      <c r="C292" s="69" t="n">
        <v>2025</v>
      </c>
      <c r="D292" t="inlineStr">
        <is>
          <t>Feb</t>
        </is>
      </c>
      <c r="E292" t="inlineStr">
        <is>
          <t>Asia</t>
        </is>
      </c>
      <c r="F292" t="inlineStr">
        <is>
          <t>Indonesia</t>
        </is>
      </c>
      <c r="G292" t="inlineStr">
        <is>
          <t>Land Cruiser</t>
        </is>
      </c>
      <c r="H292" t="inlineStr">
        <is>
          <t>Dealer retail</t>
        </is>
      </c>
      <c r="I292" t="inlineStr">
        <is>
          <t>Private buyer</t>
        </is>
      </c>
      <c r="J292" t="inlineStr">
        <is>
          <t>Wei Chen</t>
        </is>
      </c>
      <c r="K292" s="70" t="n">
        <v>10</v>
      </c>
      <c r="L292" s="71" t="n">
        <v>7502555.78</v>
      </c>
      <c r="M292" s="71" t="n">
        <v>75025557.8</v>
      </c>
      <c r="N292" s="71" t="n">
        <v>2250766.73</v>
      </c>
      <c r="O292" s="71" t="n">
        <v>72774791.06999999</v>
      </c>
      <c r="P292" s="71" t="n">
        <v>56516843.04</v>
      </c>
      <c r="Q292" s="71" t="n">
        <v>16257948.03</v>
      </c>
      <c r="R292" t="inlineStr">
        <is>
          <t>JK-01</t>
        </is>
      </c>
      <c r="S292" t="inlineStr">
        <is>
          <t>Diesel</t>
        </is>
      </c>
      <c r="T292" s="70" t="n">
        <v>11</v>
      </c>
      <c r="U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TY100284</t>
        </is>
      </c>
      <c r="B293" s="68" t="n">
        <v>45694</v>
      </c>
      <c r="C293" s="69" t="n">
        <v>2025</v>
      </c>
      <c r="D293" t="inlineStr">
        <is>
          <t>Feb</t>
        </is>
      </c>
      <c r="E293" t="inlineStr">
        <is>
          <t>Japan</t>
        </is>
      </c>
      <c r="F293" t="inlineStr">
        <is>
          <t>Japan</t>
        </is>
      </c>
      <c r="G293" t="inlineStr">
        <is>
          <t>RAV4</t>
        </is>
      </c>
      <c r="H293" t="inlineStr">
        <is>
          <t>Fleet</t>
        </is>
      </c>
      <c r="I293" t="inlineStr">
        <is>
          <t>Private buyer</t>
        </is>
      </c>
      <c r="J293" t="inlineStr">
        <is>
          <t>Wei Chen</t>
        </is>
      </c>
      <c r="K293" s="70" t="n">
        <v>5</v>
      </c>
      <c r="L293" s="71" t="n">
        <v>3482038.98</v>
      </c>
      <c r="M293" s="71" t="n">
        <v>17410194.9</v>
      </c>
      <c r="N293" s="71" t="n">
        <v>348203.9</v>
      </c>
      <c r="O293" s="71" t="n">
        <v>17061991</v>
      </c>
      <c r="P293" s="71" t="n">
        <v>13805672.1</v>
      </c>
      <c r="Q293" s="71" t="n">
        <v>3256318.9</v>
      </c>
      <c r="R293" t="inlineStr">
        <is>
          <t>OS-03</t>
        </is>
      </c>
      <c r="S293" t="inlineStr">
        <is>
          <t>Hybrid</t>
        </is>
      </c>
      <c r="T293" s="70" t="n">
        <v>5</v>
      </c>
      <c r="U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TY100285</t>
        </is>
      </c>
      <c r="B294" s="68" t="n">
        <v>45694</v>
      </c>
      <c r="C294" s="69" t="n">
        <v>2025</v>
      </c>
      <c r="D294" t="inlineStr">
        <is>
          <t>Feb</t>
        </is>
      </c>
      <c r="E294" t="inlineStr">
        <is>
          <t>North America</t>
        </is>
      </c>
      <c r="F294" t="inlineStr">
        <is>
          <t>Canada</t>
        </is>
      </c>
      <c r="G294" t="inlineStr">
        <is>
          <t>Camry</t>
        </is>
      </c>
      <c r="H294" t="inlineStr">
        <is>
          <t>Dealer retail</t>
        </is>
      </c>
      <c r="I294" t="inlineStr">
        <is>
          <t>Company fleet</t>
        </is>
      </c>
      <c r="J294" t="inlineStr">
        <is>
          <t>Yuki Sato</t>
        </is>
      </c>
      <c r="K294" s="70" t="n">
        <v>32</v>
      </c>
      <c r="L294" s="71" t="n">
        <v>4022647.41</v>
      </c>
      <c r="M294" s="71" t="n">
        <v>128724717.12</v>
      </c>
      <c r="N294" s="71" t="n">
        <v>2574494.34</v>
      </c>
      <c r="O294" s="71" t="n">
        <v>126150222.78</v>
      </c>
      <c r="P294" s="71" t="n">
        <v>104100825.72</v>
      </c>
      <c r="Q294" s="71" t="n">
        <v>22049397.06</v>
      </c>
      <c r="R294" t="inlineStr">
        <is>
          <t>TO-02</t>
        </is>
      </c>
      <c r="S294" t="inlineStr">
        <is>
          <t>Petrol</t>
        </is>
      </c>
      <c r="T294" s="70" t="n">
        <v>31</v>
      </c>
      <c r="U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TY100286</t>
        </is>
      </c>
      <c r="B295" s="68" t="n">
        <v>45694</v>
      </c>
      <c r="C295" s="69" t="n">
        <v>2025</v>
      </c>
      <c r="D295" t="inlineStr">
        <is>
          <t>Feb</t>
        </is>
      </c>
      <c r="E295" t="inlineStr">
        <is>
          <t>Japan</t>
        </is>
      </c>
      <c r="F295" t="inlineStr">
        <is>
          <t>Japan</t>
        </is>
      </c>
      <c r="G295" t="inlineStr">
        <is>
          <t>Corolla</t>
        </is>
      </c>
      <c r="H295" t="inlineStr">
        <is>
          <t>Dealer retail</t>
        </is>
      </c>
      <c r="I295" t="inlineStr">
        <is>
          <t>Company fleet</t>
        </is>
      </c>
      <c r="J295" t="inlineStr">
        <is>
          <t>Kofi Mensah</t>
        </is>
      </c>
      <c r="K295" s="70" t="n">
        <v>32</v>
      </c>
      <c r="L295" s="71" t="n">
        <v>2910857.39</v>
      </c>
      <c r="M295" s="71" t="n">
        <v>93147436.48</v>
      </c>
      <c r="N295" s="71" t="n">
        <v>4657371.82</v>
      </c>
      <c r="O295" s="71" t="n">
        <v>88490064.66</v>
      </c>
      <c r="P295" s="71" t="n">
        <v>76055599.94</v>
      </c>
      <c r="Q295" s="71" t="n">
        <v>12434464.72</v>
      </c>
      <c r="R295" t="inlineStr">
        <is>
          <t>TK-04</t>
        </is>
      </c>
      <c r="S295" t="inlineStr">
        <is>
          <t>Petrol</t>
        </is>
      </c>
      <c r="T295" s="70" t="n">
        <v>33</v>
      </c>
      <c r="U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TY100287</t>
        </is>
      </c>
      <c r="B296" s="68" t="n">
        <v>45694</v>
      </c>
      <c r="C296" s="69" t="n">
        <v>2025</v>
      </c>
      <c r="D296" t="inlineStr">
        <is>
          <t>Feb</t>
        </is>
      </c>
      <c r="E296" t="inlineStr">
        <is>
          <t>Japan</t>
        </is>
      </c>
      <c r="F296" t="inlineStr">
        <is>
          <t>Japan</t>
        </is>
      </c>
      <c r="G296" t="inlineStr">
        <is>
          <t>RAV4</t>
        </is>
      </c>
      <c r="H296" t="inlineStr">
        <is>
          <t>Dealer retail</t>
        </is>
      </c>
      <c r="I296" t="inlineStr">
        <is>
          <t>Company fleet</t>
        </is>
      </c>
      <c r="J296" t="inlineStr">
        <is>
          <t>Sara Rossi</t>
        </is>
      </c>
      <c r="K296" s="70" t="n">
        <v>18</v>
      </c>
      <c r="L296" s="71" t="n">
        <v>3478086.81</v>
      </c>
      <c r="M296" s="71" t="n">
        <v>62605562.58</v>
      </c>
      <c r="N296" s="71" t="n">
        <v>1252111.25</v>
      </c>
      <c r="O296" s="71" t="n">
        <v>61353451.33</v>
      </c>
      <c r="P296" s="71" t="n">
        <v>51833661.95</v>
      </c>
      <c r="Q296" s="71" t="n">
        <v>9519789.380000001</v>
      </c>
      <c r="R296" t="inlineStr">
        <is>
          <t>TK-01</t>
        </is>
      </c>
      <c r="S296" t="inlineStr">
        <is>
          <t>Petrol</t>
        </is>
      </c>
      <c r="T296" s="70" t="n">
        <v>17</v>
      </c>
      <c r="U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TY100288</t>
        </is>
      </c>
      <c r="B297" s="68" t="n">
        <v>45694</v>
      </c>
      <c r="C297" s="69" t="n">
        <v>2025</v>
      </c>
      <c r="D297" t="inlineStr">
        <is>
          <t>Feb</t>
        </is>
      </c>
      <c r="E297" t="inlineStr">
        <is>
          <t>Japan</t>
        </is>
      </c>
      <c r="F297" t="inlineStr">
        <is>
          <t>Japan</t>
        </is>
      </c>
      <c r="G297" t="inlineStr">
        <is>
          <t>Prius</t>
        </is>
      </c>
      <c r="H297" t="inlineStr">
        <is>
          <t>Fleet</t>
        </is>
      </c>
      <c r="I297" t="inlineStr">
        <is>
          <t>Private buyer</t>
        </is>
      </c>
      <c r="J297" t="inlineStr">
        <is>
          <t>Sara Rossi</t>
        </is>
      </c>
      <c r="K297" s="70" t="n">
        <v>29</v>
      </c>
      <c r="L297" s="71" t="n">
        <v>3331136.3</v>
      </c>
      <c r="M297" s="71" t="n">
        <v>96602952.7</v>
      </c>
      <c r="N297" s="71" t="n">
        <v>4830147.64</v>
      </c>
      <c r="O297" s="71" t="n">
        <v>91772805.06</v>
      </c>
      <c r="P297" s="71" t="n">
        <v>79180374.31999999</v>
      </c>
      <c r="Q297" s="71" t="n">
        <v>12592430.74</v>
      </c>
      <c r="R297" t="inlineStr">
        <is>
          <t>NG-01</t>
        </is>
      </c>
      <c r="S297" t="inlineStr">
        <is>
          <t>Hybrid</t>
        </is>
      </c>
      <c r="T297" s="70" t="n">
        <v>27</v>
      </c>
      <c r="U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TY100289</t>
        </is>
      </c>
      <c r="B298" s="68" t="n">
        <v>45694</v>
      </c>
      <c r="C298" s="69" t="n">
        <v>2025</v>
      </c>
      <c r="D298" t="inlineStr">
        <is>
          <t>Feb</t>
        </is>
      </c>
      <c r="E298" t="inlineStr">
        <is>
          <t>North America</t>
        </is>
      </c>
      <c r="F298" t="inlineStr">
        <is>
          <t>Canada</t>
        </is>
      </c>
      <c r="G298" t="inlineStr">
        <is>
          <t>Corolla</t>
        </is>
      </c>
      <c r="H298" t="inlineStr">
        <is>
          <t>Dealer retail</t>
        </is>
      </c>
      <c r="I298" t="inlineStr">
        <is>
          <t>Private buyer</t>
        </is>
      </c>
      <c r="J298" t="inlineStr">
        <is>
          <t>Liam O'Brien</t>
        </is>
      </c>
      <c r="K298" s="70" t="n">
        <v>29</v>
      </c>
      <c r="L298" s="71" t="n">
        <v>2792115.56</v>
      </c>
      <c r="M298" s="71" t="n">
        <v>80971351.23999999</v>
      </c>
      <c r="N298" s="71" t="n">
        <v>4048567.56</v>
      </c>
      <c r="O298" s="71" t="n">
        <v>76922783.68000001</v>
      </c>
      <c r="P298" s="71" t="n">
        <v>68183940.97</v>
      </c>
      <c r="Q298" s="71" t="n">
        <v>8738842.710000001</v>
      </c>
      <c r="R298" t="inlineStr">
        <is>
          <t>TO-03</t>
        </is>
      </c>
      <c r="S298" t="inlineStr">
        <is>
          <t>Hybrid</t>
        </is>
      </c>
      <c r="T298" s="70" t="n">
        <v>31</v>
      </c>
      <c r="U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TY100290</t>
        </is>
      </c>
      <c r="B299" s="68" t="n">
        <v>45695</v>
      </c>
      <c r="C299" s="69" t="n">
        <v>2025</v>
      </c>
      <c r="D299" t="inlineStr">
        <is>
          <t>Feb</t>
        </is>
      </c>
      <c r="E299" t="inlineStr">
        <is>
          <t>Europe</t>
        </is>
      </c>
      <c r="F299" t="inlineStr">
        <is>
          <t>Germany</t>
        </is>
      </c>
      <c r="G299" t="inlineStr">
        <is>
          <t>Hilux</t>
        </is>
      </c>
      <c r="H299" t="inlineStr">
        <is>
          <t>Fleet</t>
        </is>
      </c>
      <c r="I299" t="inlineStr">
        <is>
          <t>Government</t>
        </is>
      </c>
      <c r="J299" t="inlineStr">
        <is>
          <t>Ana Costa</t>
        </is>
      </c>
      <c r="K299" s="70" t="n">
        <v>13</v>
      </c>
      <c r="L299" s="71" t="n">
        <v>4218009.17</v>
      </c>
      <c r="M299" s="71" t="n">
        <v>54834119.21</v>
      </c>
      <c r="N299" s="71" t="n">
        <v>0</v>
      </c>
      <c r="O299" s="71" t="n">
        <v>54834119.21</v>
      </c>
      <c r="P299" s="71" t="n">
        <v>42758631.48</v>
      </c>
      <c r="Q299" s="71" t="n">
        <v>12075487.73</v>
      </c>
      <c r="R299" t="inlineStr">
        <is>
          <t>BE-03</t>
        </is>
      </c>
      <c r="S299" t="inlineStr">
        <is>
          <t>Diesel</t>
        </is>
      </c>
      <c r="T299" s="70" t="n">
        <v>13</v>
      </c>
      <c r="U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TY100291</t>
        </is>
      </c>
      <c r="B300" s="68" t="n">
        <v>45695</v>
      </c>
      <c r="C300" s="69" t="n">
        <v>2025</v>
      </c>
      <c r="D300" t="inlineStr">
        <is>
          <t>Feb</t>
        </is>
      </c>
      <c r="E300" t="inlineStr">
        <is>
          <t>Japan</t>
        </is>
      </c>
      <c r="F300" t="inlineStr">
        <is>
          <t>Japan</t>
        </is>
      </c>
      <c r="G300" t="inlineStr">
        <is>
          <t>RAV4</t>
        </is>
      </c>
      <c r="H300" t="inlineStr">
        <is>
          <t>Dealer retail</t>
        </is>
      </c>
      <c r="I300" t="inlineStr">
        <is>
          <t>Private buyer</t>
        </is>
      </c>
      <c r="J300" t="inlineStr">
        <is>
          <t>Noah Smith</t>
        </is>
      </c>
      <c r="K300" s="70" t="n">
        <v>29</v>
      </c>
      <c r="L300" s="71" t="n">
        <v>3540251.41</v>
      </c>
      <c r="M300" s="71" t="n">
        <v>102667290.89</v>
      </c>
      <c r="N300" s="71" t="n">
        <v>0</v>
      </c>
      <c r="O300" s="71" t="n">
        <v>102667290.89</v>
      </c>
      <c r="P300" s="71" t="n">
        <v>83029416.01000001</v>
      </c>
      <c r="Q300" s="71" t="n">
        <v>19637874.88</v>
      </c>
      <c r="R300" t="inlineStr">
        <is>
          <t>NG-03</t>
        </is>
      </c>
      <c r="S300" t="inlineStr">
        <is>
          <t>Petrol</t>
        </is>
      </c>
      <c r="T300" s="70" t="n">
        <v>31</v>
      </c>
      <c r="U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TY100292</t>
        </is>
      </c>
      <c r="B301" s="68" t="n">
        <v>45695</v>
      </c>
      <c r="C301" s="69" t="n">
        <v>2025</v>
      </c>
      <c r="D301" t="inlineStr">
        <is>
          <t>Feb</t>
        </is>
      </c>
      <c r="E301" t="inlineStr">
        <is>
          <t>Asia</t>
        </is>
      </c>
      <c r="F301" t="inlineStr">
        <is>
          <t>India</t>
        </is>
      </c>
      <c r="G301" t="inlineStr">
        <is>
          <t>Camry</t>
        </is>
      </c>
      <c r="H301" t="inlineStr">
        <is>
          <t>Online reservation</t>
        </is>
      </c>
      <c r="I301" t="inlineStr">
        <is>
          <t>Private buyer</t>
        </is>
      </c>
      <c r="J301" t="inlineStr">
        <is>
          <t>Omar Haddad</t>
        </is>
      </c>
      <c r="K301" s="70" t="n">
        <v>28</v>
      </c>
      <c r="L301" s="71" t="n">
        <v>3979007.71</v>
      </c>
      <c r="M301" s="71" t="n">
        <v>111412215.88</v>
      </c>
      <c r="N301" s="71" t="n">
        <v>3342366.48</v>
      </c>
      <c r="O301" s="71" t="n">
        <v>108069849.4</v>
      </c>
      <c r="P301" s="71" t="n">
        <v>90738575.56</v>
      </c>
      <c r="Q301" s="71" t="n">
        <v>17331273.84</v>
      </c>
      <c r="R301" t="inlineStr">
        <is>
          <t>DL-03</t>
        </is>
      </c>
      <c r="S301" t="inlineStr">
        <is>
          <t>Hybrid</t>
        </is>
      </c>
      <c r="T301" s="70" t="n">
        <v>30</v>
      </c>
      <c r="U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TY100293</t>
        </is>
      </c>
      <c r="B302" s="68" t="n">
        <v>45695</v>
      </c>
      <c r="C302" s="69" t="n">
        <v>2025</v>
      </c>
      <c r="D302" t="inlineStr">
        <is>
          <t>Feb</t>
        </is>
      </c>
      <c r="E302" t="inlineStr">
        <is>
          <t>Japan</t>
        </is>
      </c>
      <c r="F302" t="inlineStr">
        <is>
          <t>Japan</t>
        </is>
      </c>
      <c r="G302" t="inlineStr">
        <is>
          <t>Camry</t>
        </is>
      </c>
      <c r="H302" t="inlineStr">
        <is>
          <t>Fleet</t>
        </is>
      </c>
      <c r="I302" t="inlineStr">
        <is>
          <t>Government</t>
        </is>
      </c>
      <c r="J302" t="inlineStr">
        <is>
          <t>Aisha Bello</t>
        </is>
      </c>
      <c r="K302" s="70" t="n">
        <v>20</v>
      </c>
      <c r="L302" s="71" t="n">
        <v>4105243.51</v>
      </c>
      <c r="M302" s="71" t="n">
        <v>82104870.2</v>
      </c>
      <c r="N302" s="71" t="n">
        <v>4105243.51</v>
      </c>
      <c r="O302" s="71" t="n">
        <v>77999626.69</v>
      </c>
      <c r="P302" s="71" t="n">
        <v>64456213.44</v>
      </c>
      <c r="Q302" s="71" t="n">
        <v>13543413.25</v>
      </c>
      <c r="R302" t="inlineStr">
        <is>
          <t>NG-04</t>
        </is>
      </c>
      <c r="S302" t="inlineStr">
        <is>
          <t>Petrol</t>
        </is>
      </c>
      <c r="T302" s="70" t="n">
        <v>22</v>
      </c>
      <c r="U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TY100294</t>
        </is>
      </c>
      <c r="B303" s="68" t="n">
        <v>45695</v>
      </c>
      <c r="C303" s="69" t="n">
        <v>2025</v>
      </c>
      <c r="D303" t="inlineStr">
        <is>
          <t>Feb</t>
        </is>
      </c>
      <c r="E303" t="inlineStr">
        <is>
          <t>North America</t>
        </is>
      </c>
      <c r="F303" t="inlineStr">
        <is>
          <t>Canada</t>
        </is>
      </c>
      <c r="G303" t="inlineStr">
        <is>
          <t>RAV4</t>
        </is>
      </c>
      <c r="H303" t="inlineStr">
        <is>
          <t>Dealer retail</t>
        </is>
      </c>
      <c r="I303" t="inlineStr">
        <is>
          <t>Private buyer</t>
        </is>
      </c>
      <c r="J303" t="inlineStr">
        <is>
          <t>Kofi Mensah</t>
        </is>
      </c>
      <c r="K303" s="70" t="n">
        <v>24</v>
      </c>
      <c r="L303" s="71" t="n">
        <v>3809236.79</v>
      </c>
      <c r="M303" s="71" t="n">
        <v>91421682.95999999</v>
      </c>
      <c r="N303" s="71" t="n">
        <v>0</v>
      </c>
      <c r="O303" s="71" t="n">
        <v>91421682.95999999</v>
      </c>
      <c r="P303" s="71" t="n">
        <v>67840847.63</v>
      </c>
      <c r="Q303" s="71" t="n">
        <v>23580835.33</v>
      </c>
      <c r="R303" t="inlineStr">
        <is>
          <t>TO-04</t>
        </is>
      </c>
      <c r="S303" t="inlineStr">
        <is>
          <t>Petrol</t>
        </is>
      </c>
      <c r="T303" s="70" t="n">
        <v>24</v>
      </c>
      <c r="U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TY100295</t>
        </is>
      </c>
      <c r="B304" s="68" t="n">
        <v>45695</v>
      </c>
      <c r="C304" s="69" t="n">
        <v>2025</v>
      </c>
      <c r="D304" t="inlineStr">
        <is>
          <t>Feb</t>
        </is>
      </c>
      <c r="E304" t="inlineStr">
        <is>
          <t>Japan</t>
        </is>
      </c>
      <c r="F304" t="inlineStr">
        <is>
          <t>Japan</t>
        </is>
      </c>
      <c r="G304" t="inlineStr">
        <is>
          <t>Prius</t>
        </is>
      </c>
      <c r="H304" t="inlineStr">
        <is>
          <t>Online reservation</t>
        </is>
      </c>
      <c r="I304" t="inlineStr">
        <is>
          <t>Company fleet</t>
        </is>
      </c>
      <c r="J304" t="inlineStr">
        <is>
          <t>Carlos Silva</t>
        </is>
      </c>
      <c r="K304" s="70" t="n">
        <v>22</v>
      </c>
      <c r="L304" s="71" t="n">
        <v>3604821.83</v>
      </c>
      <c r="M304" s="71" t="n">
        <v>79306080.26000001</v>
      </c>
      <c r="N304" s="71" t="n">
        <v>2379182.41</v>
      </c>
      <c r="O304" s="71" t="n">
        <v>76926897.84999999</v>
      </c>
      <c r="P304" s="71" t="n">
        <v>60138686.1</v>
      </c>
      <c r="Q304" s="71" t="n">
        <v>16788211.75</v>
      </c>
      <c r="R304" t="inlineStr">
        <is>
          <t>NG-02</t>
        </is>
      </c>
      <c r="S304" t="inlineStr">
        <is>
          <t>Hybrid</t>
        </is>
      </c>
      <c r="T304" s="70" t="n">
        <v>21</v>
      </c>
      <c r="U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TY100296</t>
        </is>
      </c>
      <c r="B305" s="68" t="n">
        <v>45695</v>
      </c>
      <c r="C305" s="69" t="n">
        <v>2025</v>
      </c>
      <c r="D305" t="inlineStr">
        <is>
          <t>Feb</t>
        </is>
      </c>
      <c r="E305" t="inlineStr">
        <is>
          <t>Japan</t>
        </is>
      </c>
      <c r="F305" t="inlineStr">
        <is>
          <t>Japan</t>
        </is>
      </c>
      <c r="G305" t="inlineStr">
        <is>
          <t>RAV4</t>
        </is>
      </c>
      <c r="H305" t="inlineStr">
        <is>
          <t>Fleet</t>
        </is>
      </c>
      <c r="I305" t="inlineStr">
        <is>
          <t>Private buyer</t>
        </is>
      </c>
      <c r="J305" t="inlineStr">
        <is>
          <t>Carlos Silva</t>
        </is>
      </c>
      <c r="K305" s="70" t="n">
        <v>31</v>
      </c>
      <c r="L305" s="71" t="n">
        <v>3465567.17</v>
      </c>
      <c r="M305" s="71" t="n">
        <v>107432582.27</v>
      </c>
      <c r="N305" s="71" t="n">
        <v>0</v>
      </c>
      <c r="O305" s="71" t="n">
        <v>107432582.27</v>
      </c>
      <c r="P305" s="71" t="n">
        <v>89763119.25</v>
      </c>
      <c r="Q305" s="71" t="n">
        <v>17669463.02</v>
      </c>
      <c r="R305" t="inlineStr">
        <is>
          <t>OS-01</t>
        </is>
      </c>
      <c r="S305" t="inlineStr">
        <is>
          <t>Petrol</t>
        </is>
      </c>
      <c r="T305" s="70" t="n">
        <v>30</v>
      </c>
      <c r="U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TY100297</t>
        </is>
      </c>
      <c r="B306" s="68" t="n">
        <v>45696</v>
      </c>
      <c r="C306" s="69" t="n">
        <v>2025</v>
      </c>
      <c r="D306" t="inlineStr">
        <is>
          <t>Feb</t>
        </is>
      </c>
      <c r="E306" t="inlineStr">
        <is>
          <t>Japan</t>
        </is>
      </c>
      <c r="F306" t="inlineStr">
        <is>
          <t>Japan</t>
        </is>
      </c>
      <c r="G306" t="inlineStr">
        <is>
          <t>Corolla</t>
        </is>
      </c>
      <c r="H306" t="inlineStr">
        <is>
          <t>Dealer retail</t>
        </is>
      </c>
      <c r="I306" t="inlineStr">
        <is>
          <t>Private buyer</t>
        </is>
      </c>
      <c r="J306" t="inlineStr">
        <is>
          <t>Yuki Sato</t>
        </is>
      </c>
      <c r="K306" s="70" t="n">
        <v>14</v>
      </c>
      <c r="L306" s="71" t="n">
        <v>2647073.13</v>
      </c>
      <c r="M306" s="71" t="n">
        <v>37059023.82</v>
      </c>
      <c r="N306" s="71" t="n">
        <v>741180.48</v>
      </c>
      <c r="O306" s="71" t="n">
        <v>36317843.34</v>
      </c>
      <c r="P306" s="71" t="n">
        <v>32071644.14</v>
      </c>
      <c r="Q306" s="71" t="n">
        <v>4246199.2</v>
      </c>
      <c r="R306" t="inlineStr">
        <is>
          <t>TK-01</t>
        </is>
      </c>
      <c r="S306" t="inlineStr">
        <is>
          <t>Hybrid</t>
        </is>
      </c>
      <c r="T306" s="70" t="n">
        <v>14</v>
      </c>
      <c r="U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TY100298</t>
        </is>
      </c>
      <c r="B307" s="68" t="n">
        <v>45696</v>
      </c>
      <c r="C307" s="69" t="n">
        <v>2025</v>
      </c>
      <c r="D307" t="inlineStr">
        <is>
          <t>Feb</t>
        </is>
      </c>
      <c r="E307" t="inlineStr">
        <is>
          <t>Middle East</t>
        </is>
      </c>
      <c r="F307" t="inlineStr">
        <is>
          <t>UAE</t>
        </is>
      </c>
      <c r="G307" t="inlineStr">
        <is>
          <t>RAV4</t>
        </is>
      </c>
      <c r="H307" t="inlineStr">
        <is>
          <t>Dealer retail</t>
        </is>
      </c>
      <c r="I307" t="inlineStr">
        <is>
          <t>Private buyer</t>
        </is>
      </c>
      <c r="J307" t="inlineStr">
        <is>
          <t>Zoya Ahmed</t>
        </is>
      </c>
      <c r="K307" s="70" t="n">
        <v>30</v>
      </c>
      <c r="L307" s="71" t="n">
        <v>3427571.02</v>
      </c>
      <c r="M307" s="71" t="n">
        <v>102827130.6</v>
      </c>
      <c r="N307" s="71" t="n">
        <v>0</v>
      </c>
      <c r="O307" s="71" t="n">
        <v>102827130.6</v>
      </c>
      <c r="P307" s="71" t="n">
        <v>84859479.25</v>
      </c>
      <c r="Q307" s="71" t="n">
        <v>17967651.35</v>
      </c>
      <c r="R307" t="inlineStr">
        <is>
          <t>DB-02</t>
        </is>
      </c>
      <c r="S307" t="inlineStr">
        <is>
          <t>Hybrid</t>
        </is>
      </c>
      <c r="T307" s="70" t="n">
        <v>29</v>
      </c>
      <c r="U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TY100299</t>
        </is>
      </c>
      <c r="B308" s="68" t="n">
        <v>45696</v>
      </c>
      <c r="C308" s="69" t="n">
        <v>2025</v>
      </c>
      <c r="D308" t="inlineStr">
        <is>
          <t>Feb</t>
        </is>
      </c>
      <c r="E308" t="inlineStr">
        <is>
          <t>North America</t>
        </is>
      </c>
      <c r="F308" t="inlineStr">
        <is>
          <t>Canada</t>
        </is>
      </c>
      <c r="G308" t="inlineStr">
        <is>
          <t>Corolla</t>
        </is>
      </c>
      <c r="H308" t="inlineStr">
        <is>
          <t>Fleet</t>
        </is>
      </c>
      <c r="I308" t="inlineStr">
        <is>
          <t>Company fleet</t>
        </is>
      </c>
      <c r="J308" t="inlineStr">
        <is>
          <t>Yuki Sato</t>
        </is>
      </c>
      <c r="K308" s="70" t="n">
        <v>40</v>
      </c>
      <c r="L308" s="71" t="n">
        <v>2769868.88</v>
      </c>
      <c r="M308" s="71" t="n">
        <v>110794755.2</v>
      </c>
      <c r="N308" s="71" t="n">
        <v>0</v>
      </c>
      <c r="O308" s="71" t="n">
        <v>110794755.2</v>
      </c>
      <c r="P308" s="71" t="n">
        <v>94979034.06999999</v>
      </c>
      <c r="Q308" s="71" t="n">
        <v>15815721.13</v>
      </c>
      <c r="R308" t="inlineStr">
        <is>
          <t>TO-03</t>
        </is>
      </c>
      <c r="S308" t="inlineStr">
        <is>
          <t>Hybrid</t>
        </is>
      </c>
      <c r="T308" s="70" t="n">
        <v>42</v>
      </c>
      <c r="U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TY100300</t>
        </is>
      </c>
      <c r="B309" s="68" t="n">
        <v>45696</v>
      </c>
      <c r="C309" s="69" t="n">
        <v>2025</v>
      </c>
      <c r="D309" t="inlineStr">
        <is>
          <t>Feb</t>
        </is>
      </c>
      <c r="E309" t="inlineStr">
        <is>
          <t>Middle East</t>
        </is>
      </c>
      <c r="F309" t="inlineStr">
        <is>
          <t>Saudi Arabia</t>
        </is>
      </c>
      <c r="G309" t="inlineStr">
        <is>
          <t>Hilux</t>
        </is>
      </c>
      <c r="H309" t="inlineStr">
        <is>
          <t>Dealer retail</t>
        </is>
      </c>
      <c r="I309" t="inlineStr">
        <is>
          <t>Government</t>
        </is>
      </c>
      <c r="J309" t="inlineStr">
        <is>
          <t>Amir Khan</t>
        </is>
      </c>
      <c r="K309" s="70" t="n">
        <v>35</v>
      </c>
      <c r="L309" s="71" t="n">
        <v>3936227.03</v>
      </c>
      <c r="M309" s="71" t="n">
        <v>137767946.05</v>
      </c>
      <c r="N309" s="71" t="n">
        <v>0</v>
      </c>
      <c r="O309" s="71" t="n">
        <v>137767946.05</v>
      </c>
      <c r="P309" s="71" t="n">
        <v>112777936.18</v>
      </c>
      <c r="Q309" s="71" t="n">
        <v>24990009.87</v>
      </c>
      <c r="R309" t="inlineStr">
        <is>
          <t>RY-01</t>
        </is>
      </c>
      <c r="S309" t="inlineStr">
        <is>
          <t>Petrol</t>
        </is>
      </c>
      <c r="T309" s="70" t="n">
        <v>36</v>
      </c>
      <c r="U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TY100301</t>
        </is>
      </c>
      <c r="B310" s="68" t="n">
        <v>45696</v>
      </c>
      <c r="C310" s="69" t="n">
        <v>2025</v>
      </c>
      <c r="D310" t="inlineStr">
        <is>
          <t>Feb</t>
        </is>
      </c>
      <c r="E310" t="inlineStr">
        <is>
          <t>Europe</t>
        </is>
      </c>
      <c r="F310" t="inlineStr">
        <is>
          <t>France</t>
        </is>
      </c>
      <c r="G310" t="inlineStr">
        <is>
          <t>Corolla</t>
        </is>
      </c>
      <c r="H310" t="inlineStr">
        <is>
          <t>Dealer retail</t>
        </is>
      </c>
      <c r="I310" t="inlineStr">
        <is>
          <t>Private buyer</t>
        </is>
      </c>
      <c r="J310" t="inlineStr">
        <is>
          <t>Ruhi Shaikh</t>
        </is>
      </c>
      <c r="K310" s="70" t="n">
        <v>14</v>
      </c>
      <c r="L310" s="71" t="n">
        <v>2967519.78</v>
      </c>
      <c r="M310" s="71" t="n">
        <v>41545276.92</v>
      </c>
      <c r="N310" s="71" t="n">
        <v>2077263.85</v>
      </c>
      <c r="O310" s="71" t="n">
        <v>39468013.07</v>
      </c>
      <c r="P310" s="71" t="n">
        <v>32600309.89</v>
      </c>
      <c r="Q310" s="71" t="n">
        <v>6867703.18</v>
      </c>
      <c r="R310" t="inlineStr">
        <is>
          <t>PA-02</t>
        </is>
      </c>
      <c r="S310" t="inlineStr">
        <is>
          <t>Petrol</t>
        </is>
      </c>
      <c r="T310" s="70" t="n">
        <v>15</v>
      </c>
      <c r="U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TY100302</t>
        </is>
      </c>
      <c r="B311" s="68" t="n">
        <v>45696</v>
      </c>
      <c r="C311" s="69" t="n">
        <v>2025</v>
      </c>
      <c r="D311" t="inlineStr">
        <is>
          <t>Feb</t>
        </is>
      </c>
      <c r="E311" t="inlineStr">
        <is>
          <t>Europe</t>
        </is>
      </c>
      <c r="F311" t="inlineStr">
        <is>
          <t>Germany</t>
        </is>
      </c>
      <c r="G311" t="inlineStr">
        <is>
          <t>Land Cruiser</t>
        </is>
      </c>
      <c r="H311" t="inlineStr">
        <is>
          <t>Dealer retail</t>
        </is>
      </c>
      <c r="I311" t="inlineStr">
        <is>
          <t>Company fleet</t>
        </is>
      </c>
      <c r="J311" t="inlineStr">
        <is>
          <t>Ravindra Patil</t>
        </is>
      </c>
      <c r="K311" s="70" t="n">
        <v>39</v>
      </c>
      <c r="L311" s="71" t="n">
        <v>7331992.17</v>
      </c>
      <c r="M311" s="71" t="n">
        <v>285947694.63</v>
      </c>
      <c r="N311" s="71" t="n">
        <v>8578430.84</v>
      </c>
      <c r="O311" s="71" t="n">
        <v>277369263.79</v>
      </c>
      <c r="P311" s="71" t="n">
        <v>217633513.89</v>
      </c>
      <c r="Q311" s="71" t="n">
        <v>59735749.9</v>
      </c>
      <c r="R311" t="inlineStr">
        <is>
          <t>BE-04</t>
        </is>
      </c>
      <c r="S311" t="inlineStr">
        <is>
          <t>Hybrid</t>
        </is>
      </c>
      <c r="T311" s="70" t="n">
        <v>41</v>
      </c>
      <c r="U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TY100303</t>
        </is>
      </c>
      <c r="B312" s="68" t="n">
        <v>45696</v>
      </c>
      <c r="C312" s="69" t="n">
        <v>2025</v>
      </c>
      <c r="D312" t="inlineStr">
        <is>
          <t>Feb</t>
        </is>
      </c>
      <c r="E312" t="inlineStr">
        <is>
          <t>North America</t>
        </is>
      </c>
      <c r="F312" t="inlineStr">
        <is>
          <t>USA</t>
        </is>
      </c>
      <c r="G312" t="inlineStr">
        <is>
          <t>RAV4</t>
        </is>
      </c>
      <c r="H312" t="inlineStr">
        <is>
          <t>Dealer retail</t>
        </is>
      </c>
      <c r="I312" t="inlineStr">
        <is>
          <t>Government</t>
        </is>
      </c>
      <c r="J312" t="inlineStr">
        <is>
          <t>Shraddha Kulkarni</t>
        </is>
      </c>
      <c r="K312" s="70" t="n">
        <v>7</v>
      </c>
      <c r="L312" s="71" t="n">
        <v>3672111.73</v>
      </c>
      <c r="M312" s="71" t="n">
        <v>25704782.11</v>
      </c>
      <c r="N312" s="71" t="n">
        <v>0</v>
      </c>
      <c r="O312" s="71" t="n">
        <v>25704782.11</v>
      </c>
      <c r="P312" s="71" t="n">
        <v>20214123.68</v>
      </c>
      <c r="Q312" s="71" t="n">
        <v>5490658.43</v>
      </c>
      <c r="R312" t="inlineStr">
        <is>
          <t>TX-02</t>
        </is>
      </c>
      <c r="S312" t="inlineStr">
        <is>
          <t>Hybrid</t>
        </is>
      </c>
      <c r="T312" s="70" t="n">
        <v>8</v>
      </c>
      <c r="U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TY100304</t>
        </is>
      </c>
      <c r="B313" s="68" t="n">
        <v>45696</v>
      </c>
      <c r="C313" s="69" t="n">
        <v>2025</v>
      </c>
      <c r="D313" t="inlineStr">
        <is>
          <t>Feb</t>
        </is>
      </c>
      <c r="E313" t="inlineStr">
        <is>
          <t>Japan</t>
        </is>
      </c>
      <c r="F313" t="inlineStr">
        <is>
          <t>Japan</t>
        </is>
      </c>
      <c r="G313" t="inlineStr">
        <is>
          <t>bZ4X</t>
        </is>
      </c>
      <c r="H313" t="inlineStr">
        <is>
          <t>Dealer retail</t>
        </is>
      </c>
      <c r="I313" t="inlineStr">
        <is>
          <t>Private buyer</t>
        </is>
      </c>
      <c r="J313" t="inlineStr">
        <is>
          <t>Ravindra Patil</t>
        </is>
      </c>
      <c r="K313" s="70" t="n">
        <v>31</v>
      </c>
      <c r="L313" s="71" t="n">
        <v>6232365.03</v>
      </c>
      <c r="M313" s="71" t="n">
        <v>193203315.93</v>
      </c>
      <c r="N313" s="71" t="n">
        <v>5796099.48</v>
      </c>
      <c r="O313" s="71" t="n">
        <v>187407216.45</v>
      </c>
      <c r="P313" s="71" t="n">
        <v>169847524.63</v>
      </c>
      <c r="Q313" s="71" t="n">
        <v>17559691.82</v>
      </c>
      <c r="R313" t="inlineStr">
        <is>
          <t>NG-03</t>
        </is>
      </c>
      <c r="S313" t="inlineStr">
        <is>
          <t>EV</t>
        </is>
      </c>
      <c r="T313" s="70" t="n">
        <v>33</v>
      </c>
      <c r="U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TY100305</t>
        </is>
      </c>
      <c r="B314" s="68" t="n">
        <v>45696</v>
      </c>
      <c r="C314" s="69" t="n">
        <v>2025</v>
      </c>
      <c r="D314" t="inlineStr">
        <is>
          <t>Feb</t>
        </is>
      </c>
      <c r="E314" t="inlineStr">
        <is>
          <t>North America</t>
        </is>
      </c>
      <c r="F314" t="inlineStr">
        <is>
          <t>USA</t>
        </is>
      </c>
      <c r="G314" t="inlineStr">
        <is>
          <t>Hilux</t>
        </is>
      </c>
      <c r="H314" t="inlineStr">
        <is>
          <t>Dealer retail</t>
        </is>
      </c>
      <c r="I314" t="inlineStr">
        <is>
          <t>Private buyer</t>
        </is>
      </c>
      <c r="J314" t="inlineStr">
        <is>
          <t>Shraddha Kulkarni</t>
        </is>
      </c>
      <c r="K314" s="70" t="n">
        <v>34</v>
      </c>
      <c r="L314" s="71" t="n">
        <v>3922699.12</v>
      </c>
      <c r="M314" s="71" t="n">
        <v>133371770.08</v>
      </c>
      <c r="N314" s="71" t="n">
        <v>6668588.5</v>
      </c>
      <c r="O314" s="71" t="n">
        <v>126703181.58</v>
      </c>
      <c r="P314" s="71" t="n">
        <v>113060725.65</v>
      </c>
      <c r="Q314" s="71" t="n">
        <v>13642455.93</v>
      </c>
      <c r="R314" t="inlineStr">
        <is>
          <t>TX-03</t>
        </is>
      </c>
      <c r="S314" t="inlineStr">
        <is>
          <t>Diesel</t>
        </is>
      </c>
      <c r="T314" s="70" t="n">
        <v>35</v>
      </c>
      <c r="U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TY100306</t>
        </is>
      </c>
      <c r="B315" s="68" t="n">
        <v>45696</v>
      </c>
      <c r="C315" s="69" t="n">
        <v>2025</v>
      </c>
      <c r="D315" t="inlineStr">
        <is>
          <t>Feb</t>
        </is>
      </c>
      <c r="E315" t="inlineStr">
        <is>
          <t>Japan</t>
        </is>
      </c>
      <c r="F315" t="inlineStr">
        <is>
          <t>Japan</t>
        </is>
      </c>
      <c r="G315" t="inlineStr">
        <is>
          <t>Camry</t>
        </is>
      </c>
      <c r="H315" t="inlineStr">
        <is>
          <t>Dealer retail</t>
        </is>
      </c>
      <c r="I315" t="inlineStr">
        <is>
          <t>Private buyer</t>
        </is>
      </c>
      <c r="J315" t="inlineStr">
        <is>
          <t>Zoya Ahmed</t>
        </is>
      </c>
      <c r="K315" s="70" t="n">
        <v>39</v>
      </c>
      <c r="L315" s="71" t="n">
        <v>4224907.06</v>
      </c>
      <c r="M315" s="71" t="n">
        <v>164771375.34</v>
      </c>
      <c r="N315" s="71" t="n">
        <v>3295427.51</v>
      </c>
      <c r="O315" s="71" t="n">
        <v>161475947.83</v>
      </c>
      <c r="P315" s="71" t="n">
        <v>128883370.57</v>
      </c>
      <c r="Q315" s="71" t="n">
        <v>32592577.26</v>
      </c>
      <c r="R315" t="inlineStr">
        <is>
          <t>NG-02</t>
        </is>
      </c>
      <c r="S315" t="inlineStr">
        <is>
          <t>Hybrid</t>
        </is>
      </c>
      <c r="T315" s="70" t="n">
        <v>44</v>
      </c>
      <c r="U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TY100307</t>
        </is>
      </c>
      <c r="B316" s="68" t="n">
        <v>45696</v>
      </c>
      <c r="C316" s="69" t="n">
        <v>2025</v>
      </c>
      <c r="D316" t="inlineStr">
        <is>
          <t>Feb</t>
        </is>
      </c>
      <c r="E316" t="inlineStr">
        <is>
          <t>Middle East</t>
        </is>
      </c>
      <c r="F316" t="inlineStr">
        <is>
          <t>Saudi Arabia</t>
        </is>
      </c>
      <c r="G316" t="inlineStr">
        <is>
          <t>Corolla</t>
        </is>
      </c>
      <c r="H316" t="inlineStr">
        <is>
          <t>Dealer retail</t>
        </is>
      </c>
      <c r="I316" t="inlineStr">
        <is>
          <t>Private buyer</t>
        </is>
      </c>
      <c r="J316" t="inlineStr">
        <is>
          <t>Hiroshi Tanaka</t>
        </is>
      </c>
      <c r="K316" s="70" t="n">
        <v>11</v>
      </c>
      <c r="L316" s="71" t="n">
        <v>2748681.74</v>
      </c>
      <c r="M316" s="71" t="n">
        <v>30235499.14</v>
      </c>
      <c r="N316" s="71" t="n">
        <v>604709.98</v>
      </c>
      <c r="O316" s="71" t="n">
        <v>29630789.16</v>
      </c>
      <c r="P316" s="71" t="n">
        <v>25935575.53</v>
      </c>
      <c r="Q316" s="71" t="n">
        <v>3695213.63</v>
      </c>
      <c r="R316" t="inlineStr">
        <is>
          <t>RY-01</t>
        </is>
      </c>
      <c r="S316" t="inlineStr">
        <is>
          <t>Petrol</t>
        </is>
      </c>
      <c r="T316" s="70" t="n">
        <v>12</v>
      </c>
      <c r="U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TY100308</t>
        </is>
      </c>
      <c r="B317" s="68" t="n">
        <v>45696</v>
      </c>
      <c r="C317" s="69" t="n">
        <v>2025</v>
      </c>
      <c r="D317" t="inlineStr">
        <is>
          <t>Feb</t>
        </is>
      </c>
      <c r="E317" t="inlineStr">
        <is>
          <t>Asia</t>
        </is>
      </c>
      <c r="F317" t="inlineStr">
        <is>
          <t>Indonesia</t>
        </is>
      </c>
      <c r="G317" t="inlineStr">
        <is>
          <t>Camry</t>
        </is>
      </c>
      <c r="H317" t="inlineStr">
        <is>
          <t>Dealer retail</t>
        </is>
      </c>
      <c r="I317" t="inlineStr">
        <is>
          <t>Private buyer</t>
        </is>
      </c>
      <c r="J317" t="inlineStr">
        <is>
          <t>Shraddha Kulkarni</t>
        </is>
      </c>
      <c r="K317" s="70" t="n">
        <v>23</v>
      </c>
      <c r="L317" s="71" t="n">
        <v>3805872.52</v>
      </c>
      <c r="M317" s="71" t="n">
        <v>87535067.95999999</v>
      </c>
      <c r="N317" s="71" t="n">
        <v>4376753.4</v>
      </c>
      <c r="O317" s="71" t="n">
        <v>83158314.56</v>
      </c>
      <c r="P317" s="71" t="n">
        <v>74945839.77</v>
      </c>
      <c r="Q317" s="71" t="n">
        <v>8212474.79</v>
      </c>
      <c r="R317" t="inlineStr">
        <is>
          <t>JK-03</t>
        </is>
      </c>
      <c r="S317" t="inlineStr">
        <is>
          <t>Petrol</t>
        </is>
      </c>
      <c r="T317" s="70" t="n">
        <v>24</v>
      </c>
      <c r="U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TY100309</t>
        </is>
      </c>
      <c r="B318" s="68" t="n">
        <v>45696</v>
      </c>
      <c r="C318" s="69" t="n">
        <v>2025</v>
      </c>
      <c r="D318" t="inlineStr">
        <is>
          <t>Feb</t>
        </is>
      </c>
      <c r="E318" t="inlineStr">
        <is>
          <t>North America</t>
        </is>
      </c>
      <c r="F318" t="inlineStr">
        <is>
          <t>Canada</t>
        </is>
      </c>
      <c r="G318" t="inlineStr">
        <is>
          <t>Hilux</t>
        </is>
      </c>
      <c r="H318" t="inlineStr">
        <is>
          <t>Dealer retail</t>
        </is>
      </c>
      <c r="I318" t="inlineStr">
        <is>
          <t>Private buyer</t>
        </is>
      </c>
      <c r="J318" t="inlineStr">
        <is>
          <t>Kofi Mensah</t>
        </is>
      </c>
      <c r="K318" s="70" t="n">
        <v>9</v>
      </c>
      <c r="L318" s="71" t="n">
        <v>4190686.88</v>
      </c>
      <c r="M318" s="71" t="n">
        <v>37716181.92</v>
      </c>
      <c r="N318" s="71" t="n">
        <v>754323.64</v>
      </c>
      <c r="O318" s="71" t="n">
        <v>36961858.28</v>
      </c>
      <c r="P318" s="71" t="n">
        <v>29322827.86</v>
      </c>
      <c r="Q318" s="71" t="n">
        <v>7639030.42</v>
      </c>
      <c r="R318" t="inlineStr">
        <is>
          <t>TO-01</t>
        </is>
      </c>
      <c r="S318" t="inlineStr">
        <is>
          <t>Diesel</t>
        </is>
      </c>
      <c r="T318" s="70" t="n">
        <v>10</v>
      </c>
      <c r="U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TY100310</t>
        </is>
      </c>
      <c r="B319" s="68" t="n">
        <v>45697</v>
      </c>
      <c r="C319" s="69" t="n">
        <v>2025</v>
      </c>
      <c r="D319" t="inlineStr">
        <is>
          <t>Feb</t>
        </is>
      </c>
      <c r="E319" t="inlineStr">
        <is>
          <t>Japan</t>
        </is>
      </c>
      <c r="F319" t="inlineStr">
        <is>
          <t>Japan</t>
        </is>
      </c>
      <c r="G319" t="inlineStr">
        <is>
          <t>RAV4</t>
        </is>
      </c>
      <c r="H319" t="inlineStr">
        <is>
          <t>Fleet</t>
        </is>
      </c>
      <c r="I319" t="inlineStr">
        <is>
          <t>Private buyer</t>
        </is>
      </c>
      <c r="J319" t="inlineStr">
        <is>
          <t>Sara Rossi</t>
        </is>
      </c>
      <c r="K319" s="70" t="n">
        <v>39</v>
      </c>
      <c r="L319" s="71" t="n">
        <v>3531131.64</v>
      </c>
      <c r="M319" s="71" t="n">
        <v>137714133.96</v>
      </c>
      <c r="N319" s="71" t="n">
        <v>0</v>
      </c>
      <c r="O319" s="71" t="n">
        <v>137714133.96</v>
      </c>
      <c r="P319" s="71" t="n">
        <v>112583657.71</v>
      </c>
      <c r="Q319" s="71" t="n">
        <v>25130476.25</v>
      </c>
      <c r="R319" t="inlineStr">
        <is>
          <t>NG-03</t>
        </is>
      </c>
      <c r="S319" t="inlineStr">
        <is>
          <t>Hybrid</t>
        </is>
      </c>
      <c r="T319" s="70" t="n">
        <v>38</v>
      </c>
      <c r="U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TY100311</t>
        </is>
      </c>
      <c r="B320" s="68" t="n">
        <v>45697</v>
      </c>
      <c r="C320" s="69" t="n">
        <v>2025</v>
      </c>
      <c r="D320" t="inlineStr">
        <is>
          <t>Feb</t>
        </is>
      </c>
      <c r="E320" t="inlineStr">
        <is>
          <t>North America</t>
        </is>
      </c>
      <c r="F320" t="inlineStr">
        <is>
          <t>Canada</t>
        </is>
      </c>
      <c r="G320" t="inlineStr">
        <is>
          <t>Camry</t>
        </is>
      </c>
      <c r="H320" t="inlineStr">
        <is>
          <t>Dealer retail</t>
        </is>
      </c>
      <c r="I320" t="inlineStr">
        <is>
          <t>Private buyer</t>
        </is>
      </c>
      <c r="J320" t="inlineStr">
        <is>
          <t>Liam O'Brien</t>
        </is>
      </c>
      <c r="K320" s="70" t="n">
        <v>4</v>
      </c>
      <c r="L320" s="71" t="n">
        <v>3905731.08</v>
      </c>
      <c r="M320" s="71" t="n">
        <v>15622924.32</v>
      </c>
      <c r="N320" s="71" t="n">
        <v>781146.22</v>
      </c>
      <c r="O320" s="71" t="n">
        <v>14841778.1</v>
      </c>
      <c r="P320" s="71" t="n">
        <v>12781512.59</v>
      </c>
      <c r="Q320" s="71" t="n">
        <v>2060265.51</v>
      </c>
      <c r="R320" t="inlineStr">
        <is>
          <t>TO-04</t>
        </is>
      </c>
      <c r="S320" t="inlineStr">
        <is>
          <t>Hybrid</t>
        </is>
      </c>
      <c r="T320" s="70" t="n">
        <v>4</v>
      </c>
      <c r="U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TY100312</t>
        </is>
      </c>
      <c r="B321" s="68" t="n">
        <v>45697</v>
      </c>
      <c r="C321" s="69" t="n">
        <v>2025</v>
      </c>
      <c r="D321" t="inlineStr">
        <is>
          <t>Feb</t>
        </is>
      </c>
      <c r="E321" t="inlineStr">
        <is>
          <t>Japan</t>
        </is>
      </c>
      <c r="F321" t="inlineStr">
        <is>
          <t>Japan</t>
        </is>
      </c>
      <c r="G321" t="inlineStr">
        <is>
          <t>Prius</t>
        </is>
      </c>
      <c r="H321" t="inlineStr">
        <is>
          <t>Dealer retail</t>
        </is>
      </c>
      <c r="I321" t="inlineStr">
        <is>
          <t>Company fleet</t>
        </is>
      </c>
      <c r="J321" t="inlineStr">
        <is>
          <t>Hiroshi Tanaka</t>
        </is>
      </c>
      <c r="K321" s="70" t="n">
        <v>12</v>
      </c>
      <c r="L321" s="71" t="n">
        <v>3320404.91</v>
      </c>
      <c r="M321" s="71" t="n">
        <v>39844858.92</v>
      </c>
      <c r="N321" s="71" t="n">
        <v>796897.1800000001</v>
      </c>
      <c r="O321" s="71" t="n">
        <v>39047961.74</v>
      </c>
      <c r="P321" s="71" t="n">
        <v>34706766.35</v>
      </c>
      <c r="Q321" s="71" t="n">
        <v>4341195.39</v>
      </c>
      <c r="R321" t="inlineStr">
        <is>
          <t>OS-01</t>
        </is>
      </c>
      <c r="S321" t="inlineStr">
        <is>
          <t>Hybrid</t>
        </is>
      </c>
      <c r="T321" s="70" t="n">
        <v>11</v>
      </c>
      <c r="U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TY100313</t>
        </is>
      </c>
      <c r="B322" s="68" t="n">
        <v>45697</v>
      </c>
      <c r="C322" s="69" t="n">
        <v>2025</v>
      </c>
      <c r="D322" t="inlineStr">
        <is>
          <t>Feb</t>
        </is>
      </c>
      <c r="E322" t="inlineStr">
        <is>
          <t>Middle East</t>
        </is>
      </c>
      <c r="F322" t="inlineStr">
        <is>
          <t>UAE</t>
        </is>
      </c>
      <c r="G322" t="inlineStr">
        <is>
          <t>Land Cruiser</t>
        </is>
      </c>
      <c r="H322" t="inlineStr">
        <is>
          <t>Dealer retail</t>
        </is>
      </c>
      <c r="I322" t="inlineStr">
        <is>
          <t>Private buyer</t>
        </is>
      </c>
      <c r="J322" t="inlineStr">
        <is>
          <t>Sophie Müller</t>
        </is>
      </c>
      <c r="K322" s="70" t="n">
        <v>27</v>
      </c>
      <c r="L322" s="71" t="n">
        <v>7483595.95</v>
      </c>
      <c r="M322" s="71" t="n">
        <v>202057090.65</v>
      </c>
      <c r="N322" s="71" t="n">
        <v>6061712.72</v>
      </c>
      <c r="O322" s="71" t="n">
        <v>195995377.93</v>
      </c>
      <c r="P322" s="71" t="n">
        <v>148278889.3</v>
      </c>
      <c r="Q322" s="71" t="n">
        <v>47716488.63</v>
      </c>
      <c r="R322" t="inlineStr">
        <is>
          <t>DB-01</t>
        </is>
      </c>
      <c r="S322" t="inlineStr">
        <is>
          <t>Diesel</t>
        </is>
      </c>
      <c r="T322" s="70" t="n">
        <v>28</v>
      </c>
      <c r="U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TY100314</t>
        </is>
      </c>
      <c r="B323" s="68" t="n">
        <v>45697</v>
      </c>
      <c r="C323" s="69" t="n">
        <v>2025</v>
      </c>
      <c r="D323" t="inlineStr">
        <is>
          <t>Feb</t>
        </is>
      </c>
      <c r="E323" t="inlineStr">
        <is>
          <t>Europe</t>
        </is>
      </c>
      <c r="F323" t="inlineStr">
        <is>
          <t>Germany</t>
        </is>
      </c>
      <c r="G323" t="inlineStr">
        <is>
          <t>Camry</t>
        </is>
      </c>
      <c r="H323" t="inlineStr">
        <is>
          <t>Fleet</t>
        </is>
      </c>
      <c r="I323" t="inlineStr">
        <is>
          <t>Private buyer</t>
        </is>
      </c>
      <c r="J323" t="inlineStr">
        <is>
          <t>Fatima Al-Saud</t>
        </is>
      </c>
      <c r="K323" s="70" t="n">
        <v>5</v>
      </c>
      <c r="L323" s="71" t="n">
        <v>4043337.83</v>
      </c>
      <c r="M323" s="71" t="n">
        <v>20216689.15</v>
      </c>
      <c r="N323" s="71" t="n">
        <v>0</v>
      </c>
      <c r="O323" s="71" t="n">
        <v>20216689.15</v>
      </c>
      <c r="P323" s="71" t="n">
        <v>15536136.73</v>
      </c>
      <c r="Q323" s="71" t="n">
        <v>4680552.42</v>
      </c>
      <c r="R323" t="inlineStr">
        <is>
          <t>BE-03</t>
        </is>
      </c>
      <c r="S323" t="inlineStr">
        <is>
          <t>Petrol</t>
        </is>
      </c>
      <c r="T323" s="70" t="n">
        <v>5</v>
      </c>
      <c r="U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TY100315</t>
        </is>
      </c>
      <c r="B324" s="68" t="n">
        <v>45697</v>
      </c>
      <c r="C324" s="69" t="n">
        <v>2025</v>
      </c>
      <c r="D324" t="inlineStr">
        <is>
          <t>Feb</t>
        </is>
      </c>
      <c r="E324" t="inlineStr">
        <is>
          <t>North America</t>
        </is>
      </c>
      <c r="F324" t="inlineStr">
        <is>
          <t>USA</t>
        </is>
      </c>
      <c r="G324" t="inlineStr">
        <is>
          <t>Corolla</t>
        </is>
      </c>
      <c r="H324" t="inlineStr">
        <is>
          <t>Dealer retail</t>
        </is>
      </c>
      <c r="I324" t="inlineStr">
        <is>
          <t>Private buyer</t>
        </is>
      </c>
      <c r="J324" t="inlineStr">
        <is>
          <t>Priya Nair</t>
        </is>
      </c>
      <c r="K324" s="70" t="n">
        <v>9</v>
      </c>
      <c r="L324" s="71" t="n">
        <v>2699338.89</v>
      </c>
      <c r="M324" s="71" t="n">
        <v>24294050.01</v>
      </c>
      <c r="N324" s="71" t="n">
        <v>0</v>
      </c>
      <c r="O324" s="71" t="n">
        <v>24294050.01</v>
      </c>
      <c r="P324" s="71" t="n">
        <v>20167815.81</v>
      </c>
      <c r="Q324" s="71" t="n">
        <v>4126234.2</v>
      </c>
      <c r="R324" t="inlineStr">
        <is>
          <t>NY-02</t>
        </is>
      </c>
      <c r="S324" t="inlineStr">
        <is>
          <t>Hybrid</t>
        </is>
      </c>
      <c r="T324" s="70" t="n">
        <v>9</v>
      </c>
      <c r="U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TY100316</t>
        </is>
      </c>
      <c r="B325" s="68" t="n">
        <v>45697</v>
      </c>
      <c r="C325" s="69" t="n">
        <v>2025</v>
      </c>
      <c r="D325" t="inlineStr">
        <is>
          <t>Feb</t>
        </is>
      </c>
      <c r="E325" t="inlineStr">
        <is>
          <t>Asia</t>
        </is>
      </c>
      <c r="F325" t="inlineStr">
        <is>
          <t>Indonesia</t>
        </is>
      </c>
      <c r="G325" t="inlineStr">
        <is>
          <t>Corolla</t>
        </is>
      </c>
      <c r="H325" t="inlineStr">
        <is>
          <t>Dealer retail</t>
        </is>
      </c>
      <c r="I325" t="inlineStr">
        <is>
          <t>Private buyer</t>
        </is>
      </c>
      <c r="J325" t="inlineStr">
        <is>
          <t>Yuki Sato</t>
        </is>
      </c>
      <c r="K325" s="70" t="n">
        <v>23</v>
      </c>
      <c r="L325" s="71" t="n">
        <v>2896151.31</v>
      </c>
      <c r="M325" s="71" t="n">
        <v>66611480.13</v>
      </c>
      <c r="N325" s="71" t="n">
        <v>0</v>
      </c>
      <c r="O325" s="71" t="n">
        <v>66611480.13</v>
      </c>
      <c r="P325" s="71" t="n">
        <v>54099630.44</v>
      </c>
      <c r="Q325" s="71" t="n">
        <v>12511849.69</v>
      </c>
      <c r="R325" t="inlineStr">
        <is>
          <t>JK-03</t>
        </is>
      </c>
      <c r="S325" t="inlineStr">
        <is>
          <t>Hybrid</t>
        </is>
      </c>
      <c r="T325" s="70" t="n">
        <v>24</v>
      </c>
      <c r="U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TY100317</t>
        </is>
      </c>
      <c r="B326" s="68" t="n">
        <v>45697</v>
      </c>
      <c r="C326" s="69" t="n">
        <v>2025</v>
      </c>
      <c r="D326" t="inlineStr">
        <is>
          <t>Feb</t>
        </is>
      </c>
      <c r="E326" t="inlineStr">
        <is>
          <t>Europe</t>
        </is>
      </c>
      <c r="F326" t="inlineStr">
        <is>
          <t>UK</t>
        </is>
      </c>
      <c r="G326" t="inlineStr">
        <is>
          <t>Hilux</t>
        </is>
      </c>
      <c r="H326" t="inlineStr">
        <is>
          <t>Dealer retail</t>
        </is>
      </c>
      <c r="I326" t="inlineStr">
        <is>
          <t>Private buyer</t>
        </is>
      </c>
      <c r="J326" t="inlineStr">
        <is>
          <t>Arjun Mehta</t>
        </is>
      </c>
      <c r="K326" s="70" t="n">
        <v>4</v>
      </c>
      <c r="L326" s="71" t="n">
        <v>4032118.48</v>
      </c>
      <c r="M326" s="71" t="n">
        <v>16128473.92</v>
      </c>
      <c r="N326" s="71" t="n">
        <v>483854.22</v>
      </c>
      <c r="O326" s="71" t="n">
        <v>15644619.7</v>
      </c>
      <c r="P326" s="71" t="n">
        <v>13275610</v>
      </c>
      <c r="Q326" s="71" t="n">
        <v>2369009.7</v>
      </c>
      <c r="R326" t="inlineStr">
        <is>
          <t>LN-04</t>
        </is>
      </c>
      <c r="S326" t="inlineStr">
        <is>
          <t>Diesel</t>
        </is>
      </c>
      <c r="T326" s="70" t="n">
        <v>4</v>
      </c>
      <c r="U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TY100318</t>
        </is>
      </c>
      <c r="B327" s="68" t="n">
        <v>45697</v>
      </c>
      <c r="C327" s="69" t="n">
        <v>2025</v>
      </c>
      <c r="D327" t="inlineStr">
        <is>
          <t>Feb</t>
        </is>
      </c>
      <c r="E327" t="inlineStr">
        <is>
          <t>North America</t>
        </is>
      </c>
      <c r="F327" t="inlineStr">
        <is>
          <t>Canada</t>
        </is>
      </c>
      <c r="G327" t="inlineStr">
        <is>
          <t>Hilux</t>
        </is>
      </c>
      <c r="H327" t="inlineStr">
        <is>
          <t>Dealer retail</t>
        </is>
      </c>
      <c r="I327" t="inlineStr">
        <is>
          <t>Private buyer</t>
        </is>
      </c>
      <c r="J327" t="inlineStr">
        <is>
          <t>Mei Lin</t>
        </is>
      </c>
      <c r="K327" s="70" t="n">
        <v>4</v>
      </c>
      <c r="L327" s="71" t="n">
        <v>4237150.11</v>
      </c>
      <c r="M327" s="71" t="n">
        <v>16948600.44</v>
      </c>
      <c r="N327" s="71" t="n">
        <v>338972.01</v>
      </c>
      <c r="O327" s="71" t="n">
        <v>16609628.43</v>
      </c>
      <c r="P327" s="71" t="n">
        <v>12817717.33</v>
      </c>
      <c r="Q327" s="71" t="n">
        <v>3791911.1</v>
      </c>
      <c r="R327" t="inlineStr">
        <is>
          <t>TO-04</t>
        </is>
      </c>
      <c r="S327" t="inlineStr">
        <is>
          <t>Diesel</t>
        </is>
      </c>
      <c r="T327" s="70" t="n">
        <v>4</v>
      </c>
      <c r="U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TY100319</t>
        </is>
      </c>
      <c r="B328" s="68" t="n">
        <v>45698</v>
      </c>
      <c r="C328" s="69" t="n">
        <v>2025</v>
      </c>
      <c r="D328" t="inlineStr">
        <is>
          <t>Feb</t>
        </is>
      </c>
      <c r="E328" t="inlineStr">
        <is>
          <t>Japan</t>
        </is>
      </c>
      <c r="F328" t="inlineStr">
        <is>
          <t>Japan</t>
        </is>
      </c>
      <c r="G328" t="inlineStr">
        <is>
          <t>Corolla</t>
        </is>
      </c>
      <c r="H328" t="inlineStr">
        <is>
          <t>Fleet</t>
        </is>
      </c>
      <c r="I328" t="inlineStr">
        <is>
          <t>Private buyer</t>
        </is>
      </c>
      <c r="J328" t="inlineStr">
        <is>
          <t>Lucas Martin</t>
        </is>
      </c>
      <c r="K328" s="70" t="n">
        <v>35</v>
      </c>
      <c r="L328" s="71" t="n">
        <v>2698967.97</v>
      </c>
      <c r="M328" s="71" t="n">
        <v>94463878.95</v>
      </c>
      <c r="N328" s="71" t="n">
        <v>1889277.58</v>
      </c>
      <c r="O328" s="71" t="n">
        <v>92574601.37</v>
      </c>
      <c r="P328" s="71" t="n">
        <v>78795120.44</v>
      </c>
      <c r="Q328" s="71" t="n">
        <v>13779480.93</v>
      </c>
      <c r="R328" t="inlineStr">
        <is>
          <t>OS-01</t>
        </is>
      </c>
      <c r="S328" t="inlineStr">
        <is>
          <t>Petrol</t>
        </is>
      </c>
      <c r="T328" s="70" t="n">
        <v>38</v>
      </c>
      <c r="U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TY100320</t>
        </is>
      </c>
      <c r="B329" s="68" t="n">
        <v>45698</v>
      </c>
      <c r="C329" s="69" t="n">
        <v>2025</v>
      </c>
      <c r="D329" t="inlineStr">
        <is>
          <t>Feb</t>
        </is>
      </c>
      <c r="E329" t="inlineStr">
        <is>
          <t>Asia</t>
        </is>
      </c>
      <c r="F329" t="inlineStr">
        <is>
          <t>Indonesia</t>
        </is>
      </c>
      <c r="G329" t="inlineStr">
        <is>
          <t>Corolla</t>
        </is>
      </c>
      <c r="H329" t="inlineStr">
        <is>
          <t>Dealer retail</t>
        </is>
      </c>
      <c r="I329" t="inlineStr">
        <is>
          <t>Private buyer</t>
        </is>
      </c>
      <c r="J329" t="inlineStr">
        <is>
          <t>Shraddha Kulkarni</t>
        </is>
      </c>
      <c r="K329" s="70" t="n">
        <v>4</v>
      </c>
      <c r="L329" s="71" t="n">
        <v>2770263.85</v>
      </c>
      <c r="M329" s="71" t="n">
        <v>11081055.4</v>
      </c>
      <c r="N329" s="71" t="n">
        <v>554052.77</v>
      </c>
      <c r="O329" s="71" t="n">
        <v>10527002.63</v>
      </c>
      <c r="P329" s="71" t="n">
        <v>8832702.880000001</v>
      </c>
      <c r="Q329" s="71" t="n">
        <v>1694299.75</v>
      </c>
      <c r="R329" t="inlineStr">
        <is>
          <t>JK-04</t>
        </is>
      </c>
      <c r="S329" t="inlineStr">
        <is>
          <t>Hybrid</t>
        </is>
      </c>
      <c r="T329" s="70" t="n">
        <v>4</v>
      </c>
      <c r="U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TY100321</t>
        </is>
      </c>
      <c r="B330" s="68" t="n">
        <v>45698</v>
      </c>
      <c r="C330" s="69" t="n">
        <v>2025</v>
      </c>
      <c r="D330" t="inlineStr">
        <is>
          <t>Feb</t>
        </is>
      </c>
      <c r="E330" t="inlineStr">
        <is>
          <t>Middle East</t>
        </is>
      </c>
      <c r="F330" t="inlineStr">
        <is>
          <t>UAE</t>
        </is>
      </c>
      <c r="G330" t="inlineStr">
        <is>
          <t>Land Cruiser</t>
        </is>
      </c>
      <c r="H330" t="inlineStr">
        <is>
          <t>Dealer retail</t>
        </is>
      </c>
      <c r="I330" t="inlineStr">
        <is>
          <t>Government</t>
        </is>
      </c>
      <c r="J330" t="inlineStr">
        <is>
          <t>Noah Smith</t>
        </is>
      </c>
      <c r="K330" s="70" t="n">
        <v>4</v>
      </c>
      <c r="L330" s="71" t="n">
        <v>7097310.72</v>
      </c>
      <c r="M330" s="71" t="n">
        <v>28389242.88</v>
      </c>
      <c r="N330" s="71" t="n">
        <v>0</v>
      </c>
      <c r="O330" s="71" t="n">
        <v>28389242.88</v>
      </c>
      <c r="P330" s="71" t="n">
        <v>21929508.42</v>
      </c>
      <c r="Q330" s="71" t="n">
        <v>6459734.46</v>
      </c>
      <c r="R330" t="inlineStr">
        <is>
          <t>DB-02</t>
        </is>
      </c>
      <c r="S330" t="inlineStr">
        <is>
          <t>Petrol</t>
        </is>
      </c>
      <c r="T330" s="70" t="n">
        <v>4</v>
      </c>
      <c r="U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TY100322</t>
        </is>
      </c>
      <c r="B331" s="68" t="n">
        <v>45698</v>
      </c>
      <c r="C331" s="69" t="n">
        <v>2025</v>
      </c>
      <c r="D331" t="inlineStr">
        <is>
          <t>Feb</t>
        </is>
      </c>
      <c r="E331" t="inlineStr">
        <is>
          <t>Japan</t>
        </is>
      </c>
      <c r="F331" t="inlineStr">
        <is>
          <t>Japan</t>
        </is>
      </c>
      <c r="G331" t="inlineStr">
        <is>
          <t>Hilux</t>
        </is>
      </c>
      <c r="H331" t="inlineStr">
        <is>
          <t>Online reservation</t>
        </is>
      </c>
      <c r="I331" t="inlineStr">
        <is>
          <t>Government</t>
        </is>
      </c>
      <c r="J331" t="inlineStr">
        <is>
          <t>Mei Lin</t>
        </is>
      </c>
      <c r="K331" s="70" t="n">
        <v>8</v>
      </c>
      <c r="L331" s="71" t="n">
        <v>3807107.76</v>
      </c>
      <c r="M331" s="71" t="n">
        <v>30456862.08</v>
      </c>
      <c r="N331" s="71" t="n">
        <v>913705.86</v>
      </c>
      <c r="O331" s="71" t="n">
        <v>29543156.22</v>
      </c>
      <c r="P331" s="71" t="n">
        <v>25582455.36</v>
      </c>
      <c r="Q331" s="71" t="n">
        <v>3960700.86</v>
      </c>
      <c r="R331" t="inlineStr">
        <is>
          <t>OS-04</t>
        </is>
      </c>
      <c r="S331" t="inlineStr">
        <is>
          <t>Diesel</t>
        </is>
      </c>
      <c r="T331" s="70" t="n">
        <v>9</v>
      </c>
      <c r="U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TY100323</t>
        </is>
      </c>
      <c r="B332" s="68" t="n">
        <v>45698</v>
      </c>
      <c r="C332" s="69" t="n">
        <v>2025</v>
      </c>
      <c r="D332" t="inlineStr">
        <is>
          <t>Feb</t>
        </is>
      </c>
      <c r="E332" t="inlineStr">
        <is>
          <t>North America</t>
        </is>
      </c>
      <c r="F332" t="inlineStr">
        <is>
          <t>Canada</t>
        </is>
      </c>
      <c r="G332" t="inlineStr">
        <is>
          <t>Hilux</t>
        </is>
      </c>
      <c r="H332" t="inlineStr">
        <is>
          <t>Dealer retail</t>
        </is>
      </c>
      <c r="I332" t="inlineStr">
        <is>
          <t>Private buyer</t>
        </is>
      </c>
      <c r="J332" t="inlineStr">
        <is>
          <t>Sophie Müller</t>
        </is>
      </c>
      <c r="K332" s="70" t="n">
        <v>21</v>
      </c>
      <c r="L332" s="71" t="n">
        <v>3947696.37</v>
      </c>
      <c r="M332" s="71" t="n">
        <v>82901623.77</v>
      </c>
      <c r="N332" s="71" t="n">
        <v>2487048.71</v>
      </c>
      <c r="O332" s="71" t="n">
        <v>80414575.06</v>
      </c>
      <c r="P332" s="71" t="n">
        <v>67611364.64</v>
      </c>
      <c r="Q332" s="71" t="n">
        <v>12803210.42</v>
      </c>
      <c r="R332" t="inlineStr">
        <is>
          <t>TO-01</t>
        </is>
      </c>
      <c r="S332" t="inlineStr">
        <is>
          <t>Diesel</t>
        </is>
      </c>
      <c r="T332" s="70" t="n">
        <v>23</v>
      </c>
      <c r="U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TY100324</t>
        </is>
      </c>
      <c r="B333" s="68" t="n">
        <v>45698</v>
      </c>
      <c r="C333" s="69" t="n">
        <v>2025</v>
      </c>
      <c r="D333" t="inlineStr">
        <is>
          <t>Feb</t>
        </is>
      </c>
      <c r="E333" t="inlineStr">
        <is>
          <t>Japan</t>
        </is>
      </c>
      <c r="F333" t="inlineStr">
        <is>
          <t>Japan</t>
        </is>
      </c>
      <c r="G333" t="inlineStr">
        <is>
          <t>bZ4X</t>
        </is>
      </c>
      <c r="H333" t="inlineStr">
        <is>
          <t>Dealer retail</t>
        </is>
      </c>
      <c r="I333" t="inlineStr">
        <is>
          <t>Company fleet</t>
        </is>
      </c>
      <c r="J333" t="inlineStr">
        <is>
          <t>Carlos Silva</t>
        </is>
      </c>
      <c r="K333" s="70" t="n">
        <v>3</v>
      </c>
      <c r="L333" s="71" t="n">
        <v>5960547.87</v>
      </c>
      <c r="M333" s="71" t="n">
        <v>17881643.61</v>
      </c>
      <c r="N333" s="71" t="n">
        <v>536449.3100000001</v>
      </c>
      <c r="O333" s="71" t="n">
        <v>17345194.3</v>
      </c>
      <c r="P333" s="71" t="n">
        <v>15624949.11</v>
      </c>
      <c r="Q333" s="71" t="n">
        <v>1720245.19</v>
      </c>
      <c r="R333" t="inlineStr">
        <is>
          <t>NG-03</t>
        </is>
      </c>
      <c r="S333" t="inlineStr">
        <is>
          <t>EV</t>
        </is>
      </c>
      <c r="T333" s="70" t="n">
        <v>3</v>
      </c>
      <c r="U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TY100325</t>
        </is>
      </c>
      <c r="B334" s="68" t="n">
        <v>45698</v>
      </c>
      <c r="C334" s="69" t="n">
        <v>2025</v>
      </c>
      <c r="D334" t="inlineStr">
        <is>
          <t>Feb</t>
        </is>
      </c>
      <c r="E334" t="inlineStr">
        <is>
          <t>North America</t>
        </is>
      </c>
      <c r="F334" t="inlineStr">
        <is>
          <t>USA</t>
        </is>
      </c>
      <c r="G334" t="inlineStr">
        <is>
          <t>Prius</t>
        </is>
      </c>
      <c r="H334" t="inlineStr">
        <is>
          <t>Online reservation</t>
        </is>
      </c>
      <c r="I334" t="inlineStr">
        <is>
          <t>Private buyer</t>
        </is>
      </c>
      <c r="J334" t="inlineStr">
        <is>
          <t>Shraddha Kulkarni</t>
        </is>
      </c>
      <c r="K334" s="70" t="n">
        <v>4</v>
      </c>
      <c r="L334" s="71" t="n">
        <v>3407333.89</v>
      </c>
      <c r="M334" s="71" t="n">
        <v>13629335.56</v>
      </c>
      <c r="N334" s="71" t="n">
        <v>681466.78</v>
      </c>
      <c r="O334" s="71" t="n">
        <v>12947868.78</v>
      </c>
      <c r="P334" s="71" t="n">
        <v>11523822.35</v>
      </c>
      <c r="Q334" s="71" t="n">
        <v>1424046.43</v>
      </c>
      <c r="R334" t="inlineStr">
        <is>
          <t>TX-02</t>
        </is>
      </c>
      <c r="S334" t="inlineStr">
        <is>
          <t>Hybrid</t>
        </is>
      </c>
      <c r="T334" s="70" t="n">
        <v>4</v>
      </c>
      <c r="U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TY100326</t>
        </is>
      </c>
      <c r="B335" s="68" t="n">
        <v>45698</v>
      </c>
      <c r="C335" s="69" t="n">
        <v>2025</v>
      </c>
      <c r="D335" t="inlineStr">
        <is>
          <t>Feb</t>
        </is>
      </c>
      <c r="E335" t="inlineStr">
        <is>
          <t>North America</t>
        </is>
      </c>
      <c r="F335" t="inlineStr">
        <is>
          <t>Canada</t>
        </is>
      </c>
      <c r="G335" t="inlineStr">
        <is>
          <t>RAV4</t>
        </is>
      </c>
      <c r="H335" t="inlineStr">
        <is>
          <t>Dealer retail</t>
        </is>
      </c>
      <c r="I335" t="inlineStr">
        <is>
          <t>Private buyer</t>
        </is>
      </c>
      <c r="J335" t="inlineStr">
        <is>
          <t>Ruhi Shaikh</t>
        </is>
      </c>
      <c r="K335" s="70" t="n">
        <v>5</v>
      </c>
      <c r="L335" s="71" t="n">
        <v>3491816.95</v>
      </c>
      <c r="M335" s="71" t="n">
        <v>17459084.75</v>
      </c>
      <c r="N335" s="71" t="n">
        <v>872954.24</v>
      </c>
      <c r="O335" s="71" t="n">
        <v>16586130.51</v>
      </c>
      <c r="P335" s="71" t="n">
        <v>13867049.61</v>
      </c>
      <c r="Q335" s="71" t="n">
        <v>2719080.9</v>
      </c>
      <c r="R335" t="inlineStr">
        <is>
          <t>TO-03</t>
        </is>
      </c>
      <c r="S335" t="inlineStr">
        <is>
          <t>Hybrid</t>
        </is>
      </c>
      <c r="T335" s="70" t="n">
        <v>5</v>
      </c>
      <c r="U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TY100327</t>
        </is>
      </c>
      <c r="B336" s="68" t="n">
        <v>45698</v>
      </c>
      <c r="C336" s="69" t="n">
        <v>2025</v>
      </c>
      <c r="D336" t="inlineStr">
        <is>
          <t>Feb</t>
        </is>
      </c>
      <c r="E336" t="inlineStr">
        <is>
          <t>Japan</t>
        </is>
      </c>
      <c r="F336" t="inlineStr">
        <is>
          <t>Japan</t>
        </is>
      </c>
      <c r="G336" t="inlineStr">
        <is>
          <t>Corolla</t>
        </is>
      </c>
      <c r="H336" t="inlineStr">
        <is>
          <t>Dealer retail</t>
        </is>
      </c>
      <c r="I336" t="inlineStr">
        <is>
          <t>Private buyer</t>
        </is>
      </c>
      <c r="J336" t="inlineStr">
        <is>
          <t>Wei Chen</t>
        </is>
      </c>
      <c r="K336" s="70" t="n">
        <v>8</v>
      </c>
      <c r="L336" s="71" t="n">
        <v>2774263.39</v>
      </c>
      <c r="M336" s="71" t="n">
        <v>22194107.12</v>
      </c>
      <c r="N336" s="71" t="n">
        <v>0</v>
      </c>
      <c r="O336" s="71" t="n">
        <v>22194107.12</v>
      </c>
      <c r="P336" s="71" t="n">
        <v>18106050.57</v>
      </c>
      <c r="Q336" s="71" t="n">
        <v>4088056.55</v>
      </c>
      <c r="R336" t="inlineStr">
        <is>
          <t>TK-02</t>
        </is>
      </c>
      <c r="S336" t="inlineStr">
        <is>
          <t>Hybrid</t>
        </is>
      </c>
      <c r="T336" s="70" t="n">
        <v>9</v>
      </c>
      <c r="U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TY100328</t>
        </is>
      </c>
      <c r="B337" s="68" t="n">
        <v>45699</v>
      </c>
      <c r="C337" s="69" t="n">
        <v>2025</v>
      </c>
      <c r="D337" t="inlineStr">
        <is>
          <t>Feb</t>
        </is>
      </c>
      <c r="E337" t="inlineStr">
        <is>
          <t>Asia</t>
        </is>
      </c>
      <c r="F337" t="inlineStr">
        <is>
          <t>Thailand</t>
        </is>
      </c>
      <c r="G337" t="inlineStr">
        <is>
          <t>Corolla</t>
        </is>
      </c>
      <c r="H337" t="inlineStr">
        <is>
          <t>Dealer retail</t>
        </is>
      </c>
      <c r="I337" t="inlineStr">
        <is>
          <t>Private buyer</t>
        </is>
      </c>
      <c r="J337" t="inlineStr">
        <is>
          <t>Shraddha Kulkarni</t>
        </is>
      </c>
      <c r="K337" s="70" t="n">
        <v>14</v>
      </c>
      <c r="L337" s="71" t="n">
        <v>2713752.31</v>
      </c>
      <c r="M337" s="71" t="n">
        <v>37992532.34</v>
      </c>
      <c r="N337" s="71" t="n">
        <v>0</v>
      </c>
      <c r="O337" s="71" t="n">
        <v>37992532.34</v>
      </c>
      <c r="P337" s="71" t="n">
        <v>31976264.66</v>
      </c>
      <c r="Q337" s="71" t="n">
        <v>6016267.68</v>
      </c>
      <c r="R337" t="inlineStr">
        <is>
          <t>BK-04</t>
        </is>
      </c>
      <c r="S337" t="inlineStr">
        <is>
          <t>Petrol</t>
        </is>
      </c>
      <c r="T337" s="70" t="n">
        <v>15</v>
      </c>
      <c r="U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TY100329</t>
        </is>
      </c>
      <c r="B338" s="68" t="n">
        <v>45699</v>
      </c>
      <c r="C338" s="69" t="n">
        <v>2025</v>
      </c>
      <c r="D338" t="inlineStr">
        <is>
          <t>Feb</t>
        </is>
      </c>
      <c r="E338" t="inlineStr">
        <is>
          <t>Japan</t>
        </is>
      </c>
      <c r="F338" t="inlineStr">
        <is>
          <t>Japan</t>
        </is>
      </c>
      <c r="G338" t="inlineStr">
        <is>
          <t>Hilux</t>
        </is>
      </c>
      <c r="H338" t="inlineStr">
        <is>
          <t>Dealer retail</t>
        </is>
      </c>
      <c r="I338" t="inlineStr">
        <is>
          <t>Company fleet</t>
        </is>
      </c>
      <c r="J338" t="inlineStr">
        <is>
          <t>Noah Smith</t>
        </is>
      </c>
      <c r="K338" s="70" t="n">
        <v>27</v>
      </c>
      <c r="L338" s="71" t="n">
        <v>3969819.56</v>
      </c>
      <c r="M338" s="71" t="n">
        <v>107185128.12</v>
      </c>
      <c r="N338" s="71" t="n">
        <v>5359256.41</v>
      </c>
      <c r="O338" s="71" t="n">
        <v>101825871.71</v>
      </c>
      <c r="P338" s="71" t="n">
        <v>87303302.95999999</v>
      </c>
      <c r="Q338" s="71" t="n">
        <v>14522568.75</v>
      </c>
      <c r="R338" t="inlineStr">
        <is>
          <t>NG-02</t>
        </is>
      </c>
      <c r="S338" t="inlineStr">
        <is>
          <t>Diesel</t>
        </is>
      </c>
      <c r="T338" s="70" t="n">
        <v>29</v>
      </c>
      <c r="U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TY100330</t>
        </is>
      </c>
      <c r="B339" s="68" t="n">
        <v>45699</v>
      </c>
      <c r="C339" s="69" t="n">
        <v>2025</v>
      </c>
      <c r="D339" t="inlineStr">
        <is>
          <t>Feb</t>
        </is>
      </c>
      <c r="E339" t="inlineStr">
        <is>
          <t>Middle East</t>
        </is>
      </c>
      <c r="F339" t="inlineStr">
        <is>
          <t>UAE</t>
        </is>
      </c>
      <c r="G339" t="inlineStr">
        <is>
          <t>Prius</t>
        </is>
      </c>
      <c r="H339" t="inlineStr">
        <is>
          <t>Dealer retail</t>
        </is>
      </c>
      <c r="I339" t="inlineStr">
        <is>
          <t>Company fleet</t>
        </is>
      </c>
      <c r="J339" t="inlineStr">
        <is>
          <t>Liam O'Brien</t>
        </is>
      </c>
      <c r="K339" s="70" t="n">
        <v>18</v>
      </c>
      <c r="L339" s="71" t="n">
        <v>3340267.51</v>
      </c>
      <c r="M339" s="71" t="n">
        <v>60124815.18</v>
      </c>
      <c r="N339" s="71" t="n">
        <v>0</v>
      </c>
      <c r="O339" s="71" t="n">
        <v>60124815.18</v>
      </c>
      <c r="P339" s="71" t="n">
        <v>50659285.1</v>
      </c>
      <c r="Q339" s="71" t="n">
        <v>9465530.08</v>
      </c>
      <c r="R339" t="inlineStr">
        <is>
          <t>DB-03</t>
        </is>
      </c>
      <c r="S339" t="inlineStr">
        <is>
          <t>Hybrid</t>
        </is>
      </c>
      <c r="T339" s="70" t="n">
        <v>19</v>
      </c>
      <c r="U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TY100331</t>
        </is>
      </c>
      <c r="B340" s="68" t="n">
        <v>45699</v>
      </c>
      <c r="C340" s="69" t="n">
        <v>2025</v>
      </c>
      <c r="D340" t="inlineStr">
        <is>
          <t>Feb</t>
        </is>
      </c>
      <c r="E340" t="inlineStr">
        <is>
          <t>Asia</t>
        </is>
      </c>
      <c r="F340" t="inlineStr">
        <is>
          <t>Indonesia</t>
        </is>
      </c>
      <c r="G340" t="inlineStr">
        <is>
          <t>Corolla</t>
        </is>
      </c>
      <c r="H340" t="inlineStr">
        <is>
          <t>Dealer retail</t>
        </is>
      </c>
      <c r="I340" t="inlineStr">
        <is>
          <t>Company fleet</t>
        </is>
      </c>
      <c r="J340" t="inlineStr">
        <is>
          <t>Olivia Brown</t>
        </is>
      </c>
      <c r="K340" s="70" t="n">
        <v>20</v>
      </c>
      <c r="L340" s="71" t="n">
        <v>2810433.61</v>
      </c>
      <c r="M340" s="71" t="n">
        <v>56208672.2</v>
      </c>
      <c r="N340" s="71" t="n">
        <v>1686260.17</v>
      </c>
      <c r="O340" s="71" t="n">
        <v>54522412.03</v>
      </c>
      <c r="P340" s="71" t="n">
        <v>46411516.3</v>
      </c>
      <c r="Q340" s="71" t="n">
        <v>8110895.73</v>
      </c>
      <c r="R340" t="inlineStr">
        <is>
          <t>JK-02</t>
        </is>
      </c>
      <c r="S340" t="inlineStr">
        <is>
          <t>Hybrid</t>
        </is>
      </c>
      <c r="T340" s="70" t="n">
        <v>22</v>
      </c>
      <c r="U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TY100332</t>
        </is>
      </c>
      <c r="B341" s="68" t="n">
        <v>45699</v>
      </c>
      <c r="C341" s="69" t="n">
        <v>2025</v>
      </c>
      <c r="D341" t="inlineStr">
        <is>
          <t>Feb</t>
        </is>
      </c>
      <c r="E341" t="inlineStr">
        <is>
          <t>Japan</t>
        </is>
      </c>
      <c r="F341" t="inlineStr">
        <is>
          <t>Japan</t>
        </is>
      </c>
      <c r="G341" t="inlineStr">
        <is>
          <t>Prius</t>
        </is>
      </c>
      <c r="H341" t="inlineStr">
        <is>
          <t>Online reservation</t>
        </is>
      </c>
      <c r="I341" t="inlineStr">
        <is>
          <t>Company fleet</t>
        </is>
      </c>
      <c r="J341" t="inlineStr">
        <is>
          <t>Aisha Bello</t>
        </is>
      </c>
      <c r="K341" s="70" t="n">
        <v>20</v>
      </c>
      <c r="L341" s="71" t="n">
        <v>3535933.02</v>
      </c>
      <c r="M341" s="71" t="n">
        <v>70718660.40000001</v>
      </c>
      <c r="N341" s="71" t="n">
        <v>3535933.02</v>
      </c>
      <c r="O341" s="71" t="n">
        <v>67182727.38</v>
      </c>
      <c r="P341" s="71" t="n">
        <v>54835889.78</v>
      </c>
      <c r="Q341" s="71" t="n">
        <v>12346837.6</v>
      </c>
      <c r="R341" t="inlineStr">
        <is>
          <t>OS-04</t>
        </is>
      </c>
      <c r="S341" t="inlineStr">
        <is>
          <t>Hybrid</t>
        </is>
      </c>
      <c r="T341" s="70" t="n">
        <v>19</v>
      </c>
      <c r="U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TY100333</t>
        </is>
      </c>
      <c r="B342" s="68" t="n">
        <v>45699</v>
      </c>
      <c r="C342" s="69" t="n">
        <v>2025</v>
      </c>
      <c r="D342" t="inlineStr">
        <is>
          <t>Feb</t>
        </is>
      </c>
      <c r="E342" t="inlineStr">
        <is>
          <t>Japan</t>
        </is>
      </c>
      <c r="F342" t="inlineStr">
        <is>
          <t>Japan</t>
        </is>
      </c>
      <c r="G342" t="inlineStr">
        <is>
          <t>Prius</t>
        </is>
      </c>
      <c r="H342" t="inlineStr">
        <is>
          <t>Dealer retail</t>
        </is>
      </c>
      <c r="I342" t="inlineStr">
        <is>
          <t>Private buyer</t>
        </is>
      </c>
      <c r="J342" t="inlineStr">
        <is>
          <t>Hiroshi Tanaka</t>
        </is>
      </c>
      <c r="K342" s="70" t="n">
        <v>16</v>
      </c>
      <c r="L342" s="71" t="n">
        <v>3460436.5</v>
      </c>
      <c r="M342" s="71" t="n">
        <v>55366984</v>
      </c>
      <c r="N342" s="71" t="n">
        <v>2768349.2</v>
      </c>
      <c r="O342" s="71" t="n">
        <v>52598634.8</v>
      </c>
      <c r="P342" s="71" t="n">
        <v>44550598.6</v>
      </c>
      <c r="Q342" s="71" t="n">
        <v>8048036.2</v>
      </c>
      <c r="R342" t="inlineStr">
        <is>
          <t>OS-04</t>
        </is>
      </c>
      <c r="S342" t="inlineStr">
        <is>
          <t>Hybrid</t>
        </is>
      </c>
      <c r="T342" s="70" t="n">
        <v>16</v>
      </c>
      <c r="U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TY100334</t>
        </is>
      </c>
      <c r="B343" s="68" t="n">
        <v>45700</v>
      </c>
      <c r="C343" s="69" t="n">
        <v>2025</v>
      </c>
      <c r="D343" t="inlineStr">
        <is>
          <t>Feb</t>
        </is>
      </c>
      <c r="E343" t="inlineStr">
        <is>
          <t>North America</t>
        </is>
      </c>
      <c r="F343" t="inlineStr">
        <is>
          <t>Canada</t>
        </is>
      </c>
      <c r="G343" t="inlineStr">
        <is>
          <t>Corolla</t>
        </is>
      </c>
      <c r="H343" t="inlineStr">
        <is>
          <t>Dealer retail</t>
        </is>
      </c>
      <c r="I343" t="inlineStr">
        <is>
          <t>Private buyer</t>
        </is>
      </c>
      <c r="J343" t="inlineStr">
        <is>
          <t>Aisha Bello</t>
        </is>
      </c>
      <c r="K343" s="70" t="n">
        <v>4</v>
      </c>
      <c r="L343" s="71" t="n">
        <v>2646899.46</v>
      </c>
      <c r="M343" s="71" t="n">
        <v>10587597.84</v>
      </c>
      <c r="N343" s="71" t="n">
        <v>0</v>
      </c>
      <c r="O343" s="71" t="n">
        <v>10587597.84</v>
      </c>
      <c r="P343" s="71" t="n">
        <v>8993163.310000001</v>
      </c>
      <c r="Q343" s="71" t="n">
        <v>1594434.53</v>
      </c>
      <c r="R343" t="inlineStr">
        <is>
          <t>TO-04</t>
        </is>
      </c>
      <c r="S343" t="inlineStr">
        <is>
          <t>Hybrid</t>
        </is>
      </c>
      <c r="T343" s="70" t="n">
        <v>4</v>
      </c>
      <c r="U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TY100335</t>
        </is>
      </c>
      <c r="B344" s="68" t="n">
        <v>45700</v>
      </c>
      <c r="C344" s="69" t="n">
        <v>2025</v>
      </c>
      <c r="D344" t="inlineStr">
        <is>
          <t>Feb</t>
        </is>
      </c>
      <c r="E344" t="inlineStr">
        <is>
          <t>North America</t>
        </is>
      </c>
      <c r="F344" t="inlineStr">
        <is>
          <t>Canada</t>
        </is>
      </c>
      <c r="G344" t="inlineStr">
        <is>
          <t>RAV4</t>
        </is>
      </c>
      <c r="H344" t="inlineStr">
        <is>
          <t>Fleet</t>
        </is>
      </c>
      <c r="I344" t="inlineStr">
        <is>
          <t>Private buyer</t>
        </is>
      </c>
      <c r="J344" t="inlineStr">
        <is>
          <t>Ruhi Shaikh</t>
        </is>
      </c>
      <c r="K344" s="70" t="n">
        <v>38</v>
      </c>
      <c r="L344" s="71" t="n">
        <v>3748327.4</v>
      </c>
      <c r="M344" s="71" t="n">
        <v>142436441.2</v>
      </c>
      <c r="N344" s="71" t="n">
        <v>4273093.24</v>
      </c>
      <c r="O344" s="71" t="n">
        <v>138163347.96</v>
      </c>
      <c r="P344" s="71" t="n">
        <v>106232180.45</v>
      </c>
      <c r="Q344" s="71" t="n">
        <v>31931167.51</v>
      </c>
      <c r="R344" t="inlineStr">
        <is>
          <t>TO-04</t>
        </is>
      </c>
      <c r="S344" t="inlineStr">
        <is>
          <t>Hybrid</t>
        </is>
      </c>
      <c r="T344" s="70" t="n">
        <v>38</v>
      </c>
      <c r="U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TY100336</t>
        </is>
      </c>
      <c r="B345" s="68" t="n">
        <v>45700</v>
      </c>
      <c r="C345" s="69" t="n">
        <v>2025</v>
      </c>
      <c r="D345" t="inlineStr">
        <is>
          <t>Feb</t>
        </is>
      </c>
      <c r="E345" t="inlineStr">
        <is>
          <t>Middle East</t>
        </is>
      </c>
      <c r="F345" t="inlineStr">
        <is>
          <t>Saudi Arabia</t>
        </is>
      </c>
      <c r="G345" t="inlineStr">
        <is>
          <t>Corolla</t>
        </is>
      </c>
      <c r="H345" t="inlineStr">
        <is>
          <t>Fleet</t>
        </is>
      </c>
      <c r="I345" t="inlineStr">
        <is>
          <t>Private buyer</t>
        </is>
      </c>
      <c r="J345" t="inlineStr">
        <is>
          <t>Emma Clarke</t>
        </is>
      </c>
      <c r="K345" s="70" t="n">
        <v>36</v>
      </c>
      <c r="L345" s="71" t="n">
        <v>2732679.14</v>
      </c>
      <c r="M345" s="71" t="n">
        <v>98376449.04000001</v>
      </c>
      <c r="N345" s="71" t="n">
        <v>1967528.98</v>
      </c>
      <c r="O345" s="71" t="n">
        <v>96408920.06</v>
      </c>
      <c r="P345" s="71" t="n">
        <v>80121750.52</v>
      </c>
      <c r="Q345" s="71" t="n">
        <v>16287169.54</v>
      </c>
      <c r="R345" t="inlineStr">
        <is>
          <t>RY-03</t>
        </is>
      </c>
      <c r="S345" t="inlineStr">
        <is>
          <t>Hybrid</t>
        </is>
      </c>
      <c r="T345" s="70" t="n">
        <v>40</v>
      </c>
      <c r="U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TY100337</t>
        </is>
      </c>
      <c r="B346" s="68" t="n">
        <v>45700</v>
      </c>
      <c r="C346" s="69" t="n">
        <v>2025</v>
      </c>
      <c r="D346" t="inlineStr">
        <is>
          <t>Feb</t>
        </is>
      </c>
      <c r="E346" t="inlineStr">
        <is>
          <t>Japan</t>
        </is>
      </c>
      <c r="F346" t="inlineStr">
        <is>
          <t>Japan</t>
        </is>
      </c>
      <c r="G346" t="inlineStr">
        <is>
          <t>Corolla</t>
        </is>
      </c>
      <c r="H346" t="inlineStr">
        <is>
          <t>Dealer retail</t>
        </is>
      </c>
      <c r="I346" t="inlineStr">
        <is>
          <t>Company fleet</t>
        </is>
      </c>
      <c r="J346" t="inlineStr">
        <is>
          <t>Noah Smith</t>
        </is>
      </c>
      <c r="K346" s="70" t="n">
        <v>14</v>
      </c>
      <c r="L346" s="71" t="n">
        <v>2923800.11</v>
      </c>
      <c r="M346" s="71" t="n">
        <v>40933201.54</v>
      </c>
      <c r="N346" s="71" t="n">
        <v>1227996.05</v>
      </c>
      <c r="O346" s="71" t="n">
        <v>39705205.49</v>
      </c>
      <c r="P346" s="71" t="n">
        <v>32841403.02</v>
      </c>
      <c r="Q346" s="71" t="n">
        <v>6863802.47</v>
      </c>
      <c r="R346" t="inlineStr">
        <is>
          <t>OS-03</t>
        </is>
      </c>
      <c r="S346" t="inlineStr">
        <is>
          <t>Petrol</t>
        </is>
      </c>
      <c r="T346" s="70" t="n">
        <v>15</v>
      </c>
      <c r="U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TY100338</t>
        </is>
      </c>
      <c r="B347" s="68" t="n">
        <v>45700</v>
      </c>
      <c r="C347" s="69" t="n">
        <v>2025</v>
      </c>
      <c r="D347" t="inlineStr">
        <is>
          <t>Feb</t>
        </is>
      </c>
      <c r="E347" t="inlineStr">
        <is>
          <t>Asia</t>
        </is>
      </c>
      <c r="F347" t="inlineStr">
        <is>
          <t>Indonesia</t>
        </is>
      </c>
      <c r="G347" t="inlineStr">
        <is>
          <t>Camry</t>
        </is>
      </c>
      <c r="H347" t="inlineStr">
        <is>
          <t>Fleet</t>
        </is>
      </c>
      <c r="I347" t="inlineStr">
        <is>
          <t>Private buyer</t>
        </is>
      </c>
      <c r="J347" t="inlineStr">
        <is>
          <t>Sophie Müller</t>
        </is>
      </c>
      <c r="K347" s="70" t="n">
        <v>21</v>
      </c>
      <c r="L347" s="71" t="n">
        <v>3787261.62</v>
      </c>
      <c r="M347" s="71" t="n">
        <v>79532494.02</v>
      </c>
      <c r="N347" s="71" t="n">
        <v>1590649.88</v>
      </c>
      <c r="O347" s="71" t="n">
        <v>77941844.14</v>
      </c>
      <c r="P347" s="71" t="n">
        <v>68523871.06999999</v>
      </c>
      <c r="Q347" s="71" t="n">
        <v>9417973.07</v>
      </c>
      <c r="R347" t="inlineStr">
        <is>
          <t>JK-03</t>
        </is>
      </c>
      <c r="S347" t="inlineStr">
        <is>
          <t>Hybrid</t>
        </is>
      </c>
      <c r="T347" s="70" t="n">
        <v>21</v>
      </c>
      <c r="U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TY100339</t>
        </is>
      </c>
      <c r="B348" s="68" t="n">
        <v>45700</v>
      </c>
      <c r="C348" s="69" t="n">
        <v>2025</v>
      </c>
      <c r="D348" t="inlineStr">
        <is>
          <t>Feb</t>
        </is>
      </c>
      <c r="E348" t="inlineStr">
        <is>
          <t>Japan</t>
        </is>
      </c>
      <c r="F348" t="inlineStr">
        <is>
          <t>Japan</t>
        </is>
      </c>
      <c r="G348" t="inlineStr">
        <is>
          <t>RAV4</t>
        </is>
      </c>
      <c r="H348" t="inlineStr">
        <is>
          <t>Dealer retail</t>
        </is>
      </c>
      <c r="I348" t="inlineStr">
        <is>
          <t>Company fleet</t>
        </is>
      </c>
      <c r="J348" t="inlineStr">
        <is>
          <t>Shraddha Kulkarni</t>
        </is>
      </c>
      <c r="K348" s="70" t="n">
        <v>7</v>
      </c>
      <c r="L348" s="71" t="n">
        <v>3404482.09</v>
      </c>
      <c r="M348" s="71" t="n">
        <v>23831374.63</v>
      </c>
      <c r="N348" s="71" t="n">
        <v>476627.49</v>
      </c>
      <c r="O348" s="71" t="n">
        <v>23354747.14</v>
      </c>
      <c r="P348" s="71" t="n">
        <v>19440068.74</v>
      </c>
      <c r="Q348" s="71" t="n">
        <v>3914678.4</v>
      </c>
      <c r="R348" t="inlineStr">
        <is>
          <t>NG-02</t>
        </is>
      </c>
      <c r="S348" t="inlineStr">
        <is>
          <t>Hybrid</t>
        </is>
      </c>
      <c r="T348" s="70" t="n">
        <v>8</v>
      </c>
      <c r="U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TY100340</t>
        </is>
      </c>
      <c r="B349" s="68" t="n">
        <v>45700</v>
      </c>
      <c r="C349" s="69" t="n">
        <v>2025</v>
      </c>
      <c r="D349" t="inlineStr">
        <is>
          <t>Feb</t>
        </is>
      </c>
      <c r="E349" t="inlineStr">
        <is>
          <t>Asia</t>
        </is>
      </c>
      <c r="F349" t="inlineStr">
        <is>
          <t>Thailand</t>
        </is>
      </c>
      <c r="G349" t="inlineStr">
        <is>
          <t>Corolla</t>
        </is>
      </c>
      <c r="H349" t="inlineStr">
        <is>
          <t>Dealer retail</t>
        </is>
      </c>
      <c r="I349" t="inlineStr">
        <is>
          <t>Private buyer</t>
        </is>
      </c>
      <c r="J349" t="inlineStr">
        <is>
          <t>Zoya Ahmed</t>
        </is>
      </c>
      <c r="K349" s="70" t="n">
        <v>38</v>
      </c>
      <c r="L349" s="71" t="n">
        <v>2809603.99</v>
      </c>
      <c r="M349" s="71" t="n">
        <v>106764951.62</v>
      </c>
      <c r="N349" s="71" t="n">
        <v>2135299.03</v>
      </c>
      <c r="O349" s="71" t="n">
        <v>104629652.59</v>
      </c>
      <c r="P349" s="71" t="n">
        <v>84067517.73</v>
      </c>
      <c r="Q349" s="71" t="n">
        <v>20562134.86</v>
      </c>
      <c r="R349" t="inlineStr">
        <is>
          <t>BK-04</t>
        </is>
      </c>
      <c r="S349" t="inlineStr">
        <is>
          <t>Petrol</t>
        </is>
      </c>
      <c r="T349" s="70" t="n">
        <v>41</v>
      </c>
      <c r="U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TY100341</t>
        </is>
      </c>
      <c r="B350" s="68" t="n">
        <v>45700</v>
      </c>
      <c r="C350" s="69" t="n">
        <v>2025</v>
      </c>
      <c r="D350" t="inlineStr">
        <is>
          <t>Feb</t>
        </is>
      </c>
      <c r="E350" t="inlineStr">
        <is>
          <t>Japan</t>
        </is>
      </c>
      <c r="F350" t="inlineStr">
        <is>
          <t>Japan</t>
        </is>
      </c>
      <c r="G350" t="inlineStr">
        <is>
          <t>Camry</t>
        </is>
      </c>
      <c r="H350" t="inlineStr">
        <is>
          <t>Dealer retail</t>
        </is>
      </c>
      <c r="I350" t="inlineStr">
        <is>
          <t>Private buyer</t>
        </is>
      </c>
      <c r="J350" t="inlineStr">
        <is>
          <t>Wei Chen</t>
        </is>
      </c>
      <c r="K350" s="70" t="n">
        <v>5</v>
      </c>
      <c r="L350" s="71" t="n">
        <v>4078357.88</v>
      </c>
      <c r="M350" s="71" t="n">
        <v>20391789.4</v>
      </c>
      <c r="N350" s="71" t="n">
        <v>407835.79</v>
      </c>
      <c r="O350" s="71" t="n">
        <v>19983953.61</v>
      </c>
      <c r="P350" s="71" t="n">
        <v>15394059.39</v>
      </c>
      <c r="Q350" s="71" t="n">
        <v>4589894.22</v>
      </c>
      <c r="R350" t="inlineStr">
        <is>
          <t>OS-03</t>
        </is>
      </c>
      <c r="S350" t="inlineStr">
        <is>
          <t>Hybrid</t>
        </is>
      </c>
      <c r="T350" s="70" t="n">
        <v>5</v>
      </c>
      <c r="U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TY100342</t>
        </is>
      </c>
      <c r="B351" s="68" t="n">
        <v>45700</v>
      </c>
      <c r="C351" s="69" t="n">
        <v>2025</v>
      </c>
      <c r="D351" t="inlineStr">
        <is>
          <t>Feb</t>
        </is>
      </c>
      <c r="E351" t="inlineStr">
        <is>
          <t>Japan</t>
        </is>
      </c>
      <c r="F351" t="inlineStr">
        <is>
          <t>Japan</t>
        </is>
      </c>
      <c r="G351" t="inlineStr">
        <is>
          <t>Land Cruiser</t>
        </is>
      </c>
      <c r="H351" t="inlineStr">
        <is>
          <t>Dealer retail</t>
        </is>
      </c>
      <c r="I351" t="inlineStr">
        <is>
          <t>Company fleet</t>
        </is>
      </c>
      <c r="J351" t="inlineStr">
        <is>
          <t>Aisha Bello</t>
        </is>
      </c>
      <c r="K351" s="70" t="n">
        <v>23</v>
      </c>
      <c r="L351" s="71" t="n">
        <v>7635502.35</v>
      </c>
      <c r="M351" s="71" t="n">
        <v>175616554.05</v>
      </c>
      <c r="N351" s="71" t="n">
        <v>5268496.62</v>
      </c>
      <c r="O351" s="71" t="n">
        <v>170348057.43</v>
      </c>
      <c r="P351" s="71" t="n">
        <v>129138610.95</v>
      </c>
      <c r="Q351" s="71" t="n">
        <v>41209446.48</v>
      </c>
      <c r="R351" t="inlineStr">
        <is>
          <t>NG-04</t>
        </is>
      </c>
      <c r="S351" t="inlineStr">
        <is>
          <t>Hybrid</t>
        </is>
      </c>
      <c r="T351" s="70" t="n">
        <v>24</v>
      </c>
      <c r="U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TY100343</t>
        </is>
      </c>
      <c r="B352" s="68" t="n">
        <v>45701</v>
      </c>
      <c r="C352" s="69" t="n">
        <v>2025</v>
      </c>
      <c r="D352" t="inlineStr">
        <is>
          <t>Feb</t>
        </is>
      </c>
      <c r="E352" t="inlineStr">
        <is>
          <t>North America</t>
        </is>
      </c>
      <c r="F352" t="inlineStr">
        <is>
          <t>USA</t>
        </is>
      </c>
      <c r="G352" t="inlineStr">
        <is>
          <t>Corolla</t>
        </is>
      </c>
      <c r="H352" t="inlineStr">
        <is>
          <t>Dealer retail</t>
        </is>
      </c>
      <c r="I352" t="inlineStr">
        <is>
          <t>Company fleet</t>
        </is>
      </c>
      <c r="J352" t="inlineStr">
        <is>
          <t>Priya Nair</t>
        </is>
      </c>
      <c r="K352" s="70" t="n">
        <v>22</v>
      </c>
      <c r="L352" s="71" t="n">
        <v>2810515.7</v>
      </c>
      <c r="M352" s="71" t="n">
        <v>61831345.4</v>
      </c>
      <c r="N352" s="71" t="n">
        <v>3091567.27</v>
      </c>
      <c r="O352" s="71" t="n">
        <v>58739778.13</v>
      </c>
      <c r="P352" s="71" t="n">
        <v>49050569.04</v>
      </c>
      <c r="Q352" s="71" t="n">
        <v>9689209.09</v>
      </c>
      <c r="R352" t="inlineStr">
        <is>
          <t>TX-01</t>
        </is>
      </c>
      <c r="S352" t="inlineStr">
        <is>
          <t>Hybrid</t>
        </is>
      </c>
      <c r="T352" s="70" t="n">
        <v>24</v>
      </c>
      <c r="U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TY100344</t>
        </is>
      </c>
      <c r="B353" s="68" t="n">
        <v>45701</v>
      </c>
      <c r="C353" s="69" t="n">
        <v>2025</v>
      </c>
      <c r="D353" t="inlineStr">
        <is>
          <t>Feb</t>
        </is>
      </c>
      <c r="E353" t="inlineStr">
        <is>
          <t>Japan</t>
        </is>
      </c>
      <c r="F353" t="inlineStr">
        <is>
          <t>Japan</t>
        </is>
      </c>
      <c r="G353" t="inlineStr">
        <is>
          <t>Corolla</t>
        </is>
      </c>
      <c r="H353" t="inlineStr">
        <is>
          <t>Dealer retail</t>
        </is>
      </c>
      <c r="I353" t="inlineStr">
        <is>
          <t>Company fleet</t>
        </is>
      </c>
      <c r="J353" t="inlineStr">
        <is>
          <t>Omar Haddad</t>
        </is>
      </c>
      <c r="K353" s="70" t="n">
        <v>29</v>
      </c>
      <c r="L353" s="71" t="n">
        <v>2745111.22</v>
      </c>
      <c r="M353" s="71" t="n">
        <v>79608225.38</v>
      </c>
      <c r="N353" s="71" t="n">
        <v>3980411.27</v>
      </c>
      <c r="O353" s="71" t="n">
        <v>75627814.11</v>
      </c>
      <c r="P353" s="71" t="n">
        <v>64495545.7</v>
      </c>
      <c r="Q353" s="71" t="n">
        <v>11132268.41</v>
      </c>
      <c r="R353" t="inlineStr">
        <is>
          <t>OS-04</t>
        </is>
      </c>
      <c r="S353" t="inlineStr">
        <is>
          <t>Petrol</t>
        </is>
      </c>
      <c r="T353" s="70" t="n">
        <v>30</v>
      </c>
      <c r="U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TY100345</t>
        </is>
      </c>
      <c r="B354" s="68" t="n">
        <v>45701</v>
      </c>
      <c r="C354" s="69" t="n">
        <v>2025</v>
      </c>
      <c r="D354" t="inlineStr">
        <is>
          <t>Feb</t>
        </is>
      </c>
      <c r="E354" t="inlineStr">
        <is>
          <t>Japan</t>
        </is>
      </c>
      <c r="F354" t="inlineStr">
        <is>
          <t>Japan</t>
        </is>
      </c>
      <c r="G354" t="inlineStr">
        <is>
          <t>Corolla</t>
        </is>
      </c>
      <c r="H354" t="inlineStr">
        <is>
          <t>Dealer retail</t>
        </is>
      </c>
      <c r="I354" t="inlineStr">
        <is>
          <t>Government</t>
        </is>
      </c>
      <c r="J354" t="inlineStr">
        <is>
          <t>Noah Smith</t>
        </is>
      </c>
      <c r="K354" s="70" t="n">
        <v>37</v>
      </c>
      <c r="L354" s="71" t="n">
        <v>2945519.01</v>
      </c>
      <c r="M354" s="71" t="n">
        <v>108984203.37</v>
      </c>
      <c r="N354" s="71" t="n">
        <v>5449210.17</v>
      </c>
      <c r="O354" s="71" t="n">
        <v>103534993.2</v>
      </c>
      <c r="P354" s="71" t="n">
        <v>86777416.31</v>
      </c>
      <c r="Q354" s="71" t="n">
        <v>16757576.89</v>
      </c>
      <c r="R354" t="inlineStr">
        <is>
          <t>OS-02</t>
        </is>
      </c>
      <c r="S354" t="inlineStr">
        <is>
          <t>Petrol</t>
        </is>
      </c>
      <c r="T354" s="70" t="n">
        <v>35</v>
      </c>
      <c r="U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TY100346</t>
        </is>
      </c>
      <c r="B355" s="68" t="n">
        <v>45701</v>
      </c>
      <c r="C355" s="69" t="n">
        <v>2025</v>
      </c>
      <c r="D355" t="inlineStr">
        <is>
          <t>Feb</t>
        </is>
      </c>
      <c r="E355" t="inlineStr">
        <is>
          <t>Japan</t>
        </is>
      </c>
      <c r="F355" t="inlineStr">
        <is>
          <t>Japan</t>
        </is>
      </c>
      <c r="G355" t="inlineStr">
        <is>
          <t>Prius</t>
        </is>
      </c>
      <c r="H355" t="inlineStr">
        <is>
          <t>Dealer retail</t>
        </is>
      </c>
      <c r="I355" t="inlineStr">
        <is>
          <t>Private buyer</t>
        </is>
      </c>
      <c r="J355" t="inlineStr">
        <is>
          <t>Priya Nair</t>
        </is>
      </c>
      <c r="K355" s="70" t="n">
        <v>22</v>
      </c>
      <c r="L355" s="71" t="n">
        <v>3487950.84</v>
      </c>
      <c r="M355" s="71" t="n">
        <v>76734918.48</v>
      </c>
      <c r="N355" s="71" t="n">
        <v>1534698.37</v>
      </c>
      <c r="O355" s="71" t="n">
        <v>75200220.11</v>
      </c>
      <c r="P355" s="71" t="n">
        <v>64267379.72</v>
      </c>
      <c r="Q355" s="71" t="n">
        <v>10932840.39</v>
      </c>
      <c r="R355" t="inlineStr">
        <is>
          <t>NG-01</t>
        </is>
      </c>
      <c r="S355" t="inlineStr">
        <is>
          <t>Hybrid</t>
        </is>
      </c>
      <c r="T355" s="70" t="n">
        <v>24</v>
      </c>
      <c r="U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TY100347</t>
        </is>
      </c>
      <c r="B356" s="68" t="n">
        <v>45701</v>
      </c>
      <c r="C356" s="69" t="n">
        <v>2025</v>
      </c>
      <c r="D356" t="inlineStr">
        <is>
          <t>Feb</t>
        </is>
      </c>
      <c r="E356" t="inlineStr">
        <is>
          <t>Asia</t>
        </is>
      </c>
      <c r="F356" t="inlineStr">
        <is>
          <t>Indonesia</t>
        </is>
      </c>
      <c r="G356" t="inlineStr">
        <is>
          <t>Corolla</t>
        </is>
      </c>
      <c r="H356" t="inlineStr">
        <is>
          <t>Dealer retail</t>
        </is>
      </c>
      <c r="I356" t="inlineStr">
        <is>
          <t>Private buyer</t>
        </is>
      </c>
      <c r="J356" t="inlineStr">
        <is>
          <t>Noah Smith</t>
        </is>
      </c>
      <c r="K356" s="70" t="n">
        <v>16</v>
      </c>
      <c r="L356" s="71" t="n">
        <v>2683261.8</v>
      </c>
      <c r="M356" s="71" t="n">
        <v>42932188.8</v>
      </c>
      <c r="N356" s="71" t="n">
        <v>0</v>
      </c>
      <c r="O356" s="71" t="n">
        <v>42932188.8</v>
      </c>
      <c r="P356" s="71" t="n">
        <v>36824221.93</v>
      </c>
      <c r="Q356" s="71" t="n">
        <v>6107966.87</v>
      </c>
      <c r="R356" t="inlineStr">
        <is>
          <t>JK-01</t>
        </is>
      </c>
      <c r="S356" t="inlineStr">
        <is>
          <t>Petrol</t>
        </is>
      </c>
      <c r="T356" s="70" t="n">
        <v>16</v>
      </c>
      <c r="U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TY100348</t>
        </is>
      </c>
      <c r="B357" s="68" t="n">
        <v>45701</v>
      </c>
      <c r="C357" s="69" t="n">
        <v>2025</v>
      </c>
      <c r="D357" t="inlineStr">
        <is>
          <t>Feb</t>
        </is>
      </c>
      <c r="E357" t="inlineStr">
        <is>
          <t>North America</t>
        </is>
      </c>
      <c r="F357" t="inlineStr">
        <is>
          <t>Canada</t>
        </is>
      </c>
      <c r="G357" t="inlineStr">
        <is>
          <t>Land Cruiser</t>
        </is>
      </c>
      <c r="H357" t="inlineStr">
        <is>
          <t>Dealer retail</t>
        </is>
      </c>
      <c r="I357" t="inlineStr">
        <is>
          <t>Private buyer</t>
        </is>
      </c>
      <c r="J357" t="inlineStr">
        <is>
          <t>Emma Clarke</t>
        </is>
      </c>
      <c r="K357" s="70" t="n">
        <v>31</v>
      </c>
      <c r="L357" s="71" t="n">
        <v>7590282.25</v>
      </c>
      <c r="M357" s="71" t="n">
        <v>235298749.75</v>
      </c>
      <c r="N357" s="71" t="n">
        <v>11764937.49</v>
      </c>
      <c r="O357" s="71" t="n">
        <v>223533812.26</v>
      </c>
      <c r="P357" s="71" t="n">
        <v>165937346.1</v>
      </c>
      <c r="Q357" s="71" t="n">
        <v>57596466.16</v>
      </c>
      <c r="R357" t="inlineStr">
        <is>
          <t>TO-04</t>
        </is>
      </c>
      <c r="S357" t="inlineStr">
        <is>
          <t>Petrol</t>
        </is>
      </c>
      <c r="T357" s="70" t="n">
        <v>35</v>
      </c>
      <c r="U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TY100349</t>
        </is>
      </c>
      <c r="B358" s="68" t="n">
        <v>45701</v>
      </c>
      <c r="C358" s="69" t="n">
        <v>2025</v>
      </c>
      <c r="D358" t="inlineStr">
        <is>
          <t>Feb</t>
        </is>
      </c>
      <c r="E358" t="inlineStr">
        <is>
          <t>Asia</t>
        </is>
      </c>
      <c r="F358" t="inlineStr">
        <is>
          <t>Indonesia</t>
        </is>
      </c>
      <c r="G358" t="inlineStr">
        <is>
          <t>Corolla</t>
        </is>
      </c>
      <c r="H358" t="inlineStr">
        <is>
          <t>Fleet</t>
        </is>
      </c>
      <c r="I358" t="inlineStr">
        <is>
          <t>Private buyer</t>
        </is>
      </c>
      <c r="J358" t="inlineStr">
        <is>
          <t>Liam O'Brien</t>
        </is>
      </c>
      <c r="K358" s="70" t="n">
        <v>17</v>
      </c>
      <c r="L358" s="71" t="n">
        <v>2779820.09</v>
      </c>
      <c r="M358" s="71" t="n">
        <v>47256941.53</v>
      </c>
      <c r="N358" s="71" t="n">
        <v>2362847.08</v>
      </c>
      <c r="O358" s="71" t="n">
        <v>44894094.45</v>
      </c>
      <c r="P358" s="71" t="n">
        <v>38310028.94</v>
      </c>
      <c r="Q358" s="71" t="n">
        <v>6584065.51</v>
      </c>
      <c r="R358" t="inlineStr">
        <is>
          <t>JK-03</t>
        </is>
      </c>
      <c r="S358" t="inlineStr">
        <is>
          <t>Petrol</t>
        </is>
      </c>
      <c r="T358" s="70" t="n">
        <v>16</v>
      </c>
      <c r="U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TY100350</t>
        </is>
      </c>
      <c r="B359" s="68" t="n">
        <v>45701</v>
      </c>
      <c r="C359" s="69" t="n">
        <v>2025</v>
      </c>
      <c r="D359" t="inlineStr">
        <is>
          <t>Feb</t>
        </is>
      </c>
      <c r="E359" t="inlineStr">
        <is>
          <t>Asia</t>
        </is>
      </c>
      <c r="F359" t="inlineStr">
        <is>
          <t>India</t>
        </is>
      </c>
      <c r="G359" t="inlineStr">
        <is>
          <t>bZ4X</t>
        </is>
      </c>
      <c r="H359" t="inlineStr">
        <is>
          <t>Fleet</t>
        </is>
      </c>
      <c r="I359" t="inlineStr">
        <is>
          <t>Private buyer</t>
        </is>
      </c>
      <c r="J359" t="inlineStr">
        <is>
          <t>Aisha Bello</t>
        </is>
      </c>
      <c r="K359" s="70" t="n">
        <v>13</v>
      </c>
      <c r="L359" s="71" t="n">
        <v>5681622.93</v>
      </c>
      <c r="M359" s="71" t="n">
        <v>73861098.09</v>
      </c>
      <c r="N359" s="71" t="n">
        <v>3693054.9</v>
      </c>
      <c r="O359" s="71" t="n">
        <v>70168043.19</v>
      </c>
      <c r="P359" s="71" t="n">
        <v>70971901.97</v>
      </c>
      <c r="Q359" s="71" t="n">
        <v>-803858.78</v>
      </c>
      <c r="R359" t="inlineStr">
        <is>
          <t>DL-01</t>
        </is>
      </c>
      <c r="S359" t="inlineStr">
        <is>
          <t>EV</t>
        </is>
      </c>
      <c r="T359" s="70" t="n">
        <v>13</v>
      </c>
      <c r="U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TY100351</t>
        </is>
      </c>
      <c r="B360" s="68" t="n">
        <v>45701</v>
      </c>
      <c r="C360" s="69" t="n">
        <v>2025</v>
      </c>
      <c r="D360" t="inlineStr">
        <is>
          <t>Feb</t>
        </is>
      </c>
      <c r="E360" t="inlineStr">
        <is>
          <t>Middle East</t>
        </is>
      </c>
      <c r="F360" t="inlineStr">
        <is>
          <t>UAE</t>
        </is>
      </c>
      <c r="G360" t="inlineStr">
        <is>
          <t>Land Cruiser</t>
        </is>
      </c>
      <c r="H360" t="inlineStr">
        <is>
          <t>Online reservation</t>
        </is>
      </c>
      <c r="I360" t="inlineStr">
        <is>
          <t>Private buyer</t>
        </is>
      </c>
      <c r="J360" t="inlineStr">
        <is>
          <t>Ravindra Patil</t>
        </is>
      </c>
      <c r="K360" s="70" t="n">
        <v>13</v>
      </c>
      <c r="L360" s="71" t="n">
        <v>7592935.71</v>
      </c>
      <c r="M360" s="71" t="n">
        <v>98708164.23</v>
      </c>
      <c r="N360" s="71" t="n">
        <v>0</v>
      </c>
      <c r="O360" s="71" t="n">
        <v>98708164.23</v>
      </c>
      <c r="P360" s="71" t="n">
        <v>73818017.84</v>
      </c>
      <c r="Q360" s="71" t="n">
        <v>24890146.39</v>
      </c>
      <c r="R360" t="inlineStr">
        <is>
          <t>DB-03</t>
        </is>
      </c>
      <c r="S360" t="inlineStr">
        <is>
          <t>Diesel</t>
        </is>
      </c>
      <c r="T360" s="70" t="n">
        <v>13</v>
      </c>
      <c r="U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TY100352</t>
        </is>
      </c>
      <c r="B361" s="68" t="n">
        <v>45702</v>
      </c>
      <c r="C361" s="69" t="n">
        <v>2025</v>
      </c>
      <c r="D361" t="inlineStr">
        <is>
          <t>Feb</t>
        </is>
      </c>
      <c r="E361" t="inlineStr">
        <is>
          <t>North America</t>
        </is>
      </c>
      <c r="F361" t="inlineStr">
        <is>
          <t>USA</t>
        </is>
      </c>
      <c r="G361" t="inlineStr">
        <is>
          <t>RAV4</t>
        </is>
      </c>
      <c r="H361" t="inlineStr">
        <is>
          <t>Dealer retail</t>
        </is>
      </c>
      <c r="I361" t="inlineStr">
        <is>
          <t>Private buyer</t>
        </is>
      </c>
      <c r="J361" t="inlineStr">
        <is>
          <t>Mei Lin</t>
        </is>
      </c>
      <c r="K361" s="70" t="n">
        <v>22</v>
      </c>
      <c r="L361" s="71" t="n">
        <v>3601544.84</v>
      </c>
      <c r="M361" s="71" t="n">
        <v>79233986.48</v>
      </c>
      <c r="N361" s="71" t="n">
        <v>1584679.73</v>
      </c>
      <c r="O361" s="71" t="n">
        <v>77649306.75</v>
      </c>
      <c r="P361" s="71" t="n">
        <v>62288035.67</v>
      </c>
      <c r="Q361" s="71" t="n">
        <v>15361271.08</v>
      </c>
      <c r="R361" t="inlineStr">
        <is>
          <t>TX-03</t>
        </is>
      </c>
      <c r="S361" t="inlineStr">
        <is>
          <t>Hybrid</t>
        </is>
      </c>
      <c r="T361" s="70" t="n">
        <v>22</v>
      </c>
      <c r="U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TY100353</t>
        </is>
      </c>
      <c r="B362" s="68" t="n">
        <v>45702</v>
      </c>
      <c r="C362" s="69" t="n">
        <v>2025</v>
      </c>
      <c r="D362" t="inlineStr">
        <is>
          <t>Feb</t>
        </is>
      </c>
      <c r="E362" t="inlineStr">
        <is>
          <t>Middle East</t>
        </is>
      </c>
      <c r="F362" t="inlineStr">
        <is>
          <t>UAE</t>
        </is>
      </c>
      <c r="G362" t="inlineStr">
        <is>
          <t>RAV4</t>
        </is>
      </c>
      <c r="H362" t="inlineStr">
        <is>
          <t>Dealer retail</t>
        </is>
      </c>
      <c r="I362" t="inlineStr">
        <is>
          <t>Private buyer</t>
        </is>
      </c>
      <c r="J362" t="inlineStr">
        <is>
          <t>Amir Khan</t>
        </is>
      </c>
      <c r="K362" s="70" t="n">
        <v>30</v>
      </c>
      <c r="L362" s="71" t="n">
        <v>3800583.05</v>
      </c>
      <c r="M362" s="71" t="n">
        <v>114017491.5</v>
      </c>
      <c r="N362" s="71" t="n">
        <v>3420524.74</v>
      </c>
      <c r="O362" s="71" t="n">
        <v>110596966.76</v>
      </c>
      <c r="P362" s="71" t="n">
        <v>86053104.5</v>
      </c>
      <c r="Q362" s="71" t="n">
        <v>24543862.26</v>
      </c>
      <c r="R362" t="inlineStr">
        <is>
          <t>DB-02</t>
        </is>
      </c>
      <c r="S362" t="inlineStr">
        <is>
          <t>Hybrid</t>
        </is>
      </c>
      <c r="T362" s="70" t="n">
        <v>31</v>
      </c>
      <c r="U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TY100354</t>
        </is>
      </c>
      <c r="B363" s="68" t="n">
        <v>45702</v>
      </c>
      <c r="C363" s="69" t="n">
        <v>2025</v>
      </c>
      <c r="D363" t="inlineStr">
        <is>
          <t>Feb</t>
        </is>
      </c>
      <c r="E363" t="inlineStr">
        <is>
          <t>Europe</t>
        </is>
      </c>
      <c r="F363" t="inlineStr">
        <is>
          <t>Germany</t>
        </is>
      </c>
      <c r="G363" t="inlineStr">
        <is>
          <t>RAV4</t>
        </is>
      </c>
      <c r="H363" t="inlineStr">
        <is>
          <t>Fleet</t>
        </is>
      </c>
      <c r="I363" t="inlineStr">
        <is>
          <t>Private buyer</t>
        </is>
      </c>
      <c r="J363" t="inlineStr">
        <is>
          <t>Yuki Sato</t>
        </is>
      </c>
      <c r="K363" s="70" t="n">
        <v>17</v>
      </c>
      <c r="L363" s="71" t="n">
        <v>3641176</v>
      </c>
      <c r="M363" s="71" t="n">
        <v>61899992</v>
      </c>
      <c r="N363" s="71" t="n">
        <v>0</v>
      </c>
      <c r="O363" s="71" t="n">
        <v>61899992</v>
      </c>
      <c r="P363" s="71" t="n">
        <v>46716453.99</v>
      </c>
      <c r="Q363" s="71" t="n">
        <v>15183538.01</v>
      </c>
      <c r="R363" t="inlineStr">
        <is>
          <t>BE-03</t>
        </is>
      </c>
      <c r="S363" t="inlineStr">
        <is>
          <t>Petrol</t>
        </is>
      </c>
      <c r="T363" s="70" t="n">
        <v>19</v>
      </c>
      <c r="U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TY100355</t>
        </is>
      </c>
      <c r="B364" s="68" t="n">
        <v>45702</v>
      </c>
      <c r="C364" s="69" t="n">
        <v>2025</v>
      </c>
      <c r="D364" t="inlineStr">
        <is>
          <t>Feb</t>
        </is>
      </c>
      <c r="E364" t="inlineStr">
        <is>
          <t>Japan</t>
        </is>
      </c>
      <c r="F364" t="inlineStr">
        <is>
          <t>Japan</t>
        </is>
      </c>
      <c r="G364" t="inlineStr">
        <is>
          <t>bZ4X</t>
        </is>
      </c>
      <c r="H364" t="inlineStr">
        <is>
          <t>Online reservation</t>
        </is>
      </c>
      <c r="I364" t="inlineStr">
        <is>
          <t>Private buyer</t>
        </is>
      </c>
      <c r="J364" t="inlineStr">
        <is>
          <t>Sara Rossi</t>
        </is>
      </c>
      <c r="K364" s="70" t="n">
        <v>5</v>
      </c>
      <c r="L364" s="71" t="n">
        <v>6075618.46</v>
      </c>
      <c r="M364" s="71" t="n">
        <v>30378092.3</v>
      </c>
      <c r="N364" s="71" t="n">
        <v>911342.77</v>
      </c>
      <c r="O364" s="71" t="n">
        <v>29466749.53</v>
      </c>
      <c r="P364" s="71" t="n">
        <v>27870324.88</v>
      </c>
      <c r="Q364" s="71" t="n">
        <v>1596424.65</v>
      </c>
      <c r="R364" t="inlineStr">
        <is>
          <t>TK-01</t>
        </is>
      </c>
      <c r="S364" t="inlineStr">
        <is>
          <t>EV</t>
        </is>
      </c>
      <c r="T364" s="70" t="n">
        <v>6</v>
      </c>
      <c r="U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TY100356</t>
        </is>
      </c>
      <c r="B365" s="68" t="n">
        <v>45702</v>
      </c>
      <c r="C365" s="69" t="n">
        <v>2025</v>
      </c>
      <c r="D365" t="inlineStr">
        <is>
          <t>Feb</t>
        </is>
      </c>
      <c r="E365" t="inlineStr">
        <is>
          <t>Europe</t>
        </is>
      </c>
      <c r="F365" t="inlineStr">
        <is>
          <t>France</t>
        </is>
      </c>
      <c r="G365" t="inlineStr">
        <is>
          <t>bZ4X</t>
        </is>
      </c>
      <c r="H365" t="inlineStr">
        <is>
          <t>Fleet</t>
        </is>
      </c>
      <c r="I365" t="inlineStr">
        <is>
          <t>Private buyer</t>
        </is>
      </c>
      <c r="J365" t="inlineStr">
        <is>
          <t>Ravindra Patil</t>
        </is>
      </c>
      <c r="K365" s="70" t="n">
        <v>22</v>
      </c>
      <c r="L365" s="71" t="n">
        <v>6359944.28</v>
      </c>
      <c r="M365" s="71" t="n">
        <v>139918774.16</v>
      </c>
      <c r="N365" s="71" t="n">
        <v>4197563.22</v>
      </c>
      <c r="O365" s="71" t="n">
        <v>135721210.94</v>
      </c>
      <c r="P365" s="71" t="n">
        <v>122804213.15</v>
      </c>
      <c r="Q365" s="71" t="n">
        <v>12916997.79</v>
      </c>
      <c r="R365" t="inlineStr">
        <is>
          <t>PA-03</t>
        </is>
      </c>
      <c r="S365" t="inlineStr">
        <is>
          <t>EV</t>
        </is>
      </c>
      <c r="T365" s="70" t="n">
        <v>24</v>
      </c>
      <c r="U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TY100357</t>
        </is>
      </c>
      <c r="B366" s="68" t="n">
        <v>45702</v>
      </c>
      <c r="C366" s="69" t="n">
        <v>2025</v>
      </c>
      <c r="D366" t="inlineStr">
        <is>
          <t>Feb</t>
        </is>
      </c>
      <c r="E366" t="inlineStr">
        <is>
          <t>Japan</t>
        </is>
      </c>
      <c r="F366" t="inlineStr">
        <is>
          <t>Japan</t>
        </is>
      </c>
      <c r="G366" t="inlineStr">
        <is>
          <t>RAV4</t>
        </is>
      </c>
      <c r="H366" t="inlineStr">
        <is>
          <t>Dealer retail</t>
        </is>
      </c>
      <c r="I366" t="inlineStr">
        <is>
          <t>Company fleet</t>
        </is>
      </c>
      <c r="J366" t="inlineStr">
        <is>
          <t>Fatima Al-Saud</t>
        </is>
      </c>
      <c r="K366" s="70" t="n">
        <v>22</v>
      </c>
      <c r="L366" s="71" t="n">
        <v>3643382.09</v>
      </c>
      <c r="M366" s="71" t="n">
        <v>80154405.98</v>
      </c>
      <c r="N366" s="71" t="n">
        <v>4007720.3</v>
      </c>
      <c r="O366" s="71" t="n">
        <v>76146685.68000001</v>
      </c>
      <c r="P366" s="71" t="n">
        <v>61799919.22</v>
      </c>
      <c r="Q366" s="71" t="n">
        <v>14346766.46</v>
      </c>
      <c r="R366" t="inlineStr">
        <is>
          <t>TK-04</t>
        </is>
      </c>
      <c r="S366" t="inlineStr">
        <is>
          <t>Hybrid</t>
        </is>
      </c>
      <c r="T366" s="70" t="n">
        <v>24</v>
      </c>
      <c r="U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TY100358</t>
        </is>
      </c>
      <c r="B367" s="68" t="n">
        <v>45702</v>
      </c>
      <c r="C367" s="69" t="n">
        <v>2025</v>
      </c>
      <c r="D367" t="inlineStr">
        <is>
          <t>Feb</t>
        </is>
      </c>
      <c r="E367" t="inlineStr">
        <is>
          <t>Europe</t>
        </is>
      </c>
      <c r="F367" t="inlineStr">
        <is>
          <t>France</t>
        </is>
      </c>
      <c r="G367" t="inlineStr">
        <is>
          <t>bZ4X</t>
        </is>
      </c>
      <c r="H367" t="inlineStr">
        <is>
          <t>Dealer retail</t>
        </is>
      </c>
      <c r="I367" t="inlineStr">
        <is>
          <t>Company fleet</t>
        </is>
      </c>
      <c r="J367" t="inlineStr">
        <is>
          <t>Lucas Martin</t>
        </is>
      </c>
      <c r="K367" s="70" t="n">
        <v>35</v>
      </c>
      <c r="L367" s="71" t="n">
        <v>6127559.45</v>
      </c>
      <c r="M367" s="71" t="n">
        <v>214464580.75</v>
      </c>
      <c r="N367" s="71" t="n">
        <v>0</v>
      </c>
      <c r="O367" s="71" t="n">
        <v>214464580.75</v>
      </c>
      <c r="P367" s="71" t="n">
        <v>196410787.07</v>
      </c>
      <c r="Q367" s="71" t="n">
        <v>18053793.68</v>
      </c>
      <c r="R367" t="inlineStr">
        <is>
          <t>PA-03</t>
        </is>
      </c>
      <c r="S367" t="inlineStr">
        <is>
          <t>EV</t>
        </is>
      </c>
      <c r="T367" s="70" t="n">
        <v>39</v>
      </c>
      <c r="U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TY100359</t>
        </is>
      </c>
      <c r="B368" s="68" t="n">
        <v>45702</v>
      </c>
      <c r="C368" s="69" t="n">
        <v>2025</v>
      </c>
      <c r="D368" t="inlineStr">
        <is>
          <t>Feb</t>
        </is>
      </c>
      <c r="E368" t="inlineStr">
        <is>
          <t>Europe</t>
        </is>
      </c>
      <c r="F368" t="inlineStr">
        <is>
          <t>France</t>
        </is>
      </c>
      <c r="G368" t="inlineStr">
        <is>
          <t>RAV4</t>
        </is>
      </c>
      <c r="H368" t="inlineStr">
        <is>
          <t>Fleet</t>
        </is>
      </c>
      <c r="I368" t="inlineStr">
        <is>
          <t>Private buyer</t>
        </is>
      </c>
      <c r="J368" t="inlineStr">
        <is>
          <t>Fatima Al-Saud</t>
        </is>
      </c>
      <c r="K368" s="70" t="n">
        <v>37</v>
      </c>
      <c r="L368" s="71" t="n">
        <v>3572345.34</v>
      </c>
      <c r="M368" s="71" t="n">
        <v>132176777.58</v>
      </c>
      <c r="N368" s="71" t="n">
        <v>0</v>
      </c>
      <c r="O368" s="71" t="n">
        <v>132176777.58</v>
      </c>
      <c r="P368" s="71" t="n">
        <v>106559741.32</v>
      </c>
      <c r="Q368" s="71" t="n">
        <v>25617036.26</v>
      </c>
      <c r="R368" t="inlineStr">
        <is>
          <t>PA-03</t>
        </is>
      </c>
      <c r="S368" t="inlineStr">
        <is>
          <t>Hybrid</t>
        </is>
      </c>
      <c r="T368" s="70" t="n">
        <v>38</v>
      </c>
      <c r="U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TY100360</t>
        </is>
      </c>
      <c r="B369" s="68" t="n">
        <v>45702</v>
      </c>
      <c r="C369" s="69" t="n">
        <v>2025</v>
      </c>
      <c r="D369" t="inlineStr">
        <is>
          <t>Feb</t>
        </is>
      </c>
      <c r="E369" t="inlineStr">
        <is>
          <t>Japan</t>
        </is>
      </c>
      <c r="F369" t="inlineStr">
        <is>
          <t>Japan</t>
        </is>
      </c>
      <c r="G369" t="inlineStr">
        <is>
          <t>RAV4</t>
        </is>
      </c>
      <c r="H369" t="inlineStr">
        <is>
          <t>Online reservation</t>
        </is>
      </c>
      <c r="I369" t="inlineStr">
        <is>
          <t>Private buyer</t>
        </is>
      </c>
      <c r="J369" t="inlineStr">
        <is>
          <t>Mei Lin</t>
        </is>
      </c>
      <c r="K369" s="70" t="n">
        <v>40</v>
      </c>
      <c r="L369" s="71" t="n">
        <v>3759139.88</v>
      </c>
      <c r="M369" s="71" t="n">
        <v>150365595.2</v>
      </c>
      <c r="N369" s="71" t="n">
        <v>4510967.86</v>
      </c>
      <c r="O369" s="71" t="n">
        <v>145854627.34</v>
      </c>
      <c r="P369" s="71" t="n">
        <v>117494805.25</v>
      </c>
      <c r="Q369" s="71" t="n">
        <v>28359822.09</v>
      </c>
      <c r="R369" t="inlineStr">
        <is>
          <t>TK-01</t>
        </is>
      </c>
      <c r="S369" t="inlineStr">
        <is>
          <t>Petrol</t>
        </is>
      </c>
      <c r="T369" s="70" t="n">
        <v>42</v>
      </c>
      <c r="U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TY100361</t>
        </is>
      </c>
      <c r="B370" s="68" t="n">
        <v>45702</v>
      </c>
      <c r="C370" s="69" t="n">
        <v>2025</v>
      </c>
      <c r="D370" t="inlineStr">
        <is>
          <t>Feb</t>
        </is>
      </c>
      <c r="E370" t="inlineStr">
        <is>
          <t>North America</t>
        </is>
      </c>
      <c r="F370" t="inlineStr">
        <is>
          <t>USA</t>
        </is>
      </c>
      <c r="G370" t="inlineStr">
        <is>
          <t>Land Cruiser</t>
        </is>
      </c>
      <c r="H370" t="inlineStr">
        <is>
          <t>Dealer retail</t>
        </is>
      </c>
      <c r="I370" t="inlineStr">
        <is>
          <t>Private buyer</t>
        </is>
      </c>
      <c r="J370" t="inlineStr">
        <is>
          <t>Olivia Brown</t>
        </is>
      </c>
      <c r="K370" s="70" t="n">
        <v>16</v>
      </c>
      <c r="L370" s="71" t="n">
        <v>7657058.74</v>
      </c>
      <c r="M370" s="71" t="n">
        <v>122512939.84</v>
      </c>
      <c r="N370" s="71" t="n">
        <v>2450258.8</v>
      </c>
      <c r="O370" s="71" t="n">
        <v>120062681.04</v>
      </c>
      <c r="P370" s="71" t="n">
        <v>87504202.66</v>
      </c>
      <c r="Q370" s="71" t="n">
        <v>32558478.38</v>
      </c>
      <c r="R370" t="inlineStr">
        <is>
          <t>TX-01</t>
        </is>
      </c>
      <c r="S370" t="inlineStr">
        <is>
          <t>Diesel</t>
        </is>
      </c>
      <c r="T370" s="70" t="n">
        <v>15</v>
      </c>
      <c r="U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TY100362</t>
        </is>
      </c>
      <c r="B371" s="68" t="n">
        <v>45703</v>
      </c>
      <c r="C371" s="69" t="n">
        <v>2025</v>
      </c>
      <c r="D371" t="inlineStr">
        <is>
          <t>Feb</t>
        </is>
      </c>
      <c r="E371" t="inlineStr">
        <is>
          <t>Asia</t>
        </is>
      </c>
      <c r="F371" t="inlineStr">
        <is>
          <t>Thailand</t>
        </is>
      </c>
      <c r="G371" t="inlineStr">
        <is>
          <t>Camry</t>
        </is>
      </c>
      <c r="H371" t="inlineStr">
        <is>
          <t>Fleet</t>
        </is>
      </c>
      <c r="I371" t="inlineStr">
        <is>
          <t>Government</t>
        </is>
      </c>
      <c r="J371" t="inlineStr">
        <is>
          <t>Ravindra Patil</t>
        </is>
      </c>
      <c r="K371" s="70" t="n">
        <v>5</v>
      </c>
      <c r="L371" s="71" t="n">
        <v>4016723.9</v>
      </c>
      <c r="M371" s="71" t="n">
        <v>20083619.5</v>
      </c>
      <c r="N371" s="71" t="n">
        <v>0</v>
      </c>
      <c r="O371" s="71" t="n">
        <v>20083619.5</v>
      </c>
      <c r="P371" s="71" t="n">
        <v>15472947.22</v>
      </c>
      <c r="Q371" s="71" t="n">
        <v>4610672.28</v>
      </c>
      <c r="R371" t="inlineStr">
        <is>
          <t>BK-02</t>
        </is>
      </c>
      <c r="S371" t="inlineStr">
        <is>
          <t>Petrol</t>
        </is>
      </c>
      <c r="T371" s="70" t="n">
        <v>5</v>
      </c>
      <c r="U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TY100363</t>
        </is>
      </c>
      <c r="B372" s="68" t="n">
        <v>45703</v>
      </c>
      <c r="C372" s="69" t="n">
        <v>2025</v>
      </c>
      <c r="D372" t="inlineStr">
        <is>
          <t>Feb</t>
        </is>
      </c>
      <c r="E372" t="inlineStr">
        <is>
          <t>Europe</t>
        </is>
      </c>
      <c r="F372" t="inlineStr">
        <is>
          <t>France</t>
        </is>
      </c>
      <c r="G372" t="inlineStr">
        <is>
          <t>Corolla</t>
        </is>
      </c>
      <c r="H372" t="inlineStr">
        <is>
          <t>Dealer retail</t>
        </is>
      </c>
      <c r="I372" t="inlineStr">
        <is>
          <t>Private buyer</t>
        </is>
      </c>
      <c r="J372" t="inlineStr">
        <is>
          <t>Liam O'Brien</t>
        </is>
      </c>
      <c r="K372" s="70" t="n">
        <v>22</v>
      </c>
      <c r="L372" s="71" t="n">
        <v>2698466.52</v>
      </c>
      <c r="M372" s="71" t="n">
        <v>59366263.44</v>
      </c>
      <c r="N372" s="71" t="n">
        <v>2968313.17</v>
      </c>
      <c r="O372" s="71" t="n">
        <v>56397950.27</v>
      </c>
      <c r="P372" s="71" t="n">
        <v>50182159.68</v>
      </c>
      <c r="Q372" s="71" t="n">
        <v>6215790.59</v>
      </c>
      <c r="R372" t="inlineStr">
        <is>
          <t>PA-03</t>
        </is>
      </c>
      <c r="S372" t="inlineStr">
        <is>
          <t>Hybrid</t>
        </is>
      </c>
      <c r="T372" s="70" t="n">
        <v>23</v>
      </c>
      <c r="U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TY100364</t>
        </is>
      </c>
      <c r="B373" s="68" t="n">
        <v>45703</v>
      </c>
      <c r="C373" s="69" t="n">
        <v>2025</v>
      </c>
      <c r="D373" t="inlineStr">
        <is>
          <t>Feb</t>
        </is>
      </c>
      <c r="E373" t="inlineStr">
        <is>
          <t>Japan</t>
        </is>
      </c>
      <c r="F373" t="inlineStr">
        <is>
          <t>Japan</t>
        </is>
      </c>
      <c r="G373" t="inlineStr">
        <is>
          <t>RAV4</t>
        </is>
      </c>
      <c r="H373" t="inlineStr">
        <is>
          <t>Dealer retail</t>
        </is>
      </c>
      <c r="I373" t="inlineStr">
        <is>
          <t>Government</t>
        </is>
      </c>
      <c r="J373" t="inlineStr">
        <is>
          <t>Sara Rossi</t>
        </is>
      </c>
      <c r="K373" s="70" t="n">
        <v>3</v>
      </c>
      <c r="L373" s="71" t="n">
        <v>3670016.22</v>
      </c>
      <c r="M373" s="71" t="n">
        <v>11010048.66</v>
      </c>
      <c r="N373" s="71" t="n">
        <v>0</v>
      </c>
      <c r="O373" s="71" t="n">
        <v>11010048.66</v>
      </c>
      <c r="P373" s="71" t="n">
        <v>8337558.45</v>
      </c>
      <c r="Q373" s="71" t="n">
        <v>2672490.21</v>
      </c>
      <c r="R373" t="inlineStr">
        <is>
          <t>TK-03</t>
        </is>
      </c>
      <c r="S373" t="inlineStr">
        <is>
          <t>Hybrid</t>
        </is>
      </c>
      <c r="T373" s="70" t="n">
        <v>3</v>
      </c>
      <c r="U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TY100365</t>
        </is>
      </c>
      <c r="B374" s="68" t="n">
        <v>45703</v>
      </c>
      <c r="C374" s="69" t="n">
        <v>2025</v>
      </c>
      <c r="D374" t="inlineStr">
        <is>
          <t>Feb</t>
        </is>
      </c>
      <c r="E374" t="inlineStr">
        <is>
          <t>North America</t>
        </is>
      </c>
      <c r="F374" t="inlineStr">
        <is>
          <t>Canada</t>
        </is>
      </c>
      <c r="G374" t="inlineStr">
        <is>
          <t>Camry</t>
        </is>
      </c>
      <c r="H374" t="inlineStr">
        <is>
          <t>Dealer retail</t>
        </is>
      </c>
      <c r="I374" t="inlineStr">
        <is>
          <t>Private buyer</t>
        </is>
      </c>
      <c r="J374" t="inlineStr">
        <is>
          <t>Ravindra Patil</t>
        </is>
      </c>
      <c r="K374" s="70" t="n">
        <v>7</v>
      </c>
      <c r="L374" s="71" t="n">
        <v>3955329.05</v>
      </c>
      <c r="M374" s="71" t="n">
        <v>27687303.35</v>
      </c>
      <c r="N374" s="71" t="n">
        <v>830619.1</v>
      </c>
      <c r="O374" s="71" t="n">
        <v>26856684.25</v>
      </c>
      <c r="P374" s="71" t="n">
        <v>21828615.24</v>
      </c>
      <c r="Q374" s="71" t="n">
        <v>5028069.01</v>
      </c>
      <c r="R374" t="inlineStr">
        <is>
          <t>TO-02</t>
        </is>
      </c>
      <c r="S374" t="inlineStr">
        <is>
          <t>Hybrid</t>
        </is>
      </c>
      <c r="T374" s="70" t="n">
        <v>7</v>
      </c>
      <c r="U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TY100366</t>
        </is>
      </c>
      <c r="B375" s="68" t="n">
        <v>45703</v>
      </c>
      <c r="C375" s="69" t="n">
        <v>2025</v>
      </c>
      <c r="D375" t="inlineStr">
        <is>
          <t>Feb</t>
        </is>
      </c>
      <c r="E375" t="inlineStr">
        <is>
          <t>Asia</t>
        </is>
      </c>
      <c r="F375" t="inlineStr">
        <is>
          <t>India</t>
        </is>
      </c>
      <c r="G375" t="inlineStr">
        <is>
          <t>bZ4X</t>
        </is>
      </c>
      <c r="H375" t="inlineStr">
        <is>
          <t>Online reservation</t>
        </is>
      </c>
      <c r="I375" t="inlineStr">
        <is>
          <t>Government</t>
        </is>
      </c>
      <c r="J375" t="inlineStr">
        <is>
          <t>Wei Chen</t>
        </is>
      </c>
      <c r="K375" s="70" t="n">
        <v>18</v>
      </c>
      <c r="L375" s="71" t="n">
        <v>5640418</v>
      </c>
      <c r="M375" s="71" t="n">
        <v>101527524</v>
      </c>
      <c r="N375" s="71" t="n">
        <v>2030550.48</v>
      </c>
      <c r="O375" s="71" t="n">
        <v>99496973.52</v>
      </c>
      <c r="P375" s="71" t="n">
        <v>98563989</v>
      </c>
      <c r="Q375" s="71" t="n">
        <v>932984.52</v>
      </c>
      <c r="R375" t="inlineStr">
        <is>
          <t>BL-02</t>
        </is>
      </c>
      <c r="S375" t="inlineStr">
        <is>
          <t>EV</t>
        </is>
      </c>
      <c r="T375" s="70" t="n">
        <v>17</v>
      </c>
      <c r="U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TY100367</t>
        </is>
      </c>
      <c r="B376" s="68" t="n">
        <v>45704</v>
      </c>
      <c r="C376" s="69" t="n">
        <v>2025</v>
      </c>
      <c r="D376" t="inlineStr">
        <is>
          <t>Feb</t>
        </is>
      </c>
      <c r="E376" t="inlineStr">
        <is>
          <t>Japan</t>
        </is>
      </c>
      <c r="F376" t="inlineStr">
        <is>
          <t>Japan</t>
        </is>
      </c>
      <c r="G376" t="inlineStr">
        <is>
          <t>Corolla</t>
        </is>
      </c>
      <c r="H376" t="inlineStr">
        <is>
          <t>Fleet</t>
        </is>
      </c>
      <c r="I376" t="inlineStr">
        <is>
          <t>Company fleet</t>
        </is>
      </c>
      <c r="J376" t="inlineStr">
        <is>
          <t>Sara Rossi</t>
        </is>
      </c>
      <c r="K376" s="70" t="n">
        <v>39</v>
      </c>
      <c r="L376" s="71" t="n">
        <v>2721155.42</v>
      </c>
      <c r="M376" s="71" t="n">
        <v>106125061.38</v>
      </c>
      <c r="N376" s="71" t="n">
        <v>0</v>
      </c>
      <c r="O376" s="71" t="n">
        <v>106125061.38</v>
      </c>
      <c r="P376" s="71" t="n">
        <v>91263617.16</v>
      </c>
      <c r="Q376" s="71" t="n">
        <v>14861444.22</v>
      </c>
      <c r="R376" t="inlineStr">
        <is>
          <t>NG-01</t>
        </is>
      </c>
      <c r="S376" t="inlineStr">
        <is>
          <t>Petrol</t>
        </is>
      </c>
      <c r="T376" s="70" t="n">
        <v>42</v>
      </c>
      <c r="U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TY100368</t>
        </is>
      </c>
      <c r="B377" s="68" t="n">
        <v>45704</v>
      </c>
      <c r="C377" s="69" t="n">
        <v>2025</v>
      </c>
      <c r="D377" t="inlineStr">
        <is>
          <t>Feb</t>
        </is>
      </c>
      <c r="E377" t="inlineStr">
        <is>
          <t>Japan</t>
        </is>
      </c>
      <c r="F377" t="inlineStr">
        <is>
          <t>Japan</t>
        </is>
      </c>
      <c r="G377" t="inlineStr">
        <is>
          <t>Corolla</t>
        </is>
      </c>
      <c r="H377" t="inlineStr">
        <is>
          <t>Dealer retail</t>
        </is>
      </c>
      <c r="I377" t="inlineStr">
        <is>
          <t>Private buyer</t>
        </is>
      </c>
      <c r="J377" t="inlineStr">
        <is>
          <t>Liam O'Brien</t>
        </is>
      </c>
      <c r="K377" s="70" t="n">
        <v>15</v>
      </c>
      <c r="L377" s="71" t="n">
        <v>2779097.35</v>
      </c>
      <c r="M377" s="71" t="n">
        <v>41686460.25</v>
      </c>
      <c r="N377" s="71" t="n">
        <v>833729.21</v>
      </c>
      <c r="O377" s="71" t="n">
        <v>40852731.04</v>
      </c>
      <c r="P377" s="71" t="n">
        <v>35455102.6</v>
      </c>
      <c r="Q377" s="71" t="n">
        <v>5397628.44</v>
      </c>
      <c r="R377" t="inlineStr">
        <is>
          <t>OS-03</t>
        </is>
      </c>
      <c r="S377" t="inlineStr">
        <is>
          <t>Hybrid</t>
        </is>
      </c>
      <c r="T377" s="70" t="n">
        <v>16</v>
      </c>
      <c r="U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TY100369</t>
        </is>
      </c>
      <c r="B378" s="68" t="n">
        <v>45704</v>
      </c>
      <c r="C378" s="69" t="n">
        <v>2025</v>
      </c>
      <c r="D378" t="inlineStr">
        <is>
          <t>Feb</t>
        </is>
      </c>
      <c r="E378" t="inlineStr">
        <is>
          <t>Asia</t>
        </is>
      </c>
      <c r="F378" t="inlineStr">
        <is>
          <t>Thailand</t>
        </is>
      </c>
      <c r="G378" t="inlineStr">
        <is>
          <t>Prius</t>
        </is>
      </c>
      <c r="H378" t="inlineStr">
        <is>
          <t>Fleet</t>
        </is>
      </c>
      <c r="I378" t="inlineStr">
        <is>
          <t>Private buyer</t>
        </is>
      </c>
      <c r="J378" t="inlineStr">
        <is>
          <t>Emma Clarke</t>
        </is>
      </c>
      <c r="K378" s="70" t="n">
        <v>32</v>
      </c>
      <c r="L378" s="71" t="n">
        <v>3690894.97</v>
      </c>
      <c r="M378" s="71" t="n">
        <v>118108639.04</v>
      </c>
      <c r="N378" s="71" t="n">
        <v>0</v>
      </c>
      <c r="O378" s="71" t="n">
        <v>118108639.04</v>
      </c>
      <c r="P378" s="71" t="n">
        <v>88390892.78</v>
      </c>
      <c r="Q378" s="71" t="n">
        <v>29717746.26</v>
      </c>
      <c r="R378" t="inlineStr">
        <is>
          <t>BK-02</t>
        </is>
      </c>
      <c r="S378" t="inlineStr">
        <is>
          <t>Hybrid</t>
        </is>
      </c>
      <c r="T378" s="70" t="n">
        <v>31</v>
      </c>
      <c r="U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TY100370</t>
        </is>
      </c>
      <c r="B379" s="68" t="n">
        <v>45704</v>
      </c>
      <c r="C379" s="69" t="n">
        <v>2025</v>
      </c>
      <c r="D379" t="inlineStr">
        <is>
          <t>Feb</t>
        </is>
      </c>
      <c r="E379" t="inlineStr">
        <is>
          <t>North America</t>
        </is>
      </c>
      <c r="F379" t="inlineStr">
        <is>
          <t>Canada</t>
        </is>
      </c>
      <c r="G379" t="inlineStr">
        <is>
          <t>Camry</t>
        </is>
      </c>
      <c r="H379" t="inlineStr">
        <is>
          <t>Dealer retail</t>
        </is>
      </c>
      <c r="I379" t="inlineStr">
        <is>
          <t>Private buyer</t>
        </is>
      </c>
      <c r="J379" t="inlineStr">
        <is>
          <t>Noah Smith</t>
        </is>
      </c>
      <c r="K379" s="70" t="n">
        <v>7</v>
      </c>
      <c r="L379" s="71" t="n">
        <v>3797094.57</v>
      </c>
      <c r="M379" s="71" t="n">
        <v>26579661.99</v>
      </c>
      <c r="N379" s="71" t="n">
        <v>0</v>
      </c>
      <c r="O379" s="71" t="n">
        <v>26579661.99</v>
      </c>
      <c r="P379" s="71" t="n">
        <v>21965513.94</v>
      </c>
      <c r="Q379" s="71" t="n">
        <v>4614148.05</v>
      </c>
      <c r="R379" t="inlineStr">
        <is>
          <t>TO-04</t>
        </is>
      </c>
      <c r="S379" t="inlineStr">
        <is>
          <t>Hybrid</t>
        </is>
      </c>
      <c r="T379" s="70" t="n">
        <v>8</v>
      </c>
      <c r="U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TY100371</t>
        </is>
      </c>
      <c r="B380" s="68" t="n">
        <v>45704</v>
      </c>
      <c r="C380" s="69" t="n">
        <v>2025</v>
      </c>
      <c r="D380" t="inlineStr">
        <is>
          <t>Feb</t>
        </is>
      </c>
      <c r="E380" t="inlineStr">
        <is>
          <t>Japan</t>
        </is>
      </c>
      <c r="F380" t="inlineStr">
        <is>
          <t>Japan</t>
        </is>
      </c>
      <c r="G380" t="inlineStr">
        <is>
          <t>Corolla</t>
        </is>
      </c>
      <c r="H380" t="inlineStr">
        <is>
          <t>Fleet</t>
        </is>
      </c>
      <c r="I380" t="inlineStr">
        <is>
          <t>Private buyer</t>
        </is>
      </c>
      <c r="J380" t="inlineStr">
        <is>
          <t>Liam O'Brien</t>
        </is>
      </c>
      <c r="K380" s="70" t="n">
        <v>32</v>
      </c>
      <c r="L380" s="71" t="n">
        <v>2880299.92</v>
      </c>
      <c r="M380" s="71" t="n">
        <v>92169597.44</v>
      </c>
      <c r="N380" s="71" t="n">
        <v>2765087.92</v>
      </c>
      <c r="O380" s="71" t="n">
        <v>89404509.52</v>
      </c>
      <c r="P380" s="71" t="n">
        <v>72743426.92</v>
      </c>
      <c r="Q380" s="71" t="n">
        <v>16661082.6</v>
      </c>
      <c r="R380" t="inlineStr">
        <is>
          <t>TK-03</t>
        </is>
      </c>
      <c r="S380" t="inlineStr">
        <is>
          <t>Hybrid</t>
        </is>
      </c>
      <c r="T380" s="70" t="n">
        <v>34</v>
      </c>
      <c r="U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TY100372</t>
        </is>
      </c>
      <c r="B381" s="68" t="n">
        <v>45704</v>
      </c>
      <c r="C381" s="69" t="n">
        <v>2025</v>
      </c>
      <c r="D381" t="inlineStr">
        <is>
          <t>Feb</t>
        </is>
      </c>
      <c r="E381" t="inlineStr">
        <is>
          <t>Japan</t>
        </is>
      </c>
      <c r="F381" t="inlineStr">
        <is>
          <t>Japan</t>
        </is>
      </c>
      <c r="G381" t="inlineStr">
        <is>
          <t>Land Cruiser</t>
        </is>
      </c>
      <c r="H381" t="inlineStr">
        <is>
          <t>Fleet</t>
        </is>
      </c>
      <c r="I381" t="inlineStr">
        <is>
          <t>Private buyer</t>
        </is>
      </c>
      <c r="J381" t="inlineStr">
        <is>
          <t>Kofi Mensah</t>
        </is>
      </c>
      <c r="K381" s="70" t="n">
        <v>22</v>
      </c>
      <c r="L381" s="71" t="n">
        <v>7642324.16</v>
      </c>
      <c r="M381" s="71" t="n">
        <v>168131131.52</v>
      </c>
      <c r="N381" s="71" t="n">
        <v>8406556.58</v>
      </c>
      <c r="O381" s="71" t="n">
        <v>159724574.94</v>
      </c>
      <c r="P381" s="71" t="n">
        <v>125763970.37</v>
      </c>
      <c r="Q381" s="71" t="n">
        <v>33960604.57</v>
      </c>
      <c r="R381" t="inlineStr">
        <is>
          <t>NG-02</t>
        </is>
      </c>
      <c r="S381" t="inlineStr">
        <is>
          <t>Hybrid</t>
        </is>
      </c>
      <c r="T381" s="70" t="n">
        <v>21</v>
      </c>
      <c r="U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TY100373</t>
        </is>
      </c>
      <c r="B382" s="68" t="n">
        <v>45704</v>
      </c>
      <c r="C382" s="69" t="n">
        <v>2025</v>
      </c>
      <c r="D382" t="inlineStr">
        <is>
          <t>Feb</t>
        </is>
      </c>
      <c r="E382" t="inlineStr">
        <is>
          <t>North America</t>
        </is>
      </c>
      <c r="F382" t="inlineStr">
        <is>
          <t>Canada</t>
        </is>
      </c>
      <c r="G382" t="inlineStr">
        <is>
          <t>Corolla</t>
        </is>
      </c>
      <c r="H382" t="inlineStr">
        <is>
          <t>Fleet</t>
        </is>
      </c>
      <c r="I382" t="inlineStr">
        <is>
          <t>Private buyer</t>
        </is>
      </c>
      <c r="J382" t="inlineStr">
        <is>
          <t>Sara Rossi</t>
        </is>
      </c>
      <c r="K382" s="70" t="n">
        <v>33</v>
      </c>
      <c r="L382" s="71" t="n">
        <v>2902434.65</v>
      </c>
      <c r="M382" s="71" t="n">
        <v>95780343.45</v>
      </c>
      <c r="N382" s="71" t="n">
        <v>4789017.17</v>
      </c>
      <c r="O382" s="71" t="n">
        <v>90991326.28</v>
      </c>
      <c r="P382" s="71" t="n">
        <v>78576806.45999999</v>
      </c>
      <c r="Q382" s="71" t="n">
        <v>12414519.82</v>
      </c>
      <c r="R382" t="inlineStr">
        <is>
          <t>TO-03</t>
        </is>
      </c>
      <c r="S382" t="inlineStr">
        <is>
          <t>Hybrid</t>
        </is>
      </c>
      <c r="T382" s="70" t="n">
        <v>33</v>
      </c>
      <c r="U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TY100374</t>
        </is>
      </c>
      <c r="B383" s="68" t="n">
        <v>45705</v>
      </c>
      <c r="C383" s="69" t="n">
        <v>2025</v>
      </c>
      <c r="D383" t="inlineStr">
        <is>
          <t>Feb</t>
        </is>
      </c>
      <c r="E383" t="inlineStr">
        <is>
          <t>North America</t>
        </is>
      </c>
      <c r="F383" t="inlineStr">
        <is>
          <t>USA</t>
        </is>
      </c>
      <c r="G383" t="inlineStr">
        <is>
          <t>Hilux</t>
        </is>
      </c>
      <c r="H383" t="inlineStr">
        <is>
          <t>Dealer retail</t>
        </is>
      </c>
      <c r="I383" t="inlineStr">
        <is>
          <t>Private buyer</t>
        </is>
      </c>
      <c r="J383" t="inlineStr">
        <is>
          <t>Ravindra Patil</t>
        </is>
      </c>
      <c r="K383" s="70" t="n">
        <v>29</v>
      </c>
      <c r="L383" s="71" t="n">
        <v>4207225.99</v>
      </c>
      <c r="M383" s="71" t="n">
        <v>122009553.71</v>
      </c>
      <c r="N383" s="71" t="n">
        <v>2440191.07</v>
      </c>
      <c r="O383" s="71" t="n">
        <v>119569362.64</v>
      </c>
      <c r="P383" s="71" t="n">
        <v>92990731.3</v>
      </c>
      <c r="Q383" s="71" t="n">
        <v>26578631.34</v>
      </c>
      <c r="R383" t="inlineStr">
        <is>
          <t>TX-01</t>
        </is>
      </c>
      <c r="S383" t="inlineStr">
        <is>
          <t>Petrol</t>
        </is>
      </c>
      <c r="T383" s="70" t="n">
        <v>31</v>
      </c>
      <c r="U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TY100375</t>
        </is>
      </c>
      <c r="B384" s="68" t="n">
        <v>45705</v>
      </c>
      <c r="C384" s="69" t="n">
        <v>2025</v>
      </c>
      <c r="D384" t="inlineStr">
        <is>
          <t>Feb</t>
        </is>
      </c>
      <c r="E384" t="inlineStr">
        <is>
          <t>Japan</t>
        </is>
      </c>
      <c r="F384" t="inlineStr">
        <is>
          <t>Japan</t>
        </is>
      </c>
      <c r="G384" t="inlineStr">
        <is>
          <t>Camry</t>
        </is>
      </c>
      <c r="H384" t="inlineStr">
        <is>
          <t>Fleet</t>
        </is>
      </c>
      <c r="I384" t="inlineStr">
        <is>
          <t>Company fleet</t>
        </is>
      </c>
      <c r="J384" t="inlineStr">
        <is>
          <t>Priya Nair</t>
        </is>
      </c>
      <c r="K384" s="70" t="n">
        <v>38</v>
      </c>
      <c r="L384" s="71" t="n">
        <v>3795131.55</v>
      </c>
      <c r="M384" s="71" t="n">
        <v>144214998.9</v>
      </c>
      <c r="N384" s="71" t="n">
        <v>2884299.98</v>
      </c>
      <c r="O384" s="71" t="n">
        <v>141330698.92</v>
      </c>
      <c r="P384" s="71" t="n">
        <v>125560043.42</v>
      </c>
      <c r="Q384" s="71" t="n">
        <v>15770655.5</v>
      </c>
      <c r="R384" t="inlineStr">
        <is>
          <t>OS-02</t>
        </is>
      </c>
      <c r="S384" t="inlineStr">
        <is>
          <t>Petrol</t>
        </is>
      </c>
      <c r="T384" s="70" t="n">
        <v>37</v>
      </c>
      <c r="U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TY100376</t>
        </is>
      </c>
      <c r="B385" s="68" t="n">
        <v>45705</v>
      </c>
      <c r="C385" s="69" t="n">
        <v>2025</v>
      </c>
      <c r="D385" t="inlineStr">
        <is>
          <t>Feb</t>
        </is>
      </c>
      <c r="E385" t="inlineStr">
        <is>
          <t>Middle East</t>
        </is>
      </c>
      <c r="F385" t="inlineStr">
        <is>
          <t>Saudi Arabia</t>
        </is>
      </c>
      <c r="G385" t="inlineStr">
        <is>
          <t>Prius</t>
        </is>
      </c>
      <c r="H385" t="inlineStr">
        <is>
          <t>Dealer retail</t>
        </is>
      </c>
      <c r="I385" t="inlineStr">
        <is>
          <t>Company fleet</t>
        </is>
      </c>
      <c r="J385" t="inlineStr">
        <is>
          <t>Shraddha Kulkarni</t>
        </is>
      </c>
      <c r="K385" s="70" t="n">
        <v>32</v>
      </c>
      <c r="L385" s="71" t="n">
        <v>3400668.02</v>
      </c>
      <c r="M385" s="71" t="n">
        <v>108821376.64</v>
      </c>
      <c r="N385" s="71" t="n">
        <v>5441068.83</v>
      </c>
      <c r="O385" s="71" t="n">
        <v>103380307.81</v>
      </c>
      <c r="P385" s="71" t="n">
        <v>91069051.41</v>
      </c>
      <c r="Q385" s="71" t="n">
        <v>12311256.4</v>
      </c>
      <c r="R385" t="inlineStr">
        <is>
          <t>RY-03</t>
        </is>
      </c>
      <c r="S385" t="inlineStr">
        <is>
          <t>Hybrid</t>
        </is>
      </c>
      <c r="T385" s="70" t="n">
        <v>33</v>
      </c>
      <c r="U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TY100377</t>
        </is>
      </c>
      <c r="B386" s="68" t="n">
        <v>45705</v>
      </c>
      <c r="C386" s="69" t="n">
        <v>2025</v>
      </c>
      <c r="D386" t="inlineStr">
        <is>
          <t>Feb</t>
        </is>
      </c>
      <c r="E386" t="inlineStr">
        <is>
          <t>North America</t>
        </is>
      </c>
      <c r="F386" t="inlineStr">
        <is>
          <t>Canada</t>
        </is>
      </c>
      <c r="G386" t="inlineStr">
        <is>
          <t>Hilux</t>
        </is>
      </c>
      <c r="H386" t="inlineStr">
        <is>
          <t>Dealer retail</t>
        </is>
      </c>
      <c r="I386" t="inlineStr">
        <is>
          <t>Private buyer</t>
        </is>
      </c>
      <c r="J386" t="inlineStr">
        <is>
          <t>Ruhi Shaikh</t>
        </is>
      </c>
      <c r="K386" s="70" t="n">
        <v>17</v>
      </c>
      <c r="L386" s="71" t="n">
        <v>3882021.24</v>
      </c>
      <c r="M386" s="71" t="n">
        <v>65994361.08</v>
      </c>
      <c r="N386" s="71" t="n">
        <v>1979830.83</v>
      </c>
      <c r="O386" s="71" t="n">
        <v>64014530.25</v>
      </c>
      <c r="P386" s="71" t="n">
        <v>54826056.02</v>
      </c>
      <c r="Q386" s="71" t="n">
        <v>9188474.23</v>
      </c>
      <c r="R386" t="inlineStr">
        <is>
          <t>TO-04</t>
        </is>
      </c>
      <c r="S386" t="inlineStr">
        <is>
          <t>Petrol</t>
        </is>
      </c>
      <c r="T386" s="70" t="n">
        <v>17</v>
      </c>
      <c r="U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TY100378</t>
        </is>
      </c>
      <c r="B387" s="68" t="n">
        <v>45705</v>
      </c>
      <c r="C387" s="69" t="n">
        <v>2025</v>
      </c>
      <c r="D387" t="inlineStr">
        <is>
          <t>Feb</t>
        </is>
      </c>
      <c r="E387" t="inlineStr">
        <is>
          <t>North America</t>
        </is>
      </c>
      <c r="F387" t="inlineStr">
        <is>
          <t>USA</t>
        </is>
      </c>
      <c r="G387" t="inlineStr">
        <is>
          <t>Hilux</t>
        </is>
      </c>
      <c r="H387" t="inlineStr">
        <is>
          <t>Dealer retail</t>
        </is>
      </c>
      <c r="I387" t="inlineStr">
        <is>
          <t>Private buyer</t>
        </is>
      </c>
      <c r="J387" t="inlineStr">
        <is>
          <t>Ravindra Patil</t>
        </is>
      </c>
      <c r="K387" s="70" t="n">
        <v>8</v>
      </c>
      <c r="L387" s="71" t="n">
        <v>4047819.31</v>
      </c>
      <c r="M387" s="71" t="n">
        <v>32382554.48</v>
      </c>
      <c r="N387" s="71" t="n">
        <v>647651.09</v>
      </c>
      <c r="O387" s="71" t="n">
        <v>31734903.39</v>
      </c>
      <c r="P387" s="71" t="n">
        <v>26505430.81</v>
      </c>
      <c r="Q387" s="71" t="n">
        <v>5229472.58</v>
      </c>
      <c r="R387" t="inlineStr">
        <is>
          <t>TX-03</t>
        </is>
      </c>
      <c r="S387" t="inlineStr">
        <is>
          <t>Diesel</t>
        </is>
      </c>
      <c r="T387" s="70" t="n">
        <v>8</v>
      </c>
      <c r="U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TY100379</t>
        </is>
      </c>
      <c r="B388" s="68" t="n">
        <v>45705</v>
      </c>
      <c r="C388" s="69" t="n">
        <v>2025</v>
      </c>
      <c r="D388" t="inlineStr">
        <is>
          <t>Feb</t>
        </is>
      </c>
      <c r="E388" t="inlineStr">
        <is>
          <t>North America</t>
        </is>
      </c>
      <c r="F388" t="inlineStr">
        <is>
          <t>Canada</t>
        </is>
      </c>
      <c r="G388" t="inlineStr">
        <is>
          <t>RAV4</t>
        </is>
      </c>
      <c r="H388" t="inlineStr">
        <is>
          <t>Fleet</t>
        </is>
      </c>
      <c r="I388" t="inlineStr">
        <is>
          <t>Private buyer</t>
        </is>
      </c>
      <c r="J388" t="inlineStr">
        <is>
          <t>Emma Clarke</t>
        </is>
      </c>
      <c r="K388" s="70" t="n">
        <v>22</v>
      </c>
      <c r="L388" s="71" t="n">
        <v>3482227.52</v>
      </c>
      <c r="M388" s="71" t="n">
        <v>76609005.44</v>
      </c>
      <c r="N388" s="71" t="n">
        <v>0</v>
      </c>
      <c r="O388" s="71" t="n">
        <v>76609005.44</v>
      </c>
      <c r="P388" s="71" t="n">
        <v>60678708.84</v>
      </c>
      <c r="Q388" s="71" t="n">
        <v>15930296.6</v>
      </c>
      <c r="R388" t="inlineStr">
        <is>
          <t>TO-02</t>
        </is>
      </c>
      <c r="S388" t="inlineStr">
        <is>
          <t>Hybrid</t>
        </is>
      </c>
      <c r="T388" s="70" t="n">
        <v>22</v>
      </c>
      <c r="U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TY100380</t>
        </is>
      </c>
      <c r="B389" s="68" t="n">
        <v>45705</v>
      </c>
      <c r="C389" s="69" t="n">
        <v>2025</v>
      </c>
      <c r="D389" t="inlineStr">
        <is>
          <t>Feb</t>
        </is>
      </c>
      <c r="E389" t="inlineStr">
        <is>
          <t>Asia</t>
        </is>
      </c>
      <c r="F389" t="inlineStr">
        <is>
          <t>Indonesia</t>
        </is>
      </c>
      <c r="G389" t="inlineStr">
        <is>
          <t>Corolla</t>
        </is>
      </c>
      <c r="H389" t="inlineStr">
        <is>
          <t>Fleet</t>
        </is>
      </c>
      <c r="I389" t="inlineStr">
        <is>
          <t>Private buyer</t>
        </is>
      </c>
      <c r="J389" t="inlineStr">
        <is>
          <t>Zoya Ahmed</t>
        </is>
      </c>
      <c r="K389" s="70" t="n">
        <v>15</v>
      </c>
      <c r="L389" s="71" t="n">
        <v>2688484.11</v>
      </c>
      <c r="M389" s="71" t="n">
        <v>40327261.65</v>
      </c>
      <c r="N389" s="71" t="n">
        <v>0</v>
      </c>
      <c r="O389" s="71" t="n">
        <v>40327261.65</v>
      </c>
      <c r="P389" s="71" t="n">
        <v>34623338.64</v>
      </c>
      <c r="Q389" s="71" t="n">
        <v>5703923.01</v>
      </c>
      <c r="R389" t="inlineStr">
        <is>
          <t>JK-03</t>
        </is>
      </c>
      <c r="S389" t="inlineStr">
        <is>
          <t>Hybrid</t>
        </is>
      </c>
      <c r="T389" s="70" t="n">
        <v>16</v>
      </c>
      <c r="U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TY100381</t>
        </is>
      </c>
      <c r="B390" s="68" t="n">
        <v>45705</v>
      </c>
      <c r="C390" s="69" t="n">
        <v>2025</v>
      </c>
      <c r="D390" t="inlineStr">
        <is>
          <t>Feb</t>
        </is>
      </c>
      <c r="E390" t="inlineStr">
        <is>
          <t>Asia</t>
        </is>
      </c>
      <c r="F390" t="inlineStr">
        <is>
          <t>India</t>
        </is>
      </c>
      <c r="G390" t="inlineStr">
        <is>
          <t>Land Cruiser</t>
        </is>
      </c>
      <c r="H390" t="inlineStr">
        <is>
          <t>Dealer retail</t>
        </is>
      </c>
      <c r="I390" t="inlineStr">
        <is>
          <t>Private buyer</t>
        </is>
      </c>
      <c r="J390" t="inlineStr">
        <is>
          <t>Shraddha Kulkarni</t>
        </is>
      </c>
      <c r="K390" s="70" t="n">
        <v>27</v>
      </c>
      <c r="L390" s="71" t="n">
        <v>7781340.33</v>
      </c>
      <c r="M390" s="71" t="n">
        <v>210096188.91</v>
      </c>
      <c r="N390" s="71" t="n">
        <v>4201923.78</v>
      </c>
      <c r="O390" s="71" t="n">
        <v>205894265.13</v>
      </c>
      <c r="P390" s="71" t="n">
        <v>151296191.37</v>
      </c>
      <c r="Q390" s="71" t="n">
        <v>54598073.76</v>
      </c>
      <c r="R390" t="inlineStr">
        <is>
          <t>BL-01</t>
        </is>
      </c>
      <c r="S390" t="inlineStr">
        <is>
          <t>Petrol</t>
        </is>
      </c>
      <c r="T390" s="70" t="n">
        <v>30</v>
      </c>
      <c r="U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TY100382</t>
        </is>
      </c>
      <c r="B391" s="68" t="n">
        <v>45706</v>
      </c>
      <c r="C391" s="69" t="n">
        <v>2025</v>
      </c>
      <c r="D391" t="inlineStr">
        <is>
          <t>Feb</t>
        </is>
      </c>
      <c r="E391" t="inlineStr">
        <is>
          <t>Japan</t>
        </is>
      </c>
      <c r="F391" t="inlineStr">
        <is>
          <t>Japan</t>
        </is>
      </c>
      <c r="G391" t="inlineStr">
        <is>
          <t>Land Cruiser</t>
        </is>
      </c>
      <c r="H391" t="inlineStr">
        <is>
          <t>Dealer retail</t>
        </is>
      </c>
      <c r="I391" t="inlineStr">
        <is>
          <t>Company fleet</t>
        </is>
      </c>
      <c r="J391" t="inlineStr">
        <is>
          <t>Yuki Sato</t>
        </is>
      </c>
      <c r="K391" s="70" t="n">
        <v>24</v>
      </c>
      <c r="L391" s="71" t="n">
        <v>7726023.02</v>
      </c>
      <c r="M391" s="71" t="n">
        <v>185424552.48</v>
      </c>
      <c r="N391" s="71" t="n">
        <v>3708491.05</v>
      </c>
      <c r="O391" s="71" t="n">
        <v>181716061.43</v>
      </c>
      <c r="P391" s="71" t="n">
        <v>128106359.59</v>
      </c>
      <c r="Q391" s="71" t="n">
        <v>53609701.84</v>
      </c>
      <c r="R391" t="inlineStr">
        <is>
          <t>TK-02</t>
        </is>
      </c>
      <c r="S391" t="inlineStr">
        <is>
          <t>Petrol</t>
        </is>
      </c>
      <c r="T391" s="70" t="n">
        <v>27</v>
      </c>
      <c r="U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TY100383</t>
        </is>
      </c>
      <c r="B392" s="68" t="n">
        <v>45706</v>
      </c>
      <c r="C392" s="69" t="n">
        <v>2025</v>
      </c>
      <c r="D392" t="inlineStr">
        <is>
          <t>Feb</t>
        </is>
      </c>
      <c r="E392" t="inlineStr">
        <is>
          <t>Europe</t>
        </is>
      </c>
      <c r="F392" t="inlineStr">
        <is>
          <t>UK</t>
        </is>
      </c>
      <c r="G392" t="inlineStr">
        <is>
          <t>Land Cruiser</t>
        </is>
      </c>
      <c r="H392" t="inlineStr">
        <is>
          <t>Dealer retail</t>
        </is>
      </c>
      <c r="I392" t="inlineStr">
        <is>
          <t>Company fleet</t>
        </is>
      </c>
      <c r="J392" t="inlineStr">
        <is>
          <t>Kofi Mensah</t>
        </is>
      </c>
      <c r="K392" s="70" t="n">
        <v>40</v>
      </c>
      <c r="L392" s="71" t="n">
        <v>7890489.27</v>
      </c>
      <c r="M392" s="71" t="n">
        <v>315619570.8</v>
      </c>
      <c r="N392" s="71" t="n">
        <v>6312391.42</v>
      </c>
      <c r="O392" s="71" t="n">
        <v>309307179.38</v>
      </c>
      <c r="P392" s="71" t="n">
        <v>223019528.16</v>
      </c>
      <c r="Q392" s="71" t="n">
        <v>86287651.22</v>
      </c>
      <c r="R392" t="inlineStr">
        <is>
          <t>LN-03</t>
        </is>
      </c>
      <c r="S392" t="inlineStr">
        <is>
          <t>Petrol</t>
        </is>
      </c>
      <c r="T392" s="70" t="n">
        <v>44</v>
      </c>
      <c r="U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TY100384</t>
        </is>
      </c>
      <c r="B393" s="68" t="n">
        <v>45706</v>
      </c>
      <c r="C393" s="69" t="n">
        <v>2025</v>
      </c>
      <c r="D393" t="inlineStr">
        <is>
          <t>Feb</t>
        </is>
      </c>
      <c r="E393" t="inlineStr">
        <is>
          <t>Japan</t>
        </is>
      </c>
      <c r="F393" t="inlineStr">
        <is>
          <t>Japan</t>
        </is>
      </c>
      <c r="G393" t="inlineStr">
        <is>
          <t>Land Cruiser</t>
        </is>
      </c>
      <c r="H393" t="inlineStr">
        <is>
          <t>Dealer retail</t>
        </is>
      </c>
      <c r="I393" t="inlineStr">
        <is>
          <t>Private buyer</t>
        </is>
      </c>
      <c r="J393" t="inlineStr">
        <is>
          <t>Yuki Sato</t>
        </is>
      </c>
      <c r="K393" s="70" t="n">
        <v>21</v>
      </c>
      <c r="L393" s="71" t="n">
        <v>7583977.75</v>
      </c>
      <c r="M393" s="71" t="n">
        <v>159263532.75</v>
      </c>
      <c r="N393" s="71" t="n">
        <v>7963176.64</v>
      </c>
      <c r="O393" s="71" t="n">
        <v>151300356.11</v>
      </c>
      <c r="P393" s="71" t="n">
        <v>116629401.85</v>
      </c>
      <c r="Q393" s="71" t="n">
        <v>34670954.26</v>
      </c>
      <c r="R393" t="inlineStr">
        <is>
          <t>NG-03</t>
        </is>
      </c>
      <c r="S393" t="inlineStr">
        <is>
          <t>Diesel</t>
        </is>
      </c>
      <c r="T393" s="70" t="n">
        <v>20</v>
      </c>
      <c r="U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TY100385</t>
        </is>
      </c>
      <c r="B394" s="68" t="n">
        <v>45706</v>
      </c>
      <c r="C394" s="69" t="n">
        <v>2025</v>
      </c>
      <c r="D394" t="inlineStr">
        <is>
          <t>Feb</t>
        </is>
      </c>
      <c r="E394" t="inlineStr">
        <is>
          <t>Europe</t>
        </is>
      </c>
      <c r="F394" t="inlineStr">
        <is>
          <t>France</t>
        </is>
      </c>
      <c r="G394" t="inlineStr">
        <is>
          <t>bZ4X</t>
        </is>
      </c>
      <c r="H394" t="inlineStr">
        <is>
          <t>Fleet</t>
        </is>
      </c>
      <c r="I394" t="inlineStr">
        <is>
          <t>Company fleet</t>
        </is>
      </c>
      <c r="J394" t="inlineStr">
        <is>
          <t>Liam O'Brien</t>
        </is>
      </c>
      <c r="K394" s="70" t="n">
        <v>22</v>
      </c>
      <c r="L394" s="71" t="n">
        <v>6018752.75</v>
      </c>
      <c r="M394" s="71" t="n">
        <v>132412560.5</v>
      </c>
      <c r="N394" s="71" t="n">
        <v>0</v>
      </c>
      <c r="O394" s="71" t="n">
        <v>132412560.5</v>
      </c>
      <c r="P394" s="71" t="n">
        <v>122055970.36</v>
      </c>
      <c r="Q394" s="71" t="n">
        <v>10356590.14</v>
      </c>
      <c r="R394" t="inlineStr">
        <is>
          <t>PA-03</t>
        </is>
      </c>
      <c r="S394" t="inlineStr">
        <is>
          <t>EV</t>
        </is>
      </c>
      <c r="T394" s="70" t="n">
        <v>22</v>
      </c>
      <c r="U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TY100386</t>
        </is>
      </c>
      <c r="B395" s="68" t="n">
        <v>45706</v>
      </c>
      <c r="C395" s="69" t="n">
        <v>2025</v>
      </c>
      <c r="D395" t="inlineStr">
        <is>
          <t>Feb</t>
        </is>
      </c>
      <c r="E395" t="inlineStr">
        <is>
          <t>Europe</t>
        </is>
      </c>
      <c r="F395" t="inlineStr">
        <is>
          <t>Germany</t>
        </is>
      </c>
      <c r="G395" t="inlineStr">
        <is>
          <t>Prius</t>
        </is>
      </c>
      <c r="H395" t="inlineStr">
        <is>
          <t>Dealer retail</t>
        </is>
      </c>
      <c r="I395" t="inlineStr">
        <is>
          <t>Private buyer</t>
        </is>
      </c>
      <c r="J395" t="inlineStr">
        <is>
          <t>Sophie Müller</t>
        </is>
      </c>
      <c r="K395" s="70" t="n">
        <v>11</v>
      </c>
      <c r="L395" s="71" t="n">
        <v>3560049.28</v>
      </c>
      <c r="M395" s="71" t="n">
        <v>39160542.08</v>
      </c>
      <c r="N395" s="71" t="n">
        <v>0</v>
      </c>
      <c r="O395" s="71" t="n">
        <v>39160542.08</v>
      </c>
      <c r="P395" s="71" t="n">
        <v>31130453.59</v>
      </c>
      <c r="Q395" s="71" t="n">
        <v>8030088.49</v>
      </c>
      <c r="R395" t="inlineStr">
        <is>
          <t>BE-01</t>
        </is>
      </c>
      <c r="S395" t="inlineStr">
        <is>
          <t>Hybrid</t>
        </is>
      </c>
      <c r="T395" s="70" t="n">
        <v>11</v>
      </c>
      <c r="U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TY100387</t>
        </is>
      </c>
      <c r="B396" s="68" t="n">
        <v>45707</v>
      </c>
      <c r="C396" s="69" t="n">
        <v>2025</v>
      </c>
      <c r="D396" t="inlineStr">
        <is>
          <t>Feb</t>
        </is>
      </c>
      <c r="E396" t="inlineStr">
        <is>
          <t>Japan</t>
        </is>
      </c>
      <c r="F396" t="inlineStr">
        <is>
          <t>Japan</t>
        </is>
      </c>
      <c r="G396" t="inlineStr">
        <is>
          <t>Corolla</t>
        </is>
      </c>
      <c r="H396" t="inlineStr">
        <is>
          <t>Fleet</t>
        </is>
      </c>
      <c r="I396" t="inlineStr">
        <is>
          <t>Private buyer</t>
        </is>
      </c>
      <c r="J396" t="inlineStr">
        <is>
          <t>Wei Chen</t>
        </is>
      </c>
      <c r="K396" s="70" t="n">
        <v>7</v>
      </c>
      <c r="L396" s="71" t="n">
        <v>2919641.22</v>
      </c>
      <c r="M396" s="71" t="n">
        <v>20437488.54</v>
      </c>
      <c r="N396" s="71" t="n">
        <v>613124.66</v>
      </c>
      <c r="O396" s="71" t="n">
        <v>19824363.88</v>
      </c>
      <c r="P396" s="71" t="n">
        <v>15718125.39</v>
      </c>
      <c r="Q396" s="71" t="n">
        <v>4106238.49</v>
      </c>
      <c r="R396" t="inlineStr">
        <is>
          <t>TK-02</t>
        </is>
      </c>
      <c r="S396" t="inlineStr">
        <is>
          <t>Petrol</t>
        </is>
      </c>
      <c r="T396" s="70" t="n">
        <v>7</v>
      </c>
      <c r="U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TY100388</t>
        </is>
      </c>
      <c r="B397" s="68" t="n">
        <v>45707</v>
      </c>
      <c r="C397" s="69" t="n">
        <v>2025</v>
      </c>
      <c r="D397" t="inlineStr">
        <is>
          <t>Feb</t>
        </is>
      </c>
      <c r="E397" t="inlineStr">
        <is>
          <t>Asia</t>
        </is>
      </c>
      <c r="F397" t="inlineStr">
        <is>
          <t>Indonesia</t>
        </is>
      </c>
      <c r="G397" t="inlineStr">
        <is>
          <t>RAV4</t>
        </is>
      </c>
      <c r="H397" t="inlineStr">
        <is>
          <t>Dealer retail</t>
        </is>
      </c>
      <c r="I397" t="inlineStr">
        <is>
          <t>Private buyer</t>
        </is>
      </c>
      <c r="J397" t="inlineStr">
        <is>
          <t>Ana Costa</t>
        </is>
      </c>
      <c r="K397" s="70" t="n">
        <v>39</v>
      </c>
      <c r="L397" s="71" t="n">
        <v>3680789.47</v>
      </c>
      <c r="M397" s="71" t="n">
        <v>143550789.33</v>
      </c>
      <c r="N397" s="71" t="n">
        <v>0</v>
      </c>
      <c r="O397" s="71" t="n">
        <v>143550789.33</v>
      </c>
      <c r="P397" s="71" t="n">
        <v>108028348.7</v>
      </c>
      <c r="Q397" s="71" t="n">
        <v>35522440.63</v>
      </c>
      <c r="R397" t="inlineStr">
        <is>
          <t>JK-03</t>
        </is>
      </c>
      <c r="S397" t="inlineStr">
        <is>
          <t>Petrol</t>
        </is>
      </c>
      <c r="T397" s="70" t="n">
        <v>37</v>
      </c>
      <c r="U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TY100389</t>
        </is>
      </c>
      <c r="B398" s="68" t="n">
        <v>45707</v>
      </c>
      <c r="C398" s="69" t="n">
        <v>2025</v>
      </c>
      <c r="D398" t="inlineStr">
        <is>
          <t>Feb</t>
        </is>
      </c>
      <c r="E398" t="inlineStr">
        <is>
          <t>Europe</t>
        </is>
      </c>
      <c r="F398" t="inlineStr">
        <is>
          <t>Germany</t>
        </is>
      </c>
      <c r="G398" t="inlineStr">
        <is>
          <t>Hilux</t>
        </is>
      </c>
      <c r="H398" t="inlineStr">
        <is>
          <t>Dealer retail</t>
        </is>
      </c>
      <c r="I398" t="inlineStr">
        <is>
          <t>Private buyer</t>
        </is>
      </c>
      <c r="J398" t="inlineStr">
        <is>
          <t>Olivia Brown</t>
        </is>
      </c>
      <c r="K398" s="70" t="n">
        <v>33</v>
      </c>
      <c r="L398" s="71" t="n">
        <v>4198525.8</v>
      </c>
      <c r="M398" s="71" t="n">
        <v>138551351.4</v>
      </c>
      <c r="N398" s="71" t="n">
        <v>6927567.57</v>
      </c>
      <c r="O398" s="71" t="n">
        <v>131623783.83</v>
      </c>
      <c r="P398" s="71" t="n">
        <v>104961261.73</v>
      </c>
      <c r="Q398" s="71" t="n">
        <v>26662522.1</v>
      </c>
      <c r="R398" t="inlineStr">
        <is>
          <t>BE-03</t>
        </is>
      </c>
      <c r="S398" t="inlineStr">
        <is>
          <t>Petrol</t>
        </is>
      </c>
      <c r="T398" s="70" t="n">
        <v>32</v>
      </c>
      <c r="U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TY100390</t>
        </is>
      </c>
      <c r="B399" s="68" t="n">
        <v>45707</v>
      </c>
      <c r="C399" s="69" t="n">
        <v>2025</v>
      </c>
      <c r="D399" t="inlineStr">
        <is>
          <t>Feb</t>
        </is>
      </c>
      <c r="E399" t="inlineStr">
        <is>
          <t>Japan</t>
        </is>
      </c>
      <c r="F399" t="inlineStr">
        <is>
          <t>Japan</t>
        </is>
      </c>
      <c r="G399" t="inlineStr">
        <is>
          <t>RAV4</t>
        </is>
      </c>
      <c r="H399" t="inlineStr">
        <is>
          <t>Dealer retail</t>
        </is>
      </c>
      <c r="I399" t="inlineStr">
        <is>
          <t>Private buyer</t>
        </is>
      </c>
      <c r="J399" t="inlineStr">
        <is>
          <t>Hiroshi Tanaka</t>
        </is>
      </c>
      <c r="K399" s="70" t="n">
        <v>13</v>
      </c>
      <c r="L399" s="71" t="n">
        <v>3476266.09</v>
      </c>
      <c r="M399" s="71" t="n">
        <v>45191459.17</v>
      </c>
      <c r="N399" s="71" t="n">
        <v>0</v>
      </c>
      <c r="O399" s="71" t="n">
        <v>45191459.17</v>
      </c>
      <c r="P399" s="71" t="n">
        <v>36002514.75</v>
      </c>
      <c r="Q399" s="71" t="n">
        <v>9188944.42</v>
      </c>
      <c r="R399" t="inlineStr">
        <is>
          <t>OS-03</t>
        </is>
      </c>
      <c r="S399" t="inlineStr">
        <is>
          <t>Petrol</t>
        </is>
      </c>
      <c r="T399" s="70" t="n">
        <v>14</v>
      </c>
      <c r="U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TY100391</t>
        </is>
      </c>
      <c r="B400" s="68" t="n">
        <v>45707</v>
      </c>
      <c r="C400" s="69" t="n">
        <v>2025</v>
      </c>
      <c r="D400" t="inlineStr">
        <is>
          <t>Feb</t>
        </is>
      </c>
      <c r="E400" t="inlineStr">
        <is>
          <t>Japan</t>
        </is>
      </c>
      <c r="F400" t="inlineStr">
        <is>
          <t>Japan</t>
        </is>
      </c>
      <c r="G400" t="inlineStr">
        <is>
          <t>RAV4</t>
        </is>
      </c>
      <c r="H400" t="inlineStr">
        <is>
          <t>Dealer retail</t>
        </is>
      </c>
      <c r="I400" t="inlineStr">
        <is>
          <t>Private buyer</t>
        </is>
      </c>
      <c r="J400" t="inlineStr">
        <is>
          <t>Arjun Mehta</t>
        </is>
      </c>
      <c r="K400" s="70" t="n">
        <v>22</v>
      </c>
      <c r="L400" s="71" t="n">
        <v>3657014.77</v>
      </c>
      <c r="M400" s="71" t="n">
        <v>80454324.94</v>
      </c>
      <c r="N400" s="71" t="n">
        <v>1609086.5</v>
      </c>
      <c r="O400" s="71" t="n">
        <v>78845238.44</v>
      </c>
      <c r="P400" s="71" t="n">
        <v>63932236.74</v>
      </c>
      <c r="Q400" s="71" t="n">
        <v>14913001.7</v>
      </c>
      <c r="R400" t="inlineStr">
        <is>
          <t>TK-01</t>
        </is>
      </c>
      <c r="S400" t="inlineStr">
        <is>
          <t>Petrol</t>
        </is>
      </c>
      <c r="T400" s="70" t="n">
        <v>21</v>
      </c>
      <c r="U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TY100392</t>
        </is>
      </c>
      <c r="B401" s="68" t="n">
        <v>45707</v>
      </c>
      <c r="C401" s="69" t="n">
        <v>2025</v>
      </c>
      <c r="D401" t="inlineStr">
        <is>
          <t>Feb</t>
        </is>
      </c>
      <c r="E401" t="inlineStr">
        <is>
          <t>Europe</t>
        </is>
      </c>
      <c r="F401" t="inlineStr">
        <is>
          <t>Germany</t>
        </is>
      </c>
      <c r="G401" t="inlineStr">
        <is>
          <t>RAV4</t>
        </is>
      </c>
      <c r="H401" t="inlineStr">
        <is>
          <t>Dealer retail</t>
        </is>
      </c>
      <c r="I401" t="inlineStr">
        <is>
          <t>Private buyer</t>
        </is>
      </c>
      <c r="J401" t="inlineStr">
        <is>
          <t>Sophie Müller</t>
        </is>
      </c>
      <c r="K401" s="70" t="n">
        <v>15</v>
      </c>
      <c r="L401" s="71" t="n">
        <v>3398114.35</v>
      </c>
      <c r="M401" s="71" t="n">
        <v>50971715.25</v>
      </c>
      <c r="N401" s="71" t="n">
        <v>2548585.76</v>
      </c>
      <c r="O401" s="71" t="n">
        <v>48423129.49</v>
      </c>
      <c r="P401" s="71" t="n">
        <v>42934202.81</v>
      </c>
      <c r="Q401" s="71" t="n">
        <v>5488926.68</v>
      </c>
      <c r="R401" t="inlineStr">
        <is>
          <t>BE-03</t>
        </is>
      </c>
      <c r="S401" t="inlineStr">
        <is>
          <t>Hybrid</t>
        </is>
      </c>
      <c r="T401" s="70" t="n">
        <v>15</v>
      </c>
      <c r="U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TY100393</t>
        </is>
      </c>
      <c r="B402" s="68" t="n">
        <v>45707</v>
      </c>
      <c r="C402" s="69" t="n">
        <v>2025</v>
      </c>
      <c r="D402" t="inlineStr">
        <is>
          <t>Feb</t>
        </is>
      </c>
      <c r="E402" t="inlineStr">
        <is>
          <t>Middle East</t>
        </is>
      </c>
      <c r="F402" t="inlineStr">
        <is>
          <t>UAE</t>
        </is>
      </c>
      <c r="G402" t="inlineStr">
        <is>
          <t>Hilux</t>
        </is>
      </c>
      <c r="H402" t="inlineStr">
        <is>
          <t>Dealer retail</t>
        </is>
      </c>
      <c r="I402" t="inlineStr">
        <is>
          <t>Private buyer</t>
        </is>
      </c>
      <c r="J402" t="inlineStr">
        <is>
          <t>Noah Smith</t>
        </is>
      </c>
      <c r="K402" s="70" t="n">
        <v>14</v>
      </c>
      <c r="L402" s="71" t="n">
        <v>4150989.75</v>
      </c>
      <c r="M402" s="71" t="n">
        <v>58113856.5</v>
      </c>
      <c r="N402" s="71" t="n">
        <v>2905692.83</v>
      </c>
      <c r="O402" s="71" t="n">
        <v>55208163.67</v>
      </c>
      <c r="P402" s="71" t="n">
        <v>43161561.82</v>
      </c>
      <c r="Q402" s="71" t="n">
        <v>12046601.85</v>
      </c>
      <c r="R402" t="inlineStr">
        <is>
          <t>DB-02</t>
        </is>
      </c>
      <c r="S402" t="inlineStr">
        <is>
          <t>Petrol</t>
        </is>
      </c>
      <c r="T402" s="70" t="n">
        <v>14</v>
      </c>
      <c r="U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TY100394</t>
        </is>
      </c>
      <c r="B403" s="68" t="n">
        <v>45707</v>
      </c>
      <c r="C403" s="69" t="n">
        <v>2025</v>
      </c>
      <c r="D403" t="inlineStr">
        <is>
          <t>Feb</t>
        </is>
      </c>
      <c r="E403" t="inlineStr">
        <is>
          <t>Asia</t>
        </is>
      </c>
      <c r="F403" t="inlineStr">
        <is>
          <t>Indonesia</t>
        </is>
      </c>
      <c r="G403" t="inlineStr">
        <is>
          <t>Prius</t>
        </is>
      </c>
      <c r="H403" t="inlineStr">
        <is>
          <t>Dealer retail</t>
        </is>
      </c>
      <c r="I403" t="inlineStr">
        <is>
          <t>Company fleet</t>
        </is>
      </c>
      <c r="J403" t="inlineStr">
        <is>
          <t>Lucas Martin</t>
        </is>
      </c>
      <c r="K403" s="70" t="n">
        <v>18</v>
      </c>
      <c r="L403" s="71" t="n">
        <v>3624713.43</v>
      </c>
      <c r="M403" s="71" t="n">
        <v>65244841.74</v>
      </c>
      <c r="N403" s="71" t="n">
        <v>0</v>
      </c>
      <c r="O403" s="71" t="n">
        <v>65244841.74</v>
      </c>
      <c r="P403" s="71" t="n">
        <v>52089902.58</v>
      </c>
      <c r="Q403" s="71" t="n">
        <v>13154939.16</v>
      </c>
      <c r="R403" t="inlineStr">
        <is>
          <t>JK-04</t>
        </is>
      </c>
      <c r="S403" t="inlineStr">
        <is>
          <t>Hybrid</t>
        </is>
      </c>
      <c r="T403" s="70" t="n">
        <v>17</v>
      </c>
      <c r="U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TY100395</t>
        </is>
      </c>
      <c r="B404" s="68" t="n">
        <v>45707</v>
      </c>
      <c r="C404" s="69" t="n">
        <v>2025</v>
      </c>
      <c r="D404" t="inlineStr">
        <is>
          <t>Feb</t>
        </is>
      </c>
      <c r="E404" t="inlineStr">
        <is>
          <t>Japan</t>
        </is>
      </c>
      <c r="F404" t="inlineStr">
        <is>
          <t>Japan</t>
        </is>
      </c>
      <c r="G404" t="inlineStr">
        <is>
          <t>bZ4X</t>
        </is>
      </c>
      <c r="H404" t="inlineStr">
        <is>
          <t>Fleet</t>
        </is>
      </c>
      <c r="I404" t="inlineStr">
        <is>
          <t>Private buyer</t>
        </is>
      </c>
      <c r="J404" t="inlineStr">
        <is>
          <t>Priya Nair</t>
        </is>
      </c>
      <c r="K404" s="70" t="n">
        <v>17</v>
      </c>
      <c r="L404" s="71" t="n">
        <v>6321909.97</v>
      </c>
      <c r="M404" s="71" t="n">
        <v>107472469.49</v>
      </c>
      <c r="N404" s="71" t="n">
        <v>2149449.39</v>
      </c>
      <c r="O404" s="71" t="n">
        <v>105323020.1</v>
      </c>
      <c r="P404" s="71" t="n">
        <v>94479964.45</v>
      </c>
      <c r="Q404" s="71" t="n">
        <v>10843055.65</v>
      </c>
      <c r="R404" t="inlineStr">
        <is>
          <t>TK-01</t>
        </is>
      </c>
      <c r="S404" t="inlineStr">
        <is>
          <t>EV</t>
        </is>
      </c>
      <c r="T404" s="70" t="n">
        <v>19</v>
      </c>
      <c r="U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TY100396</t>
        </is>
      </c>
      <c r="B405" s="68" t="n">
        <v>45707</v>
      </c>
      <c r="C405" s="69" t="n">
        <v>2025</v>
      </c>
      <c r="D405" t="inlineStr">
        <is>
          <t>Feb</t>
        </is>
      </c>
      <c r="E405" t="inlineStr">
        <is>
          <t>Asia</t>
        </is>
      </c>
      <c r="F405" t="inlineStr">
        <is>
          <t>Thailand</t>
        </is>
      </c>
      <c r="G405" t="inlineStr">
        <is>
          <t>bZ4X</t>
        </is>
      </c>
      <c r="H405" t="inlineStr">
        <is>
          <t>Dealer retail</t>
        </is>
      </c>
      <c r="I405" t="inlineStr">
        <is>
          <t>Private buyer</t>
        </is>
      </c>
      <c r="J405" t="inlineStr">
        <is>
          <t>Carlos Silva</t>
        </is>
      </c>
      <c r="K405" s="70" t="n">
        <v>15</v>
      </c>
      <c r="L405" s="71" t="n">
        <v>6165531.67</v>
      </c>
      <c r="M405" s="71" t="n">
        <v>92482975.05</v>
      </c>
      <c r="N405" s="71" t="n">
        <v>4624148.75</v>
      </c>
      <c r="O405" s="71" t="n">
        <v>87858826.3</v>
      </c>
      <c r="P405" s="71" t="n">
        <v>83232051.90000001</v>
      </c>
      <c r="Q405" s="71" t="n">
        <v>4626774.4</v>
      </c>
      <c r="R405" t="inlineStr">
        <is>
          <t>BK-01</t>
        </is>
      </c>
      <c r="S405" t="inlineStr">
        <is>
          <t>EV</t>
        </is>
      </c>
      <c r="T405" s="70" t="n">
        <v>15</v>
      </c>
      <c r="U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TY100397</t>
        </is>
      </c>
      <c r="B406" s="68" t="n">
        <v>45707</v>
      </c>
      <c r="C406" s="69" t="n">
        <v>2025</v>
      </c>
      <c r="D406" t="inlineStr">
        <is>
          <t>Feb</t>
        </is>
      </c>
      <c r="E406" t="inlineStr">
        <is>
          <t>Japan</t>
        </is>
      </c>
      <c r="F406" t="inlineStr">
        <is>
          <t>Japan</t>
        </is>
      </c>
      <c r="G406" t="inlineStr">
        <is>
          <t>Corolla</t>
        </is>
      </c>
      <c r="H406" t="inlineStr">
        <is>
          <t>Dealer retail</t>
        </is>
      </c>
      <c r="I406" t="inlineStr">
        <is>
          <t>Private buyer</t>
        </is>
      </c>
      <c r="J406" t="inlineStr">
        <is>
          <t>Liam O'Brien</t>
        </is>
      </c>
      <c r="K406" s="70" t="n">
        <v>16</v>
      </c>
      <c r="L406" s="71" t="n">
        <v>2822458.83</v>
      </c>
      <c r="M406" s="71" t="n">
        <v>45159341.28</v>
      </c>
      <c r="N406" s="71" t="n">
        <v>903186.83</v>
      </c>
      <c r="O406" s="71" t="n">
        <v>44256154.45</v>
      </c>
      <c r="P406" s="71" t="n">
        <v>37768206.67</v>
      </c>
      <c r="Q406" s="71" t="n">
        <v>6487947.78</v>
      </c>
      <c r="R406" t="inlineStr">
        <is>
          <t>NG-02</t>
        </is>
      </c>
      <c r="S406" t="inlineStr">
        <is>
          <t>Hybrid</t>
        </is>
      </c>
      <c r="T406" s="70" t="n">
        <v>18</v>
      </c>
      <c r="U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TY100398</t>
        </is>
      </c>
      <c r="B407" s="68" t="n">
        <v>45707</v>
      </c>
      <c r="C407" s="69" t="n">
        <v>2025</v>
      </c>
      <c r="D407" t="inlineStr">
        <is>
          <t>Feb</t>
        </is>
      </c>
      <c r="E407" t="inlineStr">
        <is>
          <t>Europe</t>
        </is>
      </c>
      <c r="F407" t="inlineStr">
        <is>
          <t>UK</t>
        </is>
      </c>
      <c r="G407" t="inlineStr">
        <is>
          <t>RAV4</t>
        </is>
      </c>
      <c r="H407" t="inlineStr">
        <is>
          <t>Online reservation</t>
        </is>
      </c>
      <c r="I407" t="inlineStr">
        <is>
          <t>Private buyer</t>
        </is>
      </c>
      <c r="J407" t="inlineStr">
        <is>
          <t>Sara Rossi</t>
        </is>
      </c>
      <c r="K407" s="70" t="n">
        <v>17</v>
      </c>
      <c r="L407" s="71" t="n">
        <v>3426607.41</v>
      </c>
      <c r="M407" s="71" t="n">
        <v>58252325.97</v>
      </c>
      <c r="N407" s="71" t="n">
        <v>1747569.78</v>
      </c>
      <c r="O407" s="71" t="n">
        <v>56504756.19</v>
      </c>
      <c r="P407" s="71" t="n">
        <v>47634245.33</v>
      </c>
      <c r="Q407" s="71" t="n">
        <v>8870510.859999999</v>
      </c>
      <c r="R407" t="inlineStr">
        <is>
          <t>LN-04</t>
        </is>
      </c>
      <c r="S407" t="inlineStr">
        <is>
          <t>Hybrid</t>
        </is>
      </c>
      <c r="T407" s="70" t="n">
        <v>17</v>
      </c>
      <c r="U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TY100399</t>
        </is>
      </c>
      <c r="B408" s="68" t="n">
        <v>45708</v>
      </c>
      <c r="C408" s="69" t="n">
        <v>2025</v>
      </c>
      <c r="D408" t="inlineStr">
        <is>
          <t>Feb</t>
        </is>
      </c>
      <c r="E408" t="inlineStr">
        <is>
          <t>Europe</t>
        </is>
      </c>
      <c r="F408" t="inlineStr">
        <is>
          <t>UK</t>
        </is>
      </c>
      <c r="G408" t="inlineStr">
        <is>
          <t>Corolla</t>
        </is>
      </c>
      <c r="H408" t="inlineStr">
        <is>
          <t>Fleet</t>
        </is>
      </c>
      <c r="I408" t="inlineStr">
        <is>
          <t>Private buyer</t>
        </is>
      </c>
      <c r="J408" t="inlineStr">
        <is>
          <t>Liam O'Brien</t>
        </is>
      </c>
      <c r="K408" s="70" t="n">
        <v>32</v>
      </c>
      <c r="L408" s="71" t="n">
        <v>2824892.17</v>
      </c>
      <c r="M408" s="71" t="n">
        <v>90396549.44</v>
      </c>
      <c r="N408" s="71" t="n">
        <v>4519827.47</v>
      </c>
      <c r="O408" s="71" t="n">
        <v>85876721.97</v>
      </c>
      <c r="P408" s="71" t="n">
        <v>73846012.64</v>
      </c>
      <c r="Q408" s="71" t="n">
        <v>12030709.33</v>
      </c>
      <c r="R408" t="inlineStr">
        <is>
          <t>LN-04</t>
        </is>
      </c>
      <c r="S408" t="inlineStr">
        <is>
          <t>Hybrid</t>
        </is>
      </c>
      <c r="T408" s="70" t="n">
        <v>31</v>
      </c>
      <c r="U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TY100400</t>
        </is>
      </c>
      <c r="B409" s="68" t="n">
        <v>45708</v>
      </c>
      <c r="C409" s="69" t="n">
        <v>2025</v>
      </c>
      <c r="D409" t="inlineStr">
        <is>
          <t>Feb</t>
        </is>
      </c>
      <c r="E409" t="inlineStr">
        <is>
          <t>Japan</t>
        </is>
      </c>
      <c r="F409" t="inlineStr">
        <is>
          <t>Japan</t>
        </is>
      </c>
      <c r="G409" t="inlineStr">
        <is>
          <t>bZ4X</t>
        </is>
      </c>
      <c r="H409" t="inlineStr">
        <is>
          <t>Online reservation</t>
        </is>
      </c>
      <c r="I409" t="inlineStr">
        <is>
          <t>Company fleet</t>
        </is>
      </c>
      <c r="J409" t="inlineStr">
        <is>
          <t>Hiroshi Tanaka</t>
        </is>
      </c>
      <c r="K409" s="70" t="n">
        <v>30</v>
      </c>
      <c r="L409" s="71" t="n">
        <v>6325392.6</v>
      </c>
      <c r="M409" s="71" t="n">
        <v>189761778</v>
      </c>
      <c r="N409" s="71" t="n">
        <v>3795235.56</v>
      </c>
      <c r="O409" s="71" t="n">
        <v>185966542.44</v>
      </c>
      <c r="P409" s="71" t="n">
        <v>158857965.42</v>
      </c>
      <c r="Q409" s="71" t="n">
        <v>27108577.02</v>
      </c>
      <c r="R409" t="inlineStr">
        <is>
          <t>TK-04</t>
        </is>
      </c>
      <c r="S409" t="inlineStr">
        <is>
          <t>EV</t>
        </is>
      </c>
      <c r="T409" s="70" t="n">
        <v>30</v>
      </c>
      <c r="U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TY100401</t>
        </is>
      </c>
      <c r="B410" s="68" t="n">
        <v>45708</v>
      </c>
      <c r="C410" s="69" t="n">
        <v>2025</v>
      </c>
      <c r="D410" t="inlineStr">
        <is>
          <t>Feb</t>
        </is>
      </c>
      <c r="E410" t="inlineStr">
        <is>
          <t>Europe</t>
        </is>
      </c>
      <c r="F410" t="inlineStr">
        <is>
          <t>France</t>
        </is>
      </c>
      <c r="G410" t="inlineStr">
        <is>
          <t>RAV4</t>
        </is>
      </c>
      <c r="H410" t="inlineStr">
        <is>
          <t>Dealer retail</t>
        </is>
      </c>
      <c r="I410" t="inlineStr">
        <is>
          <t>Private buyer</t>
        </is>
      </c>
      <c r="J410" t="inlineStr">
        <is>
          <t>Priya Nair</t>
        </is>
      </c>
      <c r="K410" s="70" t="n">
        <v>4</v>
      </c>
      <c r="L410" s="71" t="n">
        <v>3487715.87</v>
      </c>
      <c r="M410" s="71" t="n">
        <v>13950863.48</v>
      </c>
      <c r="N410" s="71" t="n">
        <v>697543.17</v>
      </c>
      <c r="O410" s="71" t="n">
        <v>13253320.31</v>
      </c>
      <c r="P410" s="71" t="n">
        <v>11559940.69</v>
      </c>
      <c r="Q410" s="71" t="n">
        <v>1693379.62</v>
      </c>
      <c r="R410" t="inlineStr">
        <is>
          <t>PA-01</t>
        </is>
      </c>
      <c r="S410" t="inlineStr">
        <is>
          <t>Hybrid</t>
        </is>
      </c>
      <c r="T410" s="70" t="n">
        <v>4</v>
      </c>
      <c r="U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TY100402</t>
        </is>
      </c>
      <c r="B411" s="68" t="n">
        <v>45708</v>
      </c>
      <c r="C411" s="69" t="n">
        <v>2025</v>
      </c>
      <c r="D411" t="inlineStr">
        <is>
          <t>Feb</t>
        </is>
      </c>
      <c r="E411" t="inlineStr">
        <is>
          <t>Europe</t>
        </is>
      </c>
      <c r="F411" t="inlineStr">
        <is>
          <t>France</t>
        </is>
      </c>
      <c r="G411" t="inlineStr">
        <is>
          <t>Corolla</t>
        </is>
      </c>
      <c r="H411" t="inlineStr">
        <is>
          <t>Dealer retail</t>
        </is>
      </c>
      <c r="I411" t="inlineStr">
        <is>
          <t>Private buyer</t>
        </is>
      </c>
      <c r="J411" t="inlineStr">
        <is>
          <t>Noah Smith</t>
        </is>
      </c>
      <c r="K411" s="70" t="n">
        <v>39</v>
      </c>
      <c r="L411" s="71" t="n">
        <v>2814460.4</v>
      </c>
      <c r="M411" s="71" t="n">
        <v>109763955.6</v>
      </c>
      <c r="N411" s="71" t="n">
        <v>5488197.78</v>
      </c>
      <c r="O411" s="71" t="n">
        <v>104275757.82</v>
      </c>
      <c r="P411" s="71" t="n">
        <v>89628045.12</v>
      </c>
      <c r="Q411" s="71" t="n">
        <v>14647712.7</v>
      </c>
      <c r="R411" t="inlineStr">
        <is>
          <t>PA-02</t>
        </is>
      </c>
      <c r="S411" t="inlineStr">
        <is>
          <t>Hybrid</t>
        </is>
      </c>
      <c r="T411" s="70" t="n">
        <v>44</v>
      </c>
      <c r="U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TY100403</t>
        </is>
      </c>
      <c r="B412" s="68" t="n">
        <v>45708</v>
      </c>
      <c r="C412" s="69" t="n">
        <v>2025</v>
      </c>
      <c r="D412" t="inlineStr">
        <is>
          <t>Feb</t>
        </is>
      </c>
      <c r="E412" t="inlineStr">
        <is>
          <t>North America</t>
        </is>
      </c>
      <c r="F412" t="inlineStr">
        <is>
          <t>Canada</t>
        </is>
      </c>
      <c r="G412" t="inlineStr">
        <is>
          <t>Land Cruiser</t>
        </is>
      </c>
      <c r="H412" t="inlineStr">
        <is>
          <t>Fleet</t>
        </is>
      </c>
      <c r="I412" t="inlineStr">
        <is>
          <t>Private buyer</t>
        </is>
      </c>
      <c r="J412" t="inlineStr">
        <is>
          <t>Hiroshi Tanaka</t>
        </is>
      </c>
      <c r="K412" s="70" t="n">
        <v>4</v>
      </c>
      <c r="L412" s="71" t="n">
        <v>7131343.23</v>
      </c>
      <c r="M412" s="71" t="n">
        <v>28525372.92</v>
      </c>
      <c r="N412" s="71" t="n">
        <v>0</v>
      </c>
      <c r="O412" s="71" t="n">
        <v>28525372.92</v>
      </c>
      <c r="P412" s="71" t="n">
        <v>22627963.26</v>
      </c>
      <c r="Q412" s="71" t="n">
        <v>5897409.66</v>
      </c>
      <c r="R412" t="inlineStr">
        <is>
          <t>TO-01</t>
        </is>
      </c>
      <c r="S412" t="inlineStr">
        <is>
          <t>Hybrid</t>
        </is>
      </c>
      <c r="T412" s="70" t="n">
        <v>4</v>
      </c>
      <c r="U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TY100404</t>
        </is>
      </c>
      <c r="B413" s="68" t="n">
        <v>45708</v>
      </c>
      <c r="C413" s="69" t="n">
        <v>2025</v>
      </c>
      <c r="D413" t="inlineStr">
        <is>
          <t>Feb</t>
        </is>
      </c>
      <c r="E413" t="inlineStr">
        <is>
          <t>North America</t>
        </is>
      </c>
      <c r="F413" t="inlineStr">
        <is>
          <t>USA</t>
        </is>
      </c>
      <c r="G413" t="inlineStr">
        <is>
          <t>Land Cruiser</t>
        </is>
      </c>
      <c r="H413" t="inlineStr">
        <is>
          <t>Dealer retail</t>
        </is>
      </c>
      <c r="I413" t="inlineStr">
        <is>
          <t>Private buyer</t>
        </is>
      </c>
      <c r="J413" t="inlineStr">
        <is>
          <t>Shraddha Kulkarni</t>
        </is>
      </c>
      <c r="K413" s="70" t="n">
        <v>4</v>
      </c>
      <c r="L413" s="71" t="n">
        <v>7714921.91</v>
      </c>
      <c r="M413" s="71" t="n">
        <v>30859687.64</v>
      </c>
      <c r="N413" s="71" t="n">
        <v>0</v>
      </c>
      <c r="O413" s="71" t="n">
        <v>30859687.64</v>
      </c>
      <c r="P413" s="71" t="n">
        <v>22276245.49</v>
      </c>
      <c r="Q413" s="71" t="n">
        <v>8583442.15</v>
      </c>
      <c r="R413" t="inlineStr">
        <is>
          <t>TX-03</t>
        </is>
      </c>
      <c r="S413" t="inlineStr">
        <is>
          <t>Petrol</t>
        </is>
      </c>
      <c r="T413" s="70" t="n">
        <v>4</v>
      </c>
      <c r="U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TY100405</t>
        </is>
      </c>
      <c r="B414" s="68" t="n">
        <v>45709</v>
      </c>
      <c r="C414" s="69" t="n">
        <v>2025</v>
      </c>
      <c r="D414" t="inlineStr">
        <is>
          <t>Feb</t>
        </is>
      </c>
      <c r="E414" t="inlineStr">
        <is>
          <t>North America</t>
        </is>
      </c>
      <c r="F414" t="inlineStr">
        <is>
          <t>Canada</t>
        </is>
      </c>
      <c r="G414" t="inlineStr">
        <is>
          <t>Hilux</t>
        </is>
      </c>
      <c r="H414" t="inlineStr">
        <is>
          <t>Dealer retail</t>
        </is>
      </c>
      <c r="I414" t="inlineStr">
        <is>
          <t>Company fleet</t>
        </is>
      </c>
      <c r="J414" t="inlineStr">
        <is>
          <t>Omar Haddad</t>
        </is>
      </c>
      <c r="K414" s="70" t="n">
        <v>30</v>
      </c>
      <c r="L414" s="71" t="n">
        <v>3875935.94</v>
      </c>
      <c r="M414" s="71" t="n">
        <v>116278078.2</v>
      </c>
      <c r="N414" s="71" t="n">
        <v>0</v>
      </c>
      <c r="O414" s="71" t="n">
        <v>116278078.2</v>
      </c>
      <c r="P414" s="71" t="n">
        <v>99254056.45</v>
      </c>
      <c r="Q414" s="71" t="n">
        <v>17024021.75</v>
      </c>
      <c r="R414" t="inlineStr">
        <is>
          <t>TO-04</t>
        </is>
      </c>
      <c r="S414" t="inlineStr">
        <is>
          <t>Diesel</t>
        </is>
      </c>
      <c r="T414" s="70" t="n">
        <v>32</v>
      </c>
      <c r="U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TY100406</t>
        </is>
      </c>
      <c r="B415" s="68" t="n">
        <v>45709</v>
      </c>
      <c r="C415" s="69" t="n">
        <v>2025</v>
      </c>
      <c r="D415" t="inlineStr">
        <is>
          <t>Feb</t>
        </is>
      </c>
      <c r="E415" t="inlineStr">
        <is>
          <t>Japan</t>
        </is>
      </c>
      <c r="F415" t="inlineStr">
        <is>
          <t>Japan</t>
        </is>
      </c>
      <c r="G415" t="inlineStr">
        <is>
          <t>bZ4X</t>
        </is>
      </c>
      <c r="H415" t="inlineStr">
        <is>
          <t>Dealer retail</t>
        </is>
      </c>
      <c r="I415" t="inlineStr">
        <is>
          <t>Private buyer</t>
        </is>
      </c>
      <c r="J415" t="inlineStr">
        <is>
          <t>Wei Chen</t>
        </is>
      </c>
      <c r="K415" s="70" t="n">
        <v>26</v>
      </c>
      <c r="L415" s="71" t="n">
        <v>6356998.25</v>
      </c>
      <c r="M415" s="71" t="n">
        <v>165281954.5</v>
      </c>
      <c r="N415" s="71" t="n">
        <v>0</v>
      </c>
      <c r="O415" s="71" t="n">
        <v>165281954.5</v>
      </c>
      <c r="P415" s="71" t="n">
        <v>136656908.17</v>
      </c>
      <c r="Q415" s="71" t="n">
        <v>28625046.33</v>
      </c>
      <c r="R415" t="inlineStr">
        <is>
          <t>TK-04</t>
        </is>
      </c>
      <c r="S415" t="inlineStr">
        <is>
          <t>EV</t>
        </is>
      </c>
      <c r="T415" s="70" t="n">
        <v>26</v>
      </c>
      <c r="U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TY100407</t>
        </is>
      </c>
      <c r="B416" s="68" t="n">
        <v>45709</v>
      </c>
      <c r="C416" s="69" t="n">
        <v>2025</v>
      </c>
      <c r="D416" t="inlineStr">
        <is>
          <t>Feb</t>
        </is>
      </c>
      <c r="E416" t="inlineStr">
        <is>
          <t>Asia</t>
        </is>
      </c>
      <c r="F416" t="inlineStr">
        <is>
          <t>Thailand</t>
        </is>
      </c>
      <c r="G416" t="inlineStr">
        <is>
          <t>Corolla</t>
        </is>
      </c>
      <c r="H416" t="inlineStr">
        <is>
          <t>Dealer retail</t>
        </is>
      </c>
      <c r="I416" t="inlineStr">
        <is>
          <t>Company fleet</t>
        </is>
      </c>
      <c r="J416" t="inlineStr">
        <is>
          <t>Shraddha Kulkarni</t>
        </is>
      </c>
      <c r="K416" s="70" t="n">
        <v>11</v>
      </c>
      <c r="L416" s="71" t="n">
        <v>2841047.66</v>
      </c>
      <c r="M416" s="71" t="n">
        <v>31251524.26</v>
      </c>
      <c r="N416" s="71" t="n">
        <v>0</v>
      </c>
      <c r="O416" s="71" t="n">
        <v>31251524.26</v>
      </c>
      <c r="P416" s="71" t="n">
        <v>25578791.19</v>
      </c>
      <c r="Q416" s="71" t="n">
        <v>5672733.07</v>
      </c>
      <c r="R416" t="inlineStr">
        <is>
          <t>BK-03</t>
        </is>
      </c>
      <c r="S416" t="inlineStr">
        <is>
          <t>Hybrid</t>
        </is>
      </c>
      <c r="T416" s="70" t="n">
        <v>11</v>
      </c>
      <c r="U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TY100408</t>
        </is>
      </c>
      <c r="B417" s="68" t="n">
        <v>45709</v>
      </c>
      <c r="C417" s="69" t="n">
        <v>2025</v>
      </c>
      <c r="D417" t="inlineStr">
        <is>
          <t>Feb</t>
        </is>
      </c>
      <c r="E417" t="inlineStr">
        <is>
          <t>Japan</t>
        </is>
      </c>
      <c r="F417" t="inlineStr">
        <is>
          <t>Japan</t>
        </is>
      </c>
      <c r="G417" t="inlineStr">
        <is>
          <t>bZ4X</t>
        </is>
      </c>
      <c r="H417" t="inlineStr">
        <is>
          <t>Dealer retail</t>
        </is>
      </c>
      <c r="I417" t="inlineStr">
        <is>
          <t>Company fleet</t>
        </is>
      </c>
      <c r="J417" t="inlineStr">
        <is>
          <t>Emma Clarke</t>
        </is>
      </c>
      <c r="K417" s="70" t="n">
        <v>28</v>
      </c>
      <c r="L417" s="71" t="n">
        <v>6105309.93</v>
      </c>
      <c r="M417" s="71" t="n">
        <v>170948678.04</v>
      </c>
      <c r="N417" s="71" t="n">
        <v>8547433.9</v>
      </c>
      <c r="O417" s="71" t="n">
        <v>162401244.14</v>
      </c>
      <c r="P417" s="71" t="n">
        <v>148249869.05</v>
      </c>
      <c r="Q417" s="71" t="n">
        <v>14151375.09</v>
      </c>
      <c r="R417" t="inlineStr">
        <is>
          <t>TK-04</t>
        </is>
      </c>
      <c r="S417" t="inlineStr">
        <is>
          <t>EV</t>
        </is>
      </c>
      <c r="T417" s="70" t="n">
        <v>28</v>
      </c>
      <c r="U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TY100409</t>
        </is>
      </c>
      <c r="B418" s="68" t="n">
        <v>45709</v>
      </c>
      <c r="C418" s="69" t="n">
        <v>2025</v>
      </c>
      <c r="D418" t="inlineStr">
        <is>
          <t>Feb</t>
        </is>
      </c>
      <c r="E418" t="inlineStr">
        <is>
          <t>Japan</t>
        </is>
      </c>
      <c r="F418" t="inlineStr">
        <is>
          <t>Japan</t>
        </is>
      </c>
      <c r="G418" t="inlineStr">
        <is>
          <t>RAV4</t>
        </is>
      </c>
      <c r="H418" t="inlineStr">
        <is>
          <t>Dealer retail</t>
        </is>
      </c>
      <c r="I418" t="inlineStr">
        <is>
          <t>Private buyer</t>
        </is>
      </c>
      <c r="J418" t="inlineStr">
        <is>
          <t>Olivia Brown</t>
        </is>
      </c>
      <c r="K418" s="70" t="n">
        <v>26</v>
      </c>
      <c r="L418" s="71" t="n">
        <v>3593710.54</v>
      </c>
      <c r="M418" s="71" t="n">
        <v>93436474.04000001</v>
      </c>
      <c r="N418" s="71" t="n">
        <v>0</v>
      </c>
      <c r="O418" s="71" t="n">
        <v>93436474.04000001</v>
      </c>
      <c r="P418" s="71" t="n">
        <v>74320995.72</v>
      </c>
      <c r="Q418" s="71" t="n">
        <v>19115478.32</v>
      </c>
      <c r="R418" t="inlineStr">
        <is>
          <t>NG-04</t>
        </is>
      </c>
      <c r="S418" t="inlineStr">
        <is>
          <t>Petrol</t>
        </is>
      </c>
      <c r="T418" s="70" t="n">
        <v>27</v>
      </c>
      <c r="U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TY100410</t>
        </is>
      </c>
      <c r="B419" s="68" t="n">
        <v>45709</v>
      </c>
      <c r="C419" s="69" t="n">
        <v>2025</v>
      </c>
      <c r="D419" t="inlineStr">
        <is>
          <t>Feb</t>
        </is>
      </c>
      <c r="E419" t="inlineStr">
        <is>
          <t>Japan</t>
        </is>
      </c>
      <c r="F419" t="inlineStr">
        <is>
          <t>Japan</t>
        </is>
      </c>
      <c r="G419" t="inlineStr">
        <is>
          <t>RAV4</t>
        </is>
      </c>
      <c r="H419" t="inlineStr">
        <is>
          <t>Dealer retail</t>
        </is>
      </c>
      <c r="I419" t="inlineStr">
        <is>
          <t>Company fleet</t>
        </is>
      </c>
      <c r="J419" t="inlineStr">
        <is>
          <t>Fatima Al-Saud</t>
        </is>
      </c>
      <c r="K419" s="70" t="n">
        <v>17</v>
      </c>
      <c r="L419" s="71" t="n">
        <v>3604104.85</v>
      </c>
      <c r="M419" s="71" t="n">
        <v>61269782.45</v>
      </c>
      <c r="N419" s="71" t="n">
        <v>3063489.12</v>
      </c>
      <c r="O419" s="71" t="n">
        <v>58206293.33</v>
      </c>
      <c r="P419" s="71" t="n">
        <v>48961400.26</v>
      </c>
      <c r="Q419" s="71" t="n">
        <v>9244893.07</v>
      </c>
      <c r="R419" t="inlineStr">
        <is>
          <t>NG-04</t>
        </is>
      </c>
      <c r="S419" t="inlineStr">
        <is>
          <t>Hybrid</t>
        </is>
      </c>
      <c r="T419" s="70" t="n">
        <v>18</v>
      </c>
      <c r="U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TY100411</t>
        </is>
      </c>
      <c r="B420" s="68" t="n">
        <v>45709</v>
      </c>
      <c r="C420" s="69" t="n">
        <v>2025</v>
      </c>
      <c r="D420" t="inlineStr">
        <is>
          <t>Feb</t>
        </is>
      </c>
      <c r="E420" t="inlineStr">
        <is>
          <t>Middle East</t>
        </is>
      </c>
      <c r="F420" t="inlineStr">
        <is>
          <t>UAE</t>
        </is>
      </c>
      <c r="G420" t="inlineStr">
        <is>
          <t>Land Cruiser</t>
        </is>
      </c>
      <c r="H420" t="inlineStr">
        <is>
          <t>Dealer retail</t>
        </is>
      </c>
      <c r="I420" t="inlineStr">
        <is>
          <t>Company fleet</t>
        </is>
      </c>
      <c r="J420" t="inlineStr">
        <is>
          <t>Wei Chen</t>
        </is>
      </c>
      <c r="K420" s="70" t="n">
        <v>8</v>
      </c>
      <c r="L420" s="71" t="n">
        <v>7729649.99</v>
      </c>
      <c r="M420" s="71" t="n">
        <v>61837199.92</v>
      </c>
      <c r="N420" s="71" t="n">
        <v>1236744</v>
      </c>
      <c r="O420" s="71" t="n">
        <v>60600455.92</v>
      </c>
      <c r="P420" s="71" t="n">
        <v>43865705.86</v>
      </c>
      <c r="Q420" s="71" t="n">
        <v>16734750.06</v>
      </c>
      <c r="R420" t="inlineStr">
        <is>
          <t>DB-02</t>
        </is>
      </c>
      <c r="S420" t="inlineStr">
        <is>
          <t>Petrol</t>
        </is>
      </c>
      <c r="T420" s="70" t="n">
        <v>9</v>
      </c>
      <c r="U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TY100412</t>
        </is>
      </c>
      <c r="B421" s="68" t="n">
        <v>45709</v>
      </c>
      <c r="C421" s="69" t="n">
        <v>2025</v>
      </c>
      <c r="D421" t="inlineStr">
        <is>
          <t>Feb</t>
        </is>
      </c>
      <c r="E421" t="inlineStr">
        <is>
          <t>Japan</t>
        </is>
      </c>
      <c r="F421" t="inlineStr">
        <is>
          <t>Japan</t>
        </is>
      </c>
      <c r="G421" t="inlineStr">
        <is>
          <t>Camry</t>
        </is>
      </c>
      <c r="H421" t="inlineStr">
        <is>
          <t>Dealer retail</t>
        </is>
      </c>
      <c r="I421" t="inlineStr">
        <is>
          <t>Private buyer</t>
        </is>
      </c>
      <c r="J421" t="inlineStr">
        <is>
          <t>Fatima Al-Saud</t>
        </is>
      </c>
      <c r="K421" s="70" t="n">
        <v>10</v>
      </c>
      <c r="L421" s="71" t="n">
        <v>3958359.69</v>
      </c>
      <c r="M421" s="71" t="n">
        <v>39583596.9</v>
      </c>
      <c r="N421" s="71" t="n">
        <v>1187507.91</v>
      </c>
      <c r="O421" s="71" t="n">
        <v>38396088.99</v>
      </c>
      <c r="P421" s="71" t="n">
        <v>32948794.93</v>
      </c>
      <c r="Q421" s="71" t="n">
        <v>5447294.06</v>
      </c>
      <c r="R421" t="inlineStr">
        <is>
          <t>TK-03</t>
        </is>
      </c>
      <c r="S421" t="inlineStr">
        <is>
          <t>Hybrid</t>
        </is>
      </c>
      <c r="T421" s="70" t="n">
        <v>11</v>
      </c>
      <c r="U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TY100413</t>
        </is>
      </c>
      <c r="B422" s="68" t="n">
        <v>45709</v>
      </c>
      <c r="C422" s="69" t="n">
        <v>2025</v>
      </c>
      <c r="D422" t="inlineStr">
        <is>
          <t>Feb</t>
        </is>
      </c>
      <c r="E422" t="inlineStr">
        <is>
          <t>North America</t>
        </is>
      </c>
      <c r="F422" t="inlineStr">
        <is>
          <t>USA</t>
        </is>
      </c>
      <c r="G422" t="inlineStr">
        <is>
          <t>Camry</t>
        </is>
      </c>
      <c r="H422" t="inlineStr">
        <is>
          <t>Dealer retail</t>
        </is>
      </c>
      <c r="I422" t="inlineStr">
        <is>
          <t>Private buyer</t>
        </is>
      </c>
      <c r="J422" t="inlineStr">
        <is>
          <t>Kofi Mensah</t>
        </is>
      </c>
      <c r="K422" s="70" t="n">
        <v>7</v>
      </c>
      <c r="L422" s="71" t="n">
        <v>3979995.57</v>
      </c>
      <c r="M422" s="71" t="n">
        <v>27859968.99</v>
      </c>
      <c r="N422" s="71" t="n">
        <v>0</v>
      </c>
      <c r="O422" s="71" t="n">
        <v>27859968.99</v>
      </c>
      <c r="P422" s="71" t="n">
        <v>22563806.25</v>
      </c>
      <c r="Q422" s="71" t="n">
        <v>5296162.74</v>
      </c>
      <c r="R422" t="inlineStr">
        <is>
          <t>TX-03</t>
        </is>
      </c>
      <c r="S422" t="inlineStr">
        <is>
          <t>Petrol</t>
        </is>
      </c>
      <c r="T422" s="70" t="n">
        <v>7</v>
      </c>
      <c r="U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TY100414</t>
        </is>
      </c>
      <c r="B423" s="68" t="n">
        <v>45709</v>
      </c>
      <c r="C423" s="69" t="n">
        <v>2025</v>
      </c>
      <c r="D423" t="inlineStr">
        <is>
          <t>Feb</t>
        </is>
      </c>
      <c r="E423" t="inlineStr">
        <is>
          <t>Europe</t>
        </is>
      </c>
      <c r="F423" t="inlineStr">
        <is>
          <t>UK</t>
        </is>
      </c>
      <c r="G423" t="inlineStr">
        <is>
          <t>Hilux</t>
        </is>
      </c>
      <c r="H423" t="inlineStr">
        <is>
          <t>Fleet</t>
        </is>
      </c>
      <c r="I423" t="inlineStr">
        <is>
          <t>Government</t>
        </is>
      </c>
      <c r="J423" t="inlineStr">
        <is>
          <t>Ruhi Shaikh</t>
        </is>
      </c>
      <c r="K423" s="70" t="n">
        <v>13</v>
      </c>
      <c r="L423" s="71" t="n">
        <v>4054211.35</v>
      </c>
      <c r="M423" s="71" t="n">
        <v>52704747.55</v>
      </c>
      <c r="N423" s="71" t="n">
        <v>2635237.38</v>
      </c>
      <c r="O423" s="71" t="n">
        <v>50069510.17</v>
      </c>
      <c r="P423" s="71" t="n">
        <v>42061485.33</v>
      </c>
      <c r="Q423" s="71" t="n">
        <v>8008024.84</v>
      </c>
      <c r="R423" t="inlineStr">
        <is>
          <t>LN-02</t>
        </is>
      </c>
      <c r="S423" t="inlineStr">
        <is>
          <t>Petrol</t>
        </is>
      </c>
      <c r="T423" s="70" t="n">
        <v>14</v>
      </c>
      <c r="U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TY100415</t>
        </is>
      </c>
      <c r="B424" s="68" t="n">
        <v>45709</v>
      </c>
      <c r="C424" s="69" t="n">
        <v>2025</v>
      </c>
      <c r="D424" t="inlineStr">
        <is>
          <t>Feb</t>
        </is>
      </c>
      <c r="E424" t="inlineStr">
        <is>
          <t>Japan</t>
        </is>
      </c>
      <c r="F424" t="inlineStr">
        <is>
          <t>Japan</t>
        </is>
      </c>
      <c r="G424" t="inlineStr">
        <is>
          <t>Corolla</t>
        </is>
      </c>
      <c r="H424" t="inlineStr">
        <is>
          <t>Dealer retail</t>
        </is>
      </c>
      <c r="I424" t="inlineStr">
        <is>
          <t>Private buyer</t>
        </is>
      </c>
      <c r="J424" t="inlineStr">
        <is>
          <t>Aisha Bello</t>
        </is>
      </c>
      <c r="K424" s="70" t="n">
        <v>19</v>
      </c>
      <c r="L424" s="71" t="n">
        <v>2836787.5</v>
      </c>
      <c r="M424" s="71" t="n">
        <v>53898962.5</v>
      </c>
      <c r="N424" s="71" t="n">
        <v>1077979.25</v>
      </c>
      <c r="O424" s="71" t="n">
        <v>52820983.25</v>
      </c>
      <c r="P424" s="71" t="n">
        <v>41908767.14</v>
      </c>
      <c r="Q424" s="71" t="n">
        <v>10912216.11</v>
      </c>
      <c r="R424" t="inlineStr">
        <is>
          <t>OS-04</t>
        </is>
      </c>
      <c r="S424" t="inlineStr">
        <is>
          <t>Petrol</t>
        </is>
      </c>
      <c r="T424" s="70" t="n">
        <v>21</v>
      </c>
      <c r="U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TY100416</t>
        </is>
      </c>
      <c r="B425" s="68" t="n">
        <v>45709</v>
      </c>
      <c r="C425" s="69" t="n">
        <v>2025</v>
      </c>
      <c r="D425" t="inlineStr">
        <is>
          <t>Feb</t>
        </is>
      </c>
      <c r="E425" t="inlineStr">
        <is>
          <t>Japan</t>
        </is>
      </c>
      <c r="F425" t="inlineStr">
        <is>
          <t>Japan</t>
        </is>
      </c>
      <c r="G425" t="inlineStr">
        <is>
          <t>RAV4</t>
        </is>
      </c>
      <c r="H425" t="inlineStr">
        <is>
          <t>Fleet</t>
        </is>
      </c>
      <c r="I425" t="inlineStr">
        <is>
          <t>Government</t>
        </is>
      </c>
      <c r="J425" t="inlineStr">
        <is>
          <t>Priya Nair</t>
        </is>
      </c>
      <c r="K425" s="70" t="n">
        <v>3</v>
      </c>
      <c r="L425" s="71" t="n">
        <v>3468465.99</v>
      </c>
      <c r="M425" s="71" t="n">
        <v>10405397.97</v>
      </c>
      <c r="N425" s="71" t="n">
        <v>0</v>
      </c>
      <c r="O425" s="71" t="n">
        <v>10405397.97</v>
      </c>
      <c r="P425" s="71" t="n">
        <v>8252104.36</v>
      </c>
      <c r="Q425" s="71" t="n">
        <v>2153293.61</v>
      </c>
      <c r="R425" t="inlineStr">
        <is>
          <t>TK-04</t>
        </is>
      </c>
      <c r="S425" t="inlineStr">
        <is>
          <t>Petrol</t>
        </is>
      </c>
      <c r="T425" s="70" t="n">
        <v>3</v>
      </c>
      <c r="U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TY100417</t>
        </is>
      </c>
      <c r="B426" s="68" t="n">
        <v>45710</v>
      </c>
      <c r="C426" s="69" t="n">
        <v>2025</v>
      </c>
      <c r="D426" t="inlineStr">
        <is>
          <t>Feb</t>
        </is>
      </c>
      <c r="E426" t="inlineStr">
        <is>
          <t>Europe</t>
        </is>
      </c>
      <c r="F426" t="inlineStr">
        <is>
          <t>France</t>
        </is>
      </c>
      <c r="G426" t="inlineStr">
        <is>
          <t>RAV4</t>
        </is>
      </c>
      <c r="H426" t="inlineStr">
        <is>
          <t>Dealer retail</t>
        </is>
      </c>
      <c r="I426" t="inlineStr">
        <is>
          <t>Private buyer</t>
        </is>
      </c>
      <c r="J426" t="inlineStr">
        <is>
          <t>Sophie Müller</t>
        </is>
      </c>
      <c r="K426" s="70" t="n">
        <v>2</v>
      </c>
      <c r="L426" s="71" t="n">
        <v>3552318.51</v>
      </c>
      <c r="M426" s="71" t="n">
        <v>7104637.02</v>
      </c>
      <c r="N426" s="71" t="n">
        <v>355231.85</v>
      </c>
      <c r="O426" s="71" t="n">
        <v>6749405.17</v>
      </c>
      <c r="P426" s="71" t="n">
        <v>5687743.95</v>
      </c>
      <c r="Q426" s="71" t="n">
        <v>1061661.22</v>
      </c>
      <c r="R426" t="inlineStr">
        <is>
          <t>PA-03</t>
        </is>
      </c>
      <c r="S426" t="inlineStr">
        <is>
          <t>Hybrid</t>
        </is>
      </c>
      <c r="T426" s="70" t="n">
        <v>2</v>
      </c>
      <c r="U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TY100418</t>
        </is>
      </c>
      <c r="B427" s="68" t="n">
        <v>45710</v>
      </c>
      <c r="C427" s="69" t="n">
        <v>2025</v>
      </c>
      <c r="D427" t="inlineStr">
        <is>
          <t>Feb</t>
        </is>
      </c>
      <c r="E427" t="inlineStr">
        <is>
          <t>North America</t>
        </is>
      </c>
      <c r="F427" t="inlineStr">
        <is>
          <t>USA</t>
        </is>
      </c>
      <c r="G427" t="inlineStr">
        <is>
          <t>RAV4</t>
        </is>
      </c>
      <c r="H427" t="inlineStr">
        <is>
          <t>Fleet</t>
        </is>
      </c>
      <c r="I427" t="inlineStr">
        <is>
          <t>Private buyer</t>
        </is>
      </c>
      <c r="J427" t="inlineStr">
        <is>
          <t>Liam O'Brien</t>
        </is>
      </c>
      <c r="K427" s="70" t="n">
        <v>6</v>
      </c>
      <c r="L427" s="71" t="n">
        <v>3511087.25</v>
      </c>
      <c r="M427" s="71" t="n">
        <v>21066523.5</v>
      </c>
      <c r="N427" s="71" t="n">
        <v>631995.7</v>
      </c>
      <c r="O427" s="71" t="n">
        <v>20434527.8</v>
      </c>
      <c r="P427" s="71" t="n">
        <v>16445574.79</v>
      </c>
      <c r="Q427" s="71" t="n">
        <v>3988953.01</v>
      </c>
      <c r="R427" t="inlineStr">
        <is>
          <t>LA-02</t>
        </is>
      </c>
      <c r="S427" t="inlineStr">
        <is>
          <t>Hybrid</t>
        </is>
      </c>
      <c r="T427" s="70" t="n">
        <v>6</v>
      </c>
      <c r="U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TY100419</t>
        </is>
      </c>
      <c r="B428" s="68" t="n">
        <v>45710</v>
      </c>
      <c r="C428" s="69" t="n">
        <v>2025</v>
      </c>
      <c r="D428" t="inlineStr">
        <is>
          <t>Feb</t>
        </is>
      </c>
      <c r="E428" t="inlineStr">
        <is>
          <t>North America</t>
        </is>
      </c>
      <c r="F428" t="inlineStr">
        <is>
          <t>USA</t>
        </is>
      </c>
      <c r="G428" t="inlineStr">
        <is>
          <t>Corolla</t>
        </is>
      </c>
      <c r="H428" t="inlineStr">
        <is>
          <t>Dealer retail</t>
        </is>
      </c>
      <c r="I428" t="inlineStr">
        <is>
          <t>Company fleet</t>
        </is>
      </c>
      <c r="J428" t="inlineStr">
        <is>
          <t>Hiroshi Tanaka</t>
        </is>
      </c>
      <c r="K428" s="70" t="n">
        <v>31</v>
      </c>
      <c r="L428" s="71" t="n">
        <v>2827647.99</v>
      </c>
      <c r="M428" s="71" t="n">
        <v>87657087.69</v>
      </c>
      <c r="N428" s="71" t="n">
        <v>4382854.38</v>
      </c>
      <c r="O428" s="71" t="n">
        <v>83274233.31</v>
      </c>
      <c r="P428" s="71" t="n">
        <v>69815758.75</v>
      </c>
      <c r="Q428" s="71" t="n">
        <v>13458474.56</v>
      </c>
      <c r="R428" t="inlineStr">
        <is>
          <t>NY-04</t>
        </is>
      </c>
      <c r="S428" t="inlineStr">
        <is>
          <t>Hybrid</t>
        </is>
      </c>
      <c r="T428" s="70" t="n">
        <v>32</v>
      </c>
      <c r="U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TY100420</t>
        </is>
      </c>
      <c r="B429" s="68" t="n">
        <v>45710</v>
      </c>
      <c r="C429" s="69" t="n">
        <v>2025</v>
      </c>
      <c r="D429" t="inlineStr">
        <is>
          <t>Feb</t>
        </is>
      </c>
      <c r="E429" t="inlineStr">
        <is>
          <t>Middle East</t>
        </is>
      </c>
      <c r="F429" t="inlineStr">
        <is>
          <t>Saudi Arabia</t>
        </is>
      </c>
      <c r="G429" t="inlineStr">
        <is>
          <t>RAV4</t>
        </is>
      </c>
      <c r="H429" t="inlineStr">
        <is>
          <t>Dealer retail</t>
        </is>
      </c>
      <c r="I429" t="inlineStr">
        <is>
          <t>Private buyer</t>
        </is>
      </c>
      <c r="J429" t="inlineStr">
        <is>
          <t>Mei Lin</t>
        </is>
      </c>
      <c r="K429" s="70" t="n">
        <v>15</v>
      </c>
      <c r="L429" s="71" t="n">
        <v>3417689.46</v>
      </c>
      <c r="M429" s="71" t="n">
        <v>51265341.9</v>
      </c>
      <c r="N429" s="71" t="n">
        <v>1025306.84</v>
      </c>
      <c r="O429" s="71" t="n">
        <v>50240035.06</v>
      </c>
      <c r="P429" s="71" t="n">
        <v>42055555.03</v>
      </c>
      <c r="Q429" s="71" t="n">
        <v>8184480.03</v>
      </c>
      <c r="R429" t="inlineStr">
        <is>
          <t>RY-04</t>
        </is>
      </c>
      <c r="S429" t="inlineStr">
        <is>
          <t>Hybrid</t>
        </is>
      </c>
      <c r="T429" s="70" t="n">
        <v>16</v>
      </c>
      <c r="U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TY100421</t>
        </is>
      </c>
      <c r="B430" s="68" t="n">
        <v>45710</v>
      </c>
      <c r="C430" s="69" t="n">
        <v>2025</v>
      </c>
      <c r="D430" t="inlineStr">
        <is>
          <t>Feb</t>
        </is>
      </c>
      <c r="E430" t="inlineStr">
        <is>
          <t>Asia</t>
        </is>
      </c>
      <c r="F430" t="inlineStr">
        <is>
          <t>Thailand</t>
        </is>
      </c>
      <c r="G430" t="inlineStr">
        <is>
          <t>RAV4</t>
        </is>
      </c>
      <c r="H430" t="inlineStr">
        <is>
          <t>Online reservation</t>
        </is>
      </c>
      <c r="I430" t="inlineStr">
        <is>
          <t>Private buyer</t>
        </is>
      </c>
      <c r="J430" t="inlineStr">
        <is>
          <t>Emma Clarke</t>
        </is>
      </c>
      <c r="K430" s="70" t="n">
        <v>26</v>
      </c>
      <c r="L430" s="71" t="n">
        <v>3418785.97</v>
      </c>
      <c r="M430" s="71" t="n">
        <v>88888435.22</v>
      </c>
      <c r="N430" s="71" t="n">
        <v>2666653.06</v>
      </c>
      <c r="O430" s="71" t="n">
        <v>86221782.16</v>
      </c>
      <c r="P430" s="71" t="n">
        <v>72100754.16</v>
      </c>
      <c r="Q430" s="71" t="n">
        <v>14121028</v>
      </c>
      <c r="R430" t="inlineStr">
        <is>
          <t>BK-03</t>
        </is>
      </c>
      <c r="S430" t="inlineStr">
        <is>
          <t>Petrol</t>
        </is>
      </c>
      <c r="T430" s="70" t="n">
        <v>25</v>
      </c>
      <c r="U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TY100422</t>
        </is>
      </c>
      <c r="B431" s="68" t="n">
        <v>45710</v>
      </c>
      <c r="C431" s="69" t="n">
        <v>2025</v>
      </c>
      <c r="D431" t="inlineStr">
        <is>
          <t>Feb</t>
        </is>
      </c>
      <c r="E431" t="inlineStr">
        <is>
          <t>North America</t>
        </is>
      </c>
      <c r="F431" t="inlineStr">
        <is>
          <t>USA</t>
        </is>
      </c>
      <c r="G431" t="inlineStr">
        <is>
          <t>Corolla</t>
        </is>
      </c>
      <c r="H431" t="inlineStr">
        <is>
          <t>Fleet</t>
        </is>
      </c>
      <c r="I431" t="inlineStr">
        <is>
          <t>Company fleet</t>
        </is>
      </c>
      <c r="J431" t="inlineStr">
        <is>
          <t>Emma Clarke</t>
        </is>
      </c>
      <c r="K431" s="70" t="n">
        <v>23</v>
      </c>
      <c r="L431" s="71" t="n">
        <v>2641501.98</v>
      </c>
      <c r="M431" s="71" t="n">
        <v>60754545.54</v>
      </c>
      <c r="N431" s="71" t="n">
        <v>3037727.28</v>
      </c>
      <c r="O431" s="71" t="n">
        <v>57716818.26</v>
      </c>
      <c r="P431" s="71" t="n">
        <v>54109681.72</v>
      </c>
      <c r="Q431" s="71" t="n">
        <v>3607136.54</v>
      </c>
      <c r="R431" t="inlineStr">
        <is>
          <t>LA-03</t>
        </is>
      </c>
      <c r="S431" t="inlineStr">
        <is>
          <t>Hybrid</t>
        </is>
      </c>
      <c r="T431" s="70" t="n">
        <v>22</v>
      </c>
      <c r="U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TY100423</t>
        </is>
      </c>
      <c r="B432" s="68" t="n">
        <v>45710</v>
      </c>
      <c r="C432" s="69" t="n">
        <v>2025</v>
      </c>
      <c r="D432" t="inlineStr">
        <is>
          <t>Feb</t>
        </is>
      </c>
      <c r="E432" t="inlineStr">
        <is>
          <t>Asia</t>
        </is>
      </c>
      <c r="F432" t="inlineStr">
        <is>
          <t>India</t>
        </is>
      </c>
      <c r="G432" t="inlineStr">
        <is>
          <t>Corolla</t>
        </is>
      </c>
      <c r="H432" t="inlineStr">
        <is>
          <t>Dealer retail</t>
        </is>
      </c>
      <c r="I432" t="inlineStr">
        <is>
          <t>Private buyer</t>
        </is>
      </c>
      <c r="J432" t="inlineStr">
        <is>
          <t>Ana Costa</t>
        </is>
      </c>
      <c r="K432" s="70" t="n">
        <v>32</v>
      </c>
      <c r="L432" s="71" t="n">
        <v>2632892.91</v>
      </c>
      <c r="M432" s="71" t="n">
        <v>84252573.12</v>
      </c>
      <c r="N432" s="71" t="n">
        <v>0</v>
      </c>
      <c r="O432" s="71" t="n">
        <v>84252573.12</v>
      </c>
      <c r="P432" s="71" t="n">
        <v>75216587.40000001</v>
      </c>
      <c r="Q432" s="71" t="n">
        <v>9035985.720000001</v>
      </c>
      <c r="R432" t="inlineStr">
        <is>
          <t>DL-04</t>
        </is>
      </c>
      <c r="S432" t="inlineStr">
        <is>
          <t>Hybrid</t>
        </is>
      </c>
      <c r="T432" s="70" t="n">
        <v>34</v>
      </c>
      <c r="U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TY100424</t>
        </is>
      </c>
      <c r="B433" s="68" t="n">
        <v>45711</v>
      </c>
      <c r="C433" s="69" t="n">
        <v>2025</v>
      </c>
      <c r="D433" t="inlineStr">
        <is>
          <t>Feb</t>
        </is>
      </c>
      <c r="E433" t="inlineStr">
        <is>
          <t>Japan</t>
        </is>
      </c>
      <c r="F433" t="inlineStr">
        <is>
          <t>Japan</t>
        </is>
      </c>
      <c r="G433" t="inlineStr">
        <is>
          <t>RAV4</t>
        </is>
      </c>
      <c r="H433" t="inlineStr">
        <is>
          <t>Online reservation</t>
        </is>
      </c>
      <c r="I433" t="inlineStr">
        <is>
          <t>Private buyer</t>
        </is>
      </c>
      <c r="J433" t="inlineStr">
        <is>
          <t>Wei Chen</t>
        </is>
      </c>
      <c r="K433" s="70" t="n">
        <v>27</v>
      </c>
      <c r="L433" s="71" t="n">
        <v>3635461.41</v>
      </c>
      <c r="M433" s="71" t="n">
        <v>98157458.06999999</v>
      </c>
      <c r="N433" s="71" t="n">
        <v>4907872.9</v>
      </c>
      <c r="O433" s="71" t="n">
        <v>93249585.17</v>
      </c>
      <c r="P433" s="71" t="n">
        <v>74633561.59</v>
      </c>
      <c r="Q433" s="71" t="n">
        <v>18616023.58</v>
      </c>
      <c r="R433" t="inlineStr">
        <is>
          <t>OS-02</t>
        </is>
      </c>
      <c r="S433" t="inlineStr">
        <is>
          <t>Hybrid</t>
        </is>
      </c>
      <c r="T433" s="70" t="n">
        <v>26</v>
      </c>
      <c r="U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TY100425</t>
        </is>
      </c>
      <c r="B434" s="68" t="n">
        <v>45711</v>
      </c>
      <c r="C434" s="69" t="n">
        <v>2025</v>
      </c>
      <c r="D434" t="inlineStr">
        <is>
          <t>Feb</t>
        </is>
      </c>
      <c r="E434" t="inlineStr">
        <is>
          <t>Japan</t>
        </is>
      </c>
      <c r="F434" t="inlineStr">
        <is>
          <t>Japan</t>
        </is>
      </c>
      <c r="G434" t="inlineStr">
        <is>
          <t>Land Cruiser</t>
        </is>
      </c>
      <c r="H434" t="inlineStr">
        <is>
          <t>Dealer retail</t>
        </is>
      </c>
      <c r="I434" t="inlineStr">
        <is>
          <t>Private buyer</t>
        </is>
      </c>
      <c r="J434" t="inlineStr">
        <is>
          <t>Sara Rossi</t>
        </is>
      </c>
      <c r="K434" s="70" t="n">
        <v>32</v>
      </c>
      <c r="L434" s="71" t="n">
        <v>7597418.02</v>
      </c>
      <c r="M434" s="71" t="n">
        <v>243117376.64</v>
      </c>
      <c r="N434" s="71" t="n">
        <v>0</v>
      </c>
      <c r="O434" s="71" t="n">
        <v>243117376.64</v>
      </c>
      <c r="P434" s="71" t="n">
        <v>180443578.7</v>
      </c>
      <c r="Q434" s="71" t="n">
        <v>62673797.94</v>
      </c>
      <c r="R434" t="inlineStr">
        <is>
          <t>TK-02</t>
        </is>
      </c>
      <c r="S434" t="inlineStr">
        <is>
          <t>Petrol</t>
        </is>
      </c>
      <c r="T434" s="70" t="n">
        <v>36</v>
      </c>
      <c r="U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TY100426</t>
        </is>
      </c>
      <c r="B435" s="68" t="n">
        <v>45711</v>
      </c>
      <c r="C435" s="69" t="n">
        <v>2025</v>
      </c>
      <c r="D435" t="inlineStr">
        <is>
          <t>Feb</t>
        </is>
      </c>
      <c r="E435" t="inlineStr">
        <is>
          <t>Japan</t>
        </is>
      </c>
      <c r="F435" t="inlineStr">
        <is>
          <t>Japan</t>
        </is>
      </c>
      <c r="G435" t="inlineStr">
        <is>
          <t>RAV4</t>
        </is>
      </c>
      <c r="H435" t="inlineStr">
        <is>
          <t>Fleet</t>
        </is>
      </c>
      <c r="I435" t="inlineStr">
        <is>
          <t>Private buyer</t>
        </is>
      </c>
      <c r="J435" t="inlineStr">
        <is>
          <t>Sophie Müller</t>
        </is>
      </c>
      <c r="K435" s="70" t="n">
        <v>39</v>
      </c>
      <c r="L435" s="71" t="n">
        <v>3773388.32</v>
      </c>
      <c r="M435" s="71" t="n">
        <v>147162144.48</v>
      </c>
      <c r="N435" s="71" t="n">
        <v>4414864.33</v>
      </c>
      <c r="O435" s="71" t="n">
        <v>142747280.15</v>
      </c>
      <c r="P435" s="71" t="n">
        <v>109429833.6</v>
      </c>
      <c r="Q435" s="71" t="n">
        <v>33317446.55</v>
      </c>
      <c r="R435" t="inlineStr">
        <is>
          <t>OS-03</t>
        </is>
      </c>
      <c r="S435" t="inlineStr">
        <is>
          <t>Hybrid</t>
        </is>
      </c>
      <c r="T435" s="70" t="n">
        <v>44</v>
      </c>
      <c r="U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TY100427</t>
        </is>
      </c>
      <c r="B436" s="68" t="n">
        <v>45711</v>
      </c>
      <c r="C436" s="69" t="n">
        <v>2025</v>
      </c>
      <c r="D436" t="inlineStr">
        <is>
          <t>Feb</t>
        </is>
      </c>
      <c r="E436" t="inlineStr">
        <is>
          <t>Europe</t>
        </is>
      </c>
      <c r="F436" t="inlineStr">
        <is>
          <t>Germany</t>
        </is>
      </c>
      <c r="G436" t="inlineStr">
        <is>
          <t>Camry</t>
        </is>
      </c>
      <c r="H436" t="inlineStr">
        <is>
          <t>Dealer retail</t>
        </is>
      </c>
      <c r="I436" t="inlineStr">
        <is>
          <t>Private buyer</t>
        </is>
      </c>
      <c r="J436" t="inlineStr">
        <is>
          <t>Amir Khan</t>
        </is>
      </c>
      <c r="K436" s="70" t="n">
        <v>4</v>
      </c>
      <c r="L436" s="71" t="n">
        <v>4039608.89</v>
      </c>
      <c r="M436" s="71" t="n">
        <v>16158435.56</v>
      </c>
      <c r="N436" s="71" t="n">
        <v>323168.71</v>
      </c>
      <c r="O436" s="71" t="n">
        <v>15835266.85</v>
      </c>
      <c r="P436" s="71" t="n">
        <v>12298477.38</v>
      </c>
      <c r="Q436" s="71" t="n">
        <v>3536789.47</v>
      </c>
      <c r="R436" t="inlineStr">
        <is>
          <t>BE-03</t>
        </is>
      </c>
      <c r="S436" t="inlineStr">
        <is>
          <t>Hybrid</t>
        </is>
      </c>
      <c r="T436" s="70" t="n">
        <v>4</v>
      </c>
      <c r="U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TY100428</t>
        </is>
      </c>
      <c r="B437" s="68" t="n">
        <v>45711</v>
      </c>
      <c r="C437" s="69" t="n">
        <v>2025</v>
      </c>
      <c r="D437" t="inlineStr">
        <is>
          <t>Feb</t>
        </is>
      </c>
      <c r="E437" t="inlineStr">
        <is>
          <t>North America</t>
        </is>
      </c>
      <c r="F437" t="inlineStr">
        <is>
          <t>Canada</t>
        </is>
      </c>
      <c r="G437" t="inlineStr">
        <is>
          <t>Prius</t>
        </is>
      </c>
      <c r="H437" t="inlineStr">
        <is>
          <t>Online reservation</t>
        </is>
      </c>
      <c r="I437" t="inlineStr">
        <is>
          <t>Private buyer</t>
        </is>
      </c>
      <c r="J437" t="inlineStr">
        <is>
          <t>Fatima Al-Saud</t>
        </is>
      </c>
      <c r="K437" s="70" t="n">
        <v>18</v>
      </c>
      <c r="L437" s="71" t="n">
        <v>3684736</v>
      </c>
      <c r="M437" s="71" t="n">
        <v>66325248</v>
      </c>
      <c r="N437" s="71" t="n">
        <v>0</v>
      </c>
      <c r="O437" s="71" t="n">
        <v>66325248</v>
      </c>
      <c r="P437" s="71" t="n">
        <v>52933476.09</v>
      </c>
      <c r="Q437" s="71" t="n">
        <v>13391771.91</v>
      </c>
      <c r="R437" t="inlineStr">
        <is>
          <t>TO-04</t>
        </is>
      </c>
      <c r="S437" t="inlineStr">
        <is>
          <t>Hybrid</t>
        </is>
      </c>
      <c r="T437" s="70" t="n">
        <v>17</v>
      </c>
      <c r="U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TY100429</t>
        </is>
      </c>
      <c r="B438" s="68" t="n">
        <v>45711</v>
      </c>
      <c r="C438" s="69" t="n">
        <v>2025</v>
      </c>
      <c r="D438" t="inlineStr">
        <is>
          <t>Feb</t>
        </is>
      </c>
      <c r="E438" t="inlineStr">
        <is>
          <t>Asia</t>
        </is>
      </c>
      <c r="F438" t="inlineStr">
        <is>
          <t>India</t>
        </is>
      </c>
      <c r="G438" t="inlineStr">
        <is>
          <t>Land Cruiser</t>
        </is>
      </c>
      <c r="H438" t="inlineStr">
        <is>
          <t>Online reservation</t>
        </is>
      </c>
      <c r="I438" t="inlineStr">
        <is>
          <t>Company fleet</t>
        </is>
      </c>
      <c r="J438" t="inlineStr">
        <is>
          <t>Kofi Mensah</t>
        </is>
      </c>
      <c r="K438" s="70" t="n">
        <v>15</v>
      </c>
      <c r="L438" s="71" t="n">
        <v>7189793.53</v>
      </c>
      <c r="M438" s="71" t="n">
        <v>107846902.95</v>
      </c>
      <c r="N438" s="71" t="n">
        <v>2156938.06</v>
      </c>
      <c r="O438" s="71" t="n">
        <v>105689964.89</v>
      </c>
      <c r="P438" s="71" t="n">
        <v>85743665.01000001</v>
      </c>
      <c r="Q438" s="71" t="n">
        <v>19946299.88</v>
      </c>
      <c r="R438" t="inlineStr">
        <is>
          <t>PU-04</t>
        </is>
      </c>
      <c r="S438" t="inlineStr">
        <is>
          <t>Diesel</t>
        </is>
      </c>
      <c r="T438" s="70" t="n">
        <v>17</v>
      </c>
      <c r="U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TY100430</t>
        </is>
      </c>
      <c r="B439" s="68" t="n">
        <v>45711</v>
      </c>
      <c r="C439" s="69" t="n">
        <v>2025</v>
      </c>
      <c r="D439" t="inlineStr">
        <is>
          <t>Feb</t>
        </is>
      </c>
      <c r="E439" t="inlineStr">
        <is>
          <t>Middle East</t>
        </is>
      </c>
      <c r="F439" t="inlineStr">
        <is>
          <t>UAE</t>
        </is>
      </c>
      <c r="G439" t="inlineStr">
        <is>
          <t>Prius</t>
        </is>
      </c>
      <c r="H439" t="inlineStr">
        <is>
          <t>Dealer retail</t>
        </is>
      </c>
      <c r="I439" t="inlineStr">
        <is>
          <t>Private buyer</t>
        </is>
      </c>
      <c r="J439" t="inlineStr">
        <is>
          <t>Kofi Mensah</t>
        </is>
      </c>
      <c r="K439" s="70" t="n">
        <v>18</v>
      </c>
      <c r="L439" s="71" t="n">
        <v>3679955.39</v>
      </c>
      <c r="M439" s="71" t="n">
        <v>66239197.02</v>
      </c>
      <c r="N439" s="71" t="n">
        <v>1324783.94</v>
      </c>
      <c r="O439" s="71" t="n">
        <v>64914413.08</v>
      </c>
      <c r="P439" s="71" t="n">
        <v>51854831.07</v>
      </c>
      <c r="Q439" s="71" t="n">
        <v>13059582.01</v>
      </c>
      <c r="R439" t="inlineStr">
        <is>
          <t>DB-03</t>
        </is>
      </c>
      <c r="S439" t="inlineStr">
        <is>
          <t>Hybrid</t>
        </is>
      </c>
      <c r="T439" s="70" t="n">
        <v>18</v>
      </c>
      <c r="U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TY100431</t>
        </is>
      </c>
      <c r="B440" s="68" t="n">
        <v>45712</v>
      </c>
      <c r="C440" s="69" t="n">
        <v>2025</v>
      </c>
      <c r="D440" t="inlineStr">
        <is>
          <t>Feb</t>
        </is>
      </c>
      <c r="E440" t="inlineStr">
        <is>
          <t>Japan</t>
        </is>
      </c>
      <c r="F440" t="inlineStr">
        <is>
          <t>Japan</t>
        </is>
      </c>
      <c r="G440" t="inlineStr">
        <is>
          <t>Camry</t>
        </is>
      </c>
      <c r="H440" t="inlineStr">
        <is>
          <t>Fleet</t>
        </is>
      </c>
      <c r="I440" t="inlineStr">
        <is>
          <t>Private buyer</t>
        </is>
      </c>
      <c r="J440" t="inlineStr">
        <is>
          <t>Yuki Sato</t>
        </is>
      </c>
      <c r="K440" s="70" t="n">
        <v>6</v>
      </c>
      <c r="L440" s="71" t="n">
        <v>4060223.33</v>
      </c>
      <c r="M440" s="71" t="n">
        <v>24361339.98</v>
      </c>
      <c r="N440" s="71" t="n">
        <v>487226.8</v>
      </c>
      <c r="O440" s="71" t="n">
        <v>23874113.18</v>
      </c>
      <c r="P440" s="71" t="n">
        <v>19131584.45</v>
      </c>
      <c r="Q440" s="71" t="n">
        <v>4742528.73</v>
      </c>
      <c r="R440" t="inlineStr">
        <is>
          <t>OS-03</t>
        </is>
      </c>
      <c r="S440" t="inlineStr">
        <is>
          <t>Petrol</t>
        </is>
      </c>
      <c r="T440" s="70" t="n">
        <v>7</v>
      </c>
      <c r="U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TY100432</t>
        </is>
      </c>
      <c r="B441" s="68" t="n">
        <v>45712</v>
      </c>
      <c r="C441" s="69" t="n">
        <v>2025</v>
      </c>
      <c r="D441" t="inlineStr">
        <is>
          <t>Feb</t>
        </is>
      </c>
      <c r="E441" t="inlineStr">
        <is>
          <t>North America</t>
        </is>
      </c>
      <c r="F441" t="inlineStr">
        <is>
          <t>Canada</t>
        </is>
      </c>
      <c r="G441" t="inlineStr">
        <is>
          <t>Corolla</t>
        </is>
      </c>
      <c r="H441" t="inlineStr">
        <is>
          <t>Dealer retail</t>
        </is>
      </c>
      <c r="I441" t="inlineStr">
        <is>
          <t>Private buyer</t>
        </is>
      </c>
      <c r="J441" t="inlineStr">
        <is>
          <t>Hiroshi Tanaka</t>
        </is>
      </c>
      <c r="K441" s="70" t="n">
        <v>16</v>
      </c>
      <c r="L441" s="71" t="n">
        <v>2854182</v>
      </c>
      <c r="M441" s="71" t="n">
        <v>45666912</v>
      </c>
      <c r="N441" s="71" t="n">
        <v>1370007.36</v>
      </c>
      <c r="O441" s="71" t="n">
        <v>44296904.64</v>
      </c>
      <c r="P441" s="71" t="n">
        <v>36710971.12</v>
      </c>
      <c r="Q441" s="71" t="n">
        <v>7585933.52</v>
      </c>
      <c r="R441" t="inlineStr">
        <is>
          <t>TO-04</t>
        </is>
      </c>
      <c r="S441" t="inlineStr">
        <is>
          <t>Petrol</t>
        </is>
      </c>
      <c r="T441" s="70" t="n">
        <v>15</v>
      </c>
      <c r="U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TY100433</t>
        </is>
      </c>
      <c r="B442" s="68" t="n">
        <v>45713</v>
      </c>
      <c r="C442" s="69" t="n">
        <v>2025</v>
      </c>
      <c r="D442" t="inlineStr">
        <is>
          <t>Feb</t>
        </is>
      </c>
      <c r="E442" t="inlineStr">
        <is>
          <t>North America</t>
        </is>
      </c>
      <c r="F442" t="inlineStr">
        <is>
          <t>USA</t>
        </is>
      </c>
      <c r="G442" t="inlineStr">
        <is>
          <t>Camry</t>
        </is>
      </c>
      <c r="H442" t="inlineStr">
        <is>
          <t>Dealer retail</t>
        </is>
      </c>
      <c r="I442" t="inlineStr">
        <is>
          <t>Private buyer</t>
        </is>
      </c>
      <c r="J442" t="inlineStr">
        <is>
          <t>Sophie Müller</t>
        </is>
      </c>
      <c r="K442" s="70" t="n">
        <v>32</v>
      </c>
      <c r="L442" s="71" t="n">
        <v>4145929.53</v>
      </c>
      <c r="M442" s="71" t="n">
        <v>132669744.96</v>
      </c>
      <c r="N442" s="71" t="n">
        <v>2653394.9</v>
      </c>
      <c r="O442" s="71" t="n">
        <v>130016350.06</v>
      </c>
      <c r="P442" s="71" t="n">
        <v>99722884.15000001</v>
      </c>
      <c r="Q442" s="71" t="n">
        <v>30293465.91</v>
      </c>
      <c r="R442" t="inlineStr">
        <is>
          <t>TX-01</t>
        </is>
      </c>
      <c r="S442" t="inlineStr">
        <is>
          <t>Hybrid</t>
        </is>
      </c>
      <c r="T442" s="70" t="n">
        <v>31</v>
      </c>
      <c r="U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TY100434</t>
        </is>
      </c>
      <c r="B443" s="68" t="n">
        <v>45713</v>
      </c>
      <c r="C443" s="69" t="n">
        <v>2025</v>
      </c>
      <c r="D443" t="inlineStr">
        <is>
          <t>Feb</t>
        </is>
      </c>
      <c r="E443" t="inlineStr">
        <is>
          <t>Japan</t>
        </is>
      </c>
      <c r="F443" t="inlineStr">
        <is>
          <t>Japan</t>
        </is>
      </c>
      <c r="G443" t="inlineStr">
        <is>
          <t>Hilux</t>
        </is>
      </c>
      <c r="H443" t="inlineStr">
        <is>
          <t>Fleet</t>
        </is>
      </c>
      <c r="I443" t="inlineStr">
        <is>
          <t>Private buyer</t>
        </is>
      </c>
      <c r="J443" t="inlineStr">
        <is>
          <t>Wei Chen</t>
        </is>
      </c>
      <c r="K443" s="70" t="n">
        <v>39</v>
      </c>
      <c r="L443" s="71" t="n">
        <v>4102649.96</v>
      </c>
      <c r="M443" s="71" t="n">
        <v>160003348.44</v>
      </c>
      <c r="N443" s="71" t="n">
        <v>8000167.42</v>
      </c>
      <c r="O443" s="71" t="n">
        <v>152003181.02</v>
      </c>
      <c r="P443" s="71" t="n">
        <v>124442432.9</v>
      </c>
      <c r="Q443" s="71" t="n">
        <v>27560748.12</v>
      </c>
      <c r="R443" t="inlineStr">
        <is>
          <t>TK-04</t>
        </is>
      </c>
      <c r="S443" t="inlineStr">
        <is>
          <t>Diesel</t>
        </is>
      </c>
      <c r="T443" s="70" t="n">
        <v>44</v>
      </c>
      <c r="U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TY100435</t>
        </is>
      </c>
      <c r="B444" s="68" t="n">
        <v>45713</v>
      </c>
      <c r="C444" s="69" t="n">
        <v>2025</v>
      </c>
      <c r="D444" t="inlineStr">
        <is>
          <t>Feb</t>
        </is>
      </c>
      <c r="E444" t="inlineStr">
        <is>
          <t>Europe</t>
        </is>
      </c>
      <c r="F444" t="inlineStr">
        <is>
          <t>Germany</t>
        </is>
      </c>
      <c r="G444" t="inlineStr">
        <is>
          <t>Camry</t>
        </is>
      </c>
      <c r="H444" t="inlineStr">
        <is>
          <t>Dealer retail</t>
        </is>
      </c>
      <c r="I444" t="inlineStr">
        <is>
          <t>Private buyer</t>
        </is>
      </c>
      <c r="J444" t="inlineStr">
        <is>
          <t>Sophie Müller</t>
        </is>
      </c>
      <c r="K444" s="70" t="n">
        <v>9</v>
      </c>
      <c r="L444" s="71" t="n">
        <v>3959428.23</v>
      </c>
      <c r="M444" s="71" t="n">
        <v>35634854.07</v>
      </c>
      <c r="N444" s="71" t="n">
        <v>1069045.62</v>
      </c>
      <c r="O444" s="71" t="n">
        <v>34565808.45</v>
      </c>
      <c r="P444" s="71" t="n">
        <v>27820264.53</v>
      </c>
      <c r="Q444" s="71" t="n">
        <v>6745543.92</v>
      </c>
      <c r="R444" t="inlineStr">
        <is>
          <t>BE-01</t>
        </is>
      </c>
      <c r="S444" t="inlineStr">
        <is>
          <t>Hybrid</t>
        </is>
      </c>
      <c r="T444" s="70" t="n">
        <v>10</v>
      </c>
      <c r="U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TY100436</t>
        </is>
      </c>
      <c r="B445" s="68" t="n">
        <v>45713</v>
      </c>
      <c r="C445" s="69" t="n">
        <v>2025</v>
      </c>
      <c r="D445" t="inlineStr">
        <is>
          <t>Feb</t>
        </is>
      </c>
      <c r="E445" t="inlineStr">
        <is>
          <t>Japan</t>
        </is>
      </c>
      <c r="F445" t="inlineStr">
        <is>
          <t>Japan</t>
        </is>
      </c>
      <c r="G445" t="inlineStr">
        <is>
          <t>Corolla</t>
        </is>
      </c>
      <c r="H445" t="inlineStr">
        <is>
          <t>Dealer retail</t>
        </is>
      </c>
      <c r="I445" t="inlineStr">
        <is>
          <t>Private buyer</t>
        </is>
      </c>
      <c r="J445" t="inlineStr">
        <is>
          <t>Aisha Bello</t>
        </is>
      </c>
      <c r="K445" s="70" t="n">
        <v>34</v>
      </c>
      <c r="L445" s="71" t="n">
        <v>2935426.91</v>
      </c>
      <c r="M445" s="71" t="n">
        <v>99804514.94</v>
      </c>
      <c r="N445" s="71" t="n">
        <v>1996090.3</v>
      </c>
      <c r="O445" s="71" t="n">
        <v>97808424.64</v>
      </c>
      <c r="P445" s="71" t="n">
        <v>80960319.83</v>
      </c>
      <c r="Q445" s="71" t="n">
        <v>16848104.81</v>
      </c>
      <c r="R445" t="inlineStr">
        <is>
          <t>NG-03</t>
        </is>
      </c>
      <c r="S445" t="inlineStr">
        <is>
          <t>Hybrid</t>
        </is>
      </c>
      <c r="T445" s="70" t="n">
        <v>37</v>
      </c>
      <c r="U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TY100437</t>
        </is>
      </c>
      <c r="B446" s="68" t="n">
        <v>45713</v>
      </c>
      <c r="C446" s="69" t="n">
        <v>2025</v>
      </c>
      <c r="D446" t="inlineStr">
        <is>
          <t>Feb</t>
        </is>
      </c>
      <c r="E446" t="inlineStr">
        <is>
          <t>North America</t>
        </is>
      </c>
      <c r="F446" t="inlineStr">
        <is>
          <t>Canada</t>
        </is>
      </c>
      <c r="G446" t="inlineStr">
        <is>
          <t>bZ4X</t>
        </is>
      </c>
      <c r="H446" t="inlineStr">
        <is>
          <t>Dealer retail</t>
        </is>
      </c>
      <c r="I446" t="inlineStr">
        <is>
          <t>Company fleet</t>
        </is>
      </c>
      <c r="J446" t="inlineStr">
        <is>
          <t>Ruhi Shaikh</t>
        </is>
      </c>
      <c r="K446" s="70" t="n">
        <v>9</v>
      </c>
      <c r="L446" s="71" t="n">
        <v>5856918.13</v>
      </c>
      <c r="M446" s="71" t="n">
        <v>52712263.17</v>
      </c>
      <c r="N446" s="71" t="n">
        <v>0</v>
      </c>
      <c r="O446" s="71" t="n">
        <v>52712263.17</v>
      </c>
      <c r="P446" s="71" t="n">
        <v>46924627.73</v>
      </c>
      <c r="Q446" s="71" t="n">
        <v>5787635.44</v>
      </c>
      <c r="R446" t="inlineStr">
        <is>
          <t>TO-03</t>
        </is>
      </c>
      <c r="S446" t="inlineStr">
        <is>
          <t>EV</t>
        </is>
      </c>
      <c r="T446" s="70" t="n">
        <v>9</v>
      </c>
      <c r="U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TY100438</t>
        </is>
      </c>
      <c r="B447" s="68" t="n">
        <v>45713</v>
      </c>
      <c r="C447" s="69" t="n">
        <v>2025</v>
      </c>
      <c r="D447" t="inlineStr">
        <is>
          <t>Feb</t>
        </is>
      </c>
      <c r="E447" t="inlineStr">
        <is>
          <t>North America</t>
        </is>
      </c>
      <c r="F447" t="inlineStr">
        <is>
          <t>USA</t>
        </is>
      </c>
      <c r="G447" t="inlineStr">
        <is>
          <t>bZ4X</t>
        </is>
      </c>
      <c r="H447" t="inlineStr">
        <is>
          <t>Fleet</t>
        </is>
      </c>
      <c r="I447" t="inlineStr">
        <is>
          <t>Private buyer</t>
        </is>
      </c>
      <c r="J447" t="inlineStr">
        <is>
          <t>Shraddha Kulkarni</t>
        </is>
      </c>
      <c r="K447" s="70" t="n">
        <v>3</v>
      </c>
      <c r="L447" s="71" t="n">
        <v>6043988.48</v>
      </c>
      <c r="M447" s="71" t="n">
        <v>18131965.44</v>
      </c>
      <c r="N447" s="71" t="n">
        <v>543958.96</v>
      </c>
      <c r="O447" s="71" t="n">
        <v>17588006.48</v>
      </c>
      <c r="P447" s="71" t="n">
        <v>16213095.18</v>
      </c>
      <c r="Q447" s="71" t="n">
        <v>1374911.3</v>
      </c>
      <c r="R447" t="inlineStr">
        <is>
          <t>TX-04</t>
        </is>
      </c>
      <c r="S447" t="inlineStr">
        <is>
          <t>EV</t>
        </is>
      </c>
      <c r="T447" s="70" t="n">
        <v>3</v>
      </c>
      <c r="U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TY100439</t>
        </is>
      </c>
      <c r="B448" s="68" t="n">
        <v>45713</v>
      </c>
      <c r="C448" s="69" t="n">
        <v>2025</v>
      </c>
      <c r="D448" t="inlineStr">
        <is>
          <t>Feb</t>
        </is>
      </c>
      <c r="E448" t="inlineStr">
        <is>
          <t>Japan</t>
        </is>
      </c>
      <c r="F448" t="inlineStr">
        <is>
          <t>Japan</t>
        </is>
      </c>
      <c r="G448" t="inlineStr">
        <is>
          <t>RAV4</t>
        </is>
      </c>
      <c r="H448" t="inlineStr">
        <is>
          <t>Dealer retail</t>
        </is>
      </c>
      <c r="I448" t="inlineStr">
        <is>
          <t>Private buyer</t>
        </is>
      </c>
      <c r="J448" t="inlineStr">
        <is>
          <t>Kofi Mensah</t>
        </is>
      </c>
      <c r="K448" s="70" t="n">
        <v>22</v>
      </c>
      <c r="L448" s="71" t="n">
        <v>3599472.63</v>
      </c>
      <c r="M448" s="71" t="n">
        <v>79188397.86</v>
      </c>
      <c r="N448" s="71" t="n">
        <v>0</v>
      </c>
      <c r="O448" s="71" t="n">
        <v>79188397.86</v>
      </c>
      <c r="P448" s="71" t="n">
        <v>62699923.82</v>
      </c>
      <c r="Q448" s="71" t="n">
        <v>16488474.04</v>
      </c>
      <c r="R448" t="inlineStr">
        <is>
          <t>TK-03</t>
        </is>
      </c>
      <c r="S448" t="inlineStr">
        <is>
          <t>Petrol</t>
        </is>
      </c>
      <c r="T448" s="70" t="n">
        <v>25</v>
      </c>
      <c r="U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TY100440</t>
        </is>
      </c>
      <c r="B449" s="68" t="n">
        <v>45713</v>
      </c>
      <c r="C449" s="69" t="n">
        <v>2025</v>
      </c>
      <c r="D449" t="inlineStr">
        <is>
          <t>Feb</t>
        </is>
      </c>
      <c r="E449" t="inlineStr">
        <is>
          <t>Europe</t>
        </is>
      </c>
      <c r="F449" t="inlineStr">
        <is>
          <t>Germany</t>
        </is>
      </c>
      <c r="G449" t="inlineStr">
        <is>
          <t>RAV4</t>
        </is>
      </c>
      <c r="H449" t="inlineStr">
        <is>
          <t>Dealer retail</t>
        </is>
      </c>
      <c r="I449" t="inlineStr">
        <is>
          <t>Private buyer</t>
        </is>
      </c>
      <c r="J449" t="inlineStr">
        <is>
          <t>Amir Khan</t>
        </is>
      </c>
      <c r="K449" s="70" t="n">
        <v>37</v>
      </c>
      <c r="L449" s="71" t="n">
        <v>3509000.12</v>
      </c>
      <c r="M449" s="71" t="n">
        <v>129833004.44</v>
      </c>
      <c r="N449" s="71" t="n">
        <v>2596660.09</v>
      </c>
      <c r="O449" s="71" t="n">
        <v>127236344.35</v>
      </c>
      <c r="P449" s="71" t="n">
        <v>106048659.08</v>
      </c>
      <c r="Q449" s="71" t="n">
        <v>21187685.27</v>
      </c>
      <c r="R449" t="inlineStr">
        <is>
          <t>BE-03</t>
        </is>
      </c>
      <c r="S449" t="inlineStr">
        <is>
          <t>Petrol</t>
        </is>
      </c>
      <c r="T449" s="70" t="n">
        <v>40</v>
      </c>
      <c r="U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TY100441</t>
        </is>
      </c>
      <c r="B450" s="68" t="n">
        <v>45713</v>
      </c>
      <c r="C450" s="69" t="n">
        <v>2025</v>
      </c>
      <c r="D450" t="inlineStr">
        <is>
          <t>Feb</t>
        </is>
      </c>
      <c r="E450" t="inlineStr">
        <is>
          <t>Asia</t>
        </is>
      </c>
      <c r="F450" t="inlineStr">
        <is>
          <t>India</t>
        </is>
      </c>
      <c r="G450" t="inlineStr">
        <is>
          <t>RAV4</t>
        </is>
      </c>
      <c r="H450" t="inlineStr">
        <is>
          <t>Dealer retail</t>
        </is>
      </c>
      <c r="I450" t="inlineStr">
        <is>
          <t>Private buyer</t>
        </is>
      </c>
      <c r="J450" t="inlineStr">
        <is>
          <t>Lucas Martin</t>
        </is>
      </c>
      <c r="K450" s="70" t="n">
        <v>23</v>
      </c>
      <c r="L450" s="71" t="n">
        <v>3628064.95</v>
      </c>
      <c r="M450" s="71" t="n">
        <v>83445493.84999999</v>
      </c>
      <c r="N450" s="71" t="n">
        <v>2503364.82</v>
      </c>
      <c r="O450" s="71" t="n">
        <v>80942129.03</v>
      </c>
      <c r="P450" s="71" t="n">
        <v>66678040.24</v>
      </c>
      <c r="Q450" s="71" t="n">
        <v>14264088.79</v>
      </c>
      <c r="R450" t="inlineStr">
        <is>
          <t>BL-02</t>
        </is>
      </c>
      <c r="S450" t="inlineStr">
        <is>
          <t>Petrol</t>
        </is>
      </c>
      <c r="T450" s="70" t="n">
        <v>25</v>
      </c>
      <c r="U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TY100442</t>
        </is>
      </c>
      <c r="B451" s="68" t="n">
        <v>45713</v>
      </c>
      <c r="C451" s="69" t="n">
        <v>2025</v>
      </c>
      <c r="D451" t="inlineStr">
        <is>
          <t>Feb</t>
        </is>
      </c>
      <c r="E451" t="inlineStr">
        <is>
          <t>Middle East</t>
        </is>
      </c>
      <c r="F451" t="inlineStr">
        <is>
          <t>UAE</t>
        </is>
      </c>
      <c r="G451" t="inlineStr">
        <is>
          <t>Hilux</t>
        </is>
      </c>
      <c r="H451" t="inlineStr">
        <is>
          <t>Fleet</t>
        </is>
      </c>
      <c r="I451" t="inlineStr">
        <is>
          <t>Government</t>
        </is>
      </c>
      <c r="J451" t="inlineStr">
        <is>
          <t>Noah Smith</t>
        </is>
      </c>
      <c r="K451" s="70" t="n">
        <v>11</v>
      </c>
      <c r="L451" s="71" t="n">
        <v>3830622.58</v>
      </c>
      <c r="M451" s="71" t="n">
        <v>42136848.38</v>
      </c>
      <c r="N451" s="71" t="n">
        <v>0</v>
      </c>
      <c r="O451" s="71" t="n">
        <v>42136848.38</v>
      </c>
      <c r="P451" s="71" t="n">
        <v>34377064.64</v>
      </c>
      <c r="Q451" s="71" t="n">
        <v>7759783.74</v>
      </c>
      <c r="R451" t="inlineStr">
        <is>
          <t>DB-03</t>
        </is>
      </c>
      <c r="S451" t="inlineStr">
        <is>
          <t>Petrol</t>
        </is>
      </c>
      <c r="T451" s="70" t="n">
        <v>12</v>
      </c>
      <c r="U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TY100443</t>
        </is>
      </c>
      <c r="B452" s="68" t="n">
        <v>45714</v>
      </c>
      <c r="C452" s="69" t="n">
        <v>2025</v>
      </c>
      <c r="D452" t="inlineStr">
        <is>
          <t>Feb</t>
        </is>
      </c>
      <c r="E452" t="inlineStr">
        <is>
          <t>Japan</t>
        </is>
      </c>
      <c r="F452" t="inlineStr">
        <is>
          <t>Japan</t>
        </is>
      </c>
      <c r="G452" t="inlineStr">
        <is>
          <t>Land Cruiser</t>
        </is>
      </c>
      <c r="H452" t="inlineStr">
        <is>
          <t>Dealer retail</t>
        </is>
      </c>
      <c r="I452" t="inlineStr">
        <is>
          <t>Private buyer</t>
        </is>
      </c>
      <c r="J452" t="inlineStr">
        <is>
          <t>Ana Costa</t>
        </is>
      </c>
      <c r="K452" s="70" t="n">
        <v>8</v>
      </c>
      <c r="L452" s="71" t="n">
        <v>7067326.97</v>
      </c>
      <c r="M452" s="71" t="n">
        <v>56538615.76</v>
      </c>
      <c r="N452" s="71" t="n">
        <v>0</v>
      </c>
      <c r="O452" s="71" t="n">
        <v>56538615.76</v>
      </c>
      <c r="P452" s="71" t="n">
        <v>44357872.71</v>
      </c>
      <c r="Q452" s="71" t="n">
        <v>12180743.05</v>
      </c>
      <c r="R452" t="inlineStr">
        <is>
          <t>TK-04</t>
        </is>
      </c>
      <c r="S452" t="inlineStr">
        <is>
          <t>Diesel</t>
        </is>
      </c>
      <c r="T452" s="70" t="n">
        <v>8</v>
      </c>
      <c r="U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TY100444</t>
        </is>
      </c>
      <c r="B453" s="68" t="n">
        <v>45714</v>
      </c>
      <c r="C453" s="69" t="n">
        <v>2025</v>
      </c>
      <c r="D453" t="inlineStr">
        <is>
          <t>Feb</t>
        </is>
      </c>
      <c r="E453" t="inlineStr">
        <is>
          <t>North America</t>
        </is>
      </c>
      <c r="F453" t="inlineStr">
        <is>
          <t>Canada</t>
        </is>
      </c>
      <c r="G453" t="inlineStr">
        <is>
          <t>Hilux</t>
        </is>
      </c>
      <c r="H453" t="inlineStr">
        <is>
          <t>Dealer retail</t>
        </is>
      </c>
      <c r="I453" t="inlineStr">
        <is>
          <t>Private buyer</t>
        </is>
      </c>
      <c r="J453" t="inlineStr">
        <is>
          <t>Sara Rossi</t>
        </is>
      </c>
      <c r="K453" s="70" t="n">
        <v>24</v>
      </c>
      <c r="L453" s="71" t="n">
        <v>3772037.74</v>
      </c>
      <c r="M453" s="71" t="n">
        <v>90528905.76000001</v>
      </c>
      <c r="N453" s="71" t="n">
        <v>1810578.12</v>
      </c>
      <c r="O453" s="71" t="n">
        <v>88718327.64</v>
      </c>
      <c r="P453" s="71" t="n">
        <v>78394037.12</v>
      </c>
      <c r="Q453" s="71" t="n">
        <v>10324290.52</v>
      </c>
      <c r="R453" t="inlineStr">
        <is>
          <t>TO-03</t>
        </is>
      </c>
      <c r="S453" t="inlineStr">
        <is>
          <t>Petrol</t>
        </is>
      </c>
      <c r="T453" s="70" t="n">
        <v>25</v>
      </c>
      <c r="U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TY100445</t>
        </is>
      </c>
      <c r="B454" s="68" t="n">
        <v>45714</v>
      </c>
      <c r="C454" s="69" t="n">
        <v>2025</v>
      </c>
      <c r="D454" t="inlineStr">
        <is>
          <t>Feb</t>
        </is>
      </c>
      <c r="E454" t="inlineStr">
        <is>
          <t>North America</t>
        </is>
      </c>
      <c r="F454" t="inlineStr">
        <is>
          <t>USA</t>
        </is>
      </c>
      <c r="G454" t="inlineStr">
        <is>
          <t>Hilux</t>
        </is>
      </c>
      <c r="H454" t="inlineStr">
        <is>
          <t>Dealer retail</t>
        </is>
      </c>
      <c r="I454" t="inlineStr">
        <is>
          <t>Company fleet</t>
        </is>
      </c>
      <c r="J454" t="inlineStr">
        <is>
          <t>Ana Costa</t>
        </is>
      </c>
      <c r="K454" s="70" t="n">
        <v>8</v>
      </c>
      <c r="L454" s="71" t="n">
        <v>3889037.76</v>
      </c>
      <c r="M454" s="71" t="n">
        <v>31112302.08</v>
      </c>
      <c r="N454" s="71" t="n">
        <v>1555615.1</v>
      </c>
      <c r="O454" s="71" t="n">
        <v>29556686.98</v>
      </c>
      <c r="P454" s="71" t="n">
        <v>26407738.93</v>
      </c>
      <c r="Q454" s="71" t="n">
        <v>3148948.05</v>
      </c>
      <c r="R454" t="inlineStr">
        <is>
          <t>LA-03</t>
        </is>
      </c>
      <c r="S454" t="inlineStr">
        <is>
          <t>Petrol</t>
        </is>
      </c>
      <c r="T454" s="70" t="n">
        <v>9</v>
      </c>
      <c r="U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TY100446</t>
        </is>
      </c>
      <c r="B455" s="68" t="n">
        <v>45714</v>
      </c>
      <c r="C455" s="69" t="n">
        <v>2025</v>
      </c>
      <c r="D455" t="inlineStr">
        <is>
          <t>Feb</t>
        </is>
      </c>
      <c r="E455" t="inlineStr">
        <is>
          <t>Middle East</t>
        </is>
      </c>
      <c r="F455" t="inlineStr">
        <is>
          <t>Saudi Arabia</t>
        </is>
      </c>
      <c r="G455" t="inlineStr">
        <is>
          <t>Hilux</t>
        </is>
      </c>
      <c r="H455" t="inlineStr">
        <is>
          <t>Dealer retail</t>
        </is>
      </c>
      <c r="I455" t="inlineStr">
        <is>
          <t>Private buyer</t>
        </is>
      </c>
      <c r="J455" t="inlineStr">
        <is>
          <t>Sara Rossi</t>
        </is>
      </c>
      <c r="K455" s="70" t="n">
        <v>39</v>
      </c>
      <c r="L455" s="71" t="n">
        <v>4059239.58</v>
      </c>
      <c r="M455" s="71" t="n">
        <v>158310343.62</v>
      </c>
      <c r="N455" s="71" t="n">
        <v>0</v>
      </c>
      <c r="O455" s="71" t="n">
        <v>158310343.62</v>
      </c>
      <c r="P455" s="71" t="n">
        <v>121804781.11</v>
      </c>
      <c r="Q455" s="71" t="n">
        <v>36505562.51</v>
      </c>
      <c r="R455" t="inlineStr">
        <is>
          <t>RY-02</t>
        </is>
      </c>
      <c r="S455" t="inlineStr">
        <is>
          <t>Diesel</t>
        </is>
      </c>
      <c r="T455" s="70" t="n">
        <v>41</v>
      </c>
      <c r="U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TY100447</t>
        </is>
      </c>
      <c r="B456" s="68" t="n">
        <v>45714</v>
      </c>
      <c r="C456" s="69" t="n">
        <v>2025</v>
      </c>
      <c r="D456" t="inlineStr">
        <is>
          <t>Feb</t>
        </is>
      </c>
      <c r="E456" t="inlineStr">
        <is>
          <t>Asia</t>
        </is>
      </c>
      <c r="F456" t="inlineStr">
        <is>
          <t>Indonesia</t>
        </is>
      </c>
      <c r="G456" t="inlineStr">
        <is>
          <t>Prius</t>
        </is>
      </c>
      <c r="H456" t="inlineStr">
        <is>
          <t>Dealer retail</t>
        </is>
      </c>
      <c r="I456" t="inlineStr">
        <is>
          <t>Private buyer</t>
        </is>
      </c>
      <c r="J456" t="inlineStr">
        <is>
          <t>Kofi Mensah</t>
        </is>
      </c>
      <c r="K456" s="70" t="n">
        <v>4</v>
      </c>
      <c r="L456" s="71" t="n">
        <v>3428296.95</v>
      </c>
      <c r="M456" s="71" t="n">
        <v>13713187.8</v>
      </c>
      <c r="N456" s="71" t="n">
        <v>0</v>
      </c>
      <c r="O456" s="71" t="n">
        <v>13713187.8</v>
      </c>
      <c r="P456" s="71" t="n">
        <v>11689711.01</v>
      </c>
      <c r="Q456" s="71" t="n">
        <v>2023476.79</v>
      </c>
      <c r="R456" t="inlineStr">
        <is>
          <t>JK-03</t>
        </is>
      </c>
      <c r="S456" t="inlineStr">
        <is>
          <t>Hybrid</t>
        </is>
      </c>
      <c r="T456" s="70" t="n">
        <v>4</v>
      </c>
      <c r="U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TY100448</t>
        </is>
      </c>
      <c r="B457" s="68" t="n">
        <v>45714</v>
      </c>
      <c r="C457" s="69" t="n">
        <v>2025</v>
      </c>
      <c r="D457" t="inlineStr">
        <is>
          <t>Feb</t>
        </is>
      </c>
      <c r="E457" t="inlineStr">
        <is>
          <t>Europe</t>
        </is>
      </c>
      <c r="F457" t="inlineStr">
        <is>
          <t>France</t>
        </is>
      </c>
      <c r="G457" t="inlineStr">
        <is>
          <t>bZ4X</t>
        </is>
      </c>
      <c r="H457" t="inlineStr">
        <is>
          <t>Dealer retail</t>
        </is>
      </c>
      <c r="I457" t="inlineStr">
        <is>
          <t>Company fleet</t>
        </is>
      </c>
      <c r="J457" t="inlineStr">
        <is>
          <t>Ruhi Shaikh</t>
        </is>
      </c>
      <c r="K457" s="70" t="n">
        <v>22</v>
      </c>
      <c r="L457" s="71" t="n">
        <v>5838533.92</v>
      </c>
      <c r="M457" s="71" t="n">
        <v>128447746.24</v>
      </c>
      <c r="N457" s="71" t="n">
        <v>3853432.39</v>
      </c>
      <c r="O457" s="71" t="n">
        <v>124594313.85</v>
      </c>
      <c r="P457" s="71" t="n">
        <v>120382083.44</v>
      </c>
      <c r="Q457" s="71" t="n">
        <v>4212230.41</v>
      </c>
      <c r="R457" t="inlineStr">
        <is>
          <t>PA-03</t>
        </is>
      </c>
      <c r="S457" t="inlineStr">
        <is>
          <t>EV</t>
        </is>
      </c>
      <c r="T457" s="70" t="n">
        <v>25</v>
      </c>
      <c r="U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TY100449</t>
        </is>
      </c>
      <c r="B458" s="68" t="n">
        <v>45714</v>
      </c>
      <c r="C458" s="69" t="n">
        <v>2025</v>
      </c>
      <c r="D458" t="inlineStr">
        <is>
          <t>Feb</t>
        </is>
      </c>
      <c r="E458" t="inlineStr">
        <is>
          <t>Japan</t>
        </is>
      </c>
      <c r="F458" t="inlineStr">
        <is>
          <t>Japan</t>
        </is>
      </c>
      <c r="G458" t="inlineStr">
        <is>
          <t>Camry</t>
        </is>
      </c>
      <c r="H458" t="inlineStr">
        <is>
          <t>Dealer retail</t>
        </is>
      </c>
      <c r="I458" t="inlineStr">
        <is>
          <t>Company fleet</t>
        </is>
      </c>
      <c r="J458" t="inlineStr">
        <is>
          <t>Olivia Brown</t>
        </is>
      </c>
      <c r="K458" s="70" t="n">
        <v>14</v>
      </c>
      <c r="L458" s="71" t="n">
        <v>4209802.05</v>
      </c>
      <c r="M458" s="71" t="n">
        <v>58937228.7</v>
      </c>
      <c r="N458" s="71" t="n">
        <v>2946861.44</v>
      </c>
      <c r="O458" s="71" t="n">
        <v>55990367.26</v>
      </c>
      <c r="P458" s="71" t="n">
        <v>44074911.42</v>
      </c>
      <c r="Q458" s="71" t="n">
        <v>11915455.84</v>
      </c>
      <c r="R458" t="inlineStr">
        <is>
          <t>OS-02</t>
        </is>
      </c>
      <c r="S458" t="inlineStr">
        <is>
          <t>Hybrid</t>
        </is>
      </c>
      <c r="T458" s="70" t="n">
        <v>15</v>
      </c>
      <c r="U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TY100450</t>
        </is>
      </c>
      <c r="B459" s="68" t="n">
        <v>45715</v>
      </c>
      <c r="C459" s="69" t="n">
        <v>2025</v>
      </c>
      <c r="D459" t="inlineStr">
        <is>
          <t>Feb</t>
        </is>
      </c>
      <c r="E459" t="inlineStr">
        <is>
          <t>Europe</t>
        </is>
      </c>
      <c r="F459" t="inlineStr">
        <is>
          <t>Germany</t>
        </is>
      </c>
      <c r="G459" t="inlineStr">
        <is>
          <t>RAV4</t>
        </is>
      </c>
      <c r="H459" t="inlineStr">
        <is>
          <t>Fleet</t>
        </is>
      </c>
      <c r="I459" t="inlineStr">
        <is>
          <t>Private buyer</t>
        </is>
      </c>
      <c r="J459" t="inlineStr">
        <is>
          <t>Wei Chen</t>
        </is>
      </c>
      <c r="K459" s="70" t="n">
        <v>20</v>
      </c>
      <c r="L459" s="71" t="n">
        <v>3778293.63</v>
      </c>
      <c r="M459" s="71" t="n">
        <v>75565872.59999999</v>
      </c>
      <c r="N459" s="71" t="n">
        <v>0</v>
      </c>
      <c r="O459" s="71" t="n">
        <v>75565872.59999999</v>
      </c>
      <c r="P459" s="71" t="n">
        <v>58881050.34</v>
      </c>
      <c r="Q459" s="71" t="n">
        <v>16684822.26</v>
      </c>
      <c r="R459" t="inlineStr">
        <is>
          <t>BE-01</t>
        </is>
      </c>
      <c r="S459" t="inlineStr">
        <is>
          <t>Petrol</t>
        </is>
      </c>
      <c r="T459" s="70" t="n">
        <v>20</v>
      </c>
      <c r="U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TY100451</t>
        </is>
      </c>
      <c r="B460" s="68" t="n">
        <v>45715</v>
      </c>
      <c r="C460" s="69" t="n">
        <v>2025</v>
      </c>
      <c r="D460" t="inlineStr">
        <is>
          <t>Feb</t>
        </is>
      </c>
      <c r="E460" t="inlineStr">
        <is>
          <t>Japan</t>
        </is>
      </c>
      <c r="F460" t="inlineStr">
        <is>
          <t>Japan</t>
        </is>
      </c>
      <c r="G460" t="inlineStr">
        <is>
          <t>bZ4X</t>
        </is>
      </c>
      <c r="H460" t="inlineStr">
        <is>
          <t>Dealer retail</t>
        </is>
      </c>
      <c r="I460" t="inlineStr">
        <is>
          <t>Company fleet</t>
        </is>
      </c>
      <c r="J460" t="inlineStr">
        <is>
          <t>Ana Costa</t>
        </is>
      </c>
      <c r="K460" s="70" t="n">
        <v>28</v>
      </c>
      <c r="L460" s="71" t="n">
        <v>5931096.21</v>
      </c>
      <c r="M460" s="71" t="n">
        <v>166070693.88</v>
      </c>
      <c r="N460" s="71" t="n">
        <v>4982120.82</v>
      </c>
      <c r="O460" s="71" t="n">
        <v>161088573.06</v>
      </c>
      <c r="P460" s="71" t="n">
        <v>152314403.99</v>
      </c>
      <c r="Q460" s="71" t="n">
        <v>8774169.07</v>
      </c>
      <c r="R460" t="inlineStr">
        <is>
          <t>OS-04</t>
        </is>
      </c>
      <c r="S460" t="inlineStr">
        <is>
          <t>EV</t>
        </is>
      </c>
      <c r="T460" s="70" t="n">
        <v>29</v>
      </c>
      <c r="U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TY100452</t>
        </is>
      </c>
      <c r="B461" s="68" t="n">
        <v>45715</v>
      </c>
      <c r="C461" s="69" t="n">
        <v>2025</v>
      </c>
      <c r="D461" t="inlineStr">
        <is>
          <t>Feb</t>
        </is>
      </c>
      <c r="E461" t="inlineStr">
        <is>
          <t>Asia</t>
        </is>
      </c>
      <c r="F461" t="inlineStr">
        <is>
          <t>Thailand</t>
        </is>
      </c>
      <c r="G461" t="inlineStr">
        <is>
          <t>bZ4X</t>
        </is>
      </c>
      <c r="H461" t="inlineStr">
        <is>
          <t>Dealer retail</t>
        </is>
      </c>
      <c r="I461" t="inlineStr">
        <is>
          <t>Private buyer</t>
        </is>
      </c>
      <c r="J461" t="inlineStr">
        <is>
          <t>Sara Rossi</t>
        </is>
      </c>
      <c r="K461" s="70" t="n">
        <v>11</v>
      </c>
      <c r="L461" s="71" t="n">
        <v>6258854.6</v>
      </c>
      <c r="M461" s="71" t="n">
        <v>68847400.59999999</v>
      </c>
      <c r="N461" s="71" t="n">
        <v>1376948.01</v>
      </c>
      <c r="O461" s="71" t="n">
        <v>67470452.59</v>
      </c>
      <c r="P461" s="71" t="n">
        <v>57134939.47</v>
      </c>
      <c r="Q461" s="71" t="n">
        <v>10335513.12</v>
      </c>
      <c r="R461" t="inlineStr">
        <is>
          <t>BK-03</t>
        </is>
      </c>
      <c r="S461" t="inlineStr">
        <is>
          <t>EV</t>
        </is>
      </c>
      <c r="T461" s="70" t="n">
        <v>12</v>
      </c>
      <c r="U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TY100453</t>
        </is>
      </c>
      <c r="B462" s="68" t="n">
        <v>45715</v>
      </c>
      <c r="C462" s="69" t="n">
        <v>2025</v>
      </c>
      <c r="D462" t="inlineStr">
        <is>
          <t>Feb</t>
        </is>
      </c>
      <c r="E462" t="inlineStr">
        <is>
          <t>North America</t>
        </is>
      </c>
      <c r="F462" t="inlineStr">
        <is>
          <t>Canada</t>
        </is>
      </c>
      <c r="G462" t="inlineStr">
        <is>
          <t>Land Cruiser</t>
        </is>
      </c>
      <c r="H462" t="inlineStr">
        <is>
          <t>Fleet</t>
        </is>
      </c>
      <c r="I462" t="inlineStr">
        <is>
          <t>Private buyer</t>
        </is>
      </c>
      <c r="J462" t="inlineStr">
        <is>
          <t>Ana Costa</t>
        </is>
      </c>
      <c r="K462" s="70" t="n">
        <v>13</v>
      </c>
      <c r="L462" s="71" t="n">
        <v>7162628.84</v>
      </c>
      <c r="M462" s="71" t="n">
        <v>93114174.92</v>
      </c>
      <c r="N462" s="71" t="n">
        <v>4655708.75</v>
      </c>
      <c r="O462" s="71" t="n">
        <v>88458466.17</v>
      </c>
      <c r="P462" s="71" t="n">
        <v>73710638.2</v>
      </c>
      <c r="Q462" s="71" t="n">
        <v>14747827.97</v>
      </c>
      <c r="R462" t="inlineStr">
        <is>
          <t>TO-01</t>
        </is>
      </c>
      <c r="S462" t="inlineStr">
        <is>
          <t>Hybrid</t>
        </is>
      </c>
      <c r="T462" s="70" t="n">
        <v>13</v>
      </c>
      <c r="U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TY100454</t>
        </is>
      </c>
      <c r="B463" s="68" t="n">
        <v>45715</v>
      </c>
      <c r="C463" s="69" t="n">
        <v>2025</v>
      </c>
      <c r="D463" t="inlineStr">
        <is>
          <t>Feb</t>
        </is>
      </c>
      <c r="E463" t="inlineStr">
        <is>
          <t>Middle East</t>
        </is>
      </c>
      <c r="F463" t="inlineStr">
        <is>
          <t>UAE</t>
        </is>
      </c>
      <c r="G463" t="inlineStr">
        <is>
          <t>Camry</t>
        </is>
      </c>
      <c r="H463" t="inlineStr">
        <is>
          <t>Dealer retail</t>
        </is>
      </c>
      <c r="I463" t="inlineStr">
        <is>
          <t>Private buyer</t>
        </is>
      </c>
      <c r="J463" t="inlineStr">
        <is>
          <t>Ana Costa</t>
        </is>
      </c>
      <c r="K463" s="70" t="n">
        <v>39</v>
      </c>
      <c r="L463" s="71" t="n">
        <v>4159896.19</v>
      </c>
      <c r="M463" s="71" t="n">
        <v>162235951.41</v>
      </c>
      <c r="N463" s="71" t="n">
        <v>4867078.54</v>
      </c>
      <c r="O463" s="71" t="n">
        <v>157368872.87</v>
      </c>
      <c r="P463" s="71" t="n">
        <v>127489224.37</v>
      </c>
      <c r="Q463" s="71" t="n">
        <v>29879648.5</v>
      </c>
      <c r="R463" t="inlineStr">
        <is>
          <t>DB-02</t>
        </is>
      </c>
      <c r="S463" t="inlineStr">
        <is>
          <t>Petrol</t>
        </is>
      </c>
      <c r="T463" s="70" t="n">
        <v>40</v>
      </c>
      <c r="U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TY100455</t>
        </is>
      </c>
      <c r="B464" s="68" t="n">
        <v>45715</v>
      </c>
      <c r="C464" s="69" t="n">
        <v>2025</v>
      </c>
      <c r="D464" t="inlineStr">
        <is>
          <t>Feb</t>
        </is>
      </c>
      <c r="E464" t="inlineStr">
        <is>
          <t>Japan</t>
        </is>
      </c>
      <c r="F464" t="inlineStr">
        <is>
          <t>Japan</t>
        </is>
      </c>
      <c r="G464" t="inlineStr">
        <is>
          <t>Corolla</t>
        </is>
      </c>
      <c r="H464" t="inlineStr">
        <is>
          <t>Dealer retail</t>
        </is>
      </c>
      <c r="I464" t="inlineStr">
        <is>
          <t>Private buyer</t>
        </is>
      </c>
      <c r="J464" t="inlineStr">
        <is>
          <t>Aisha Bello</t>
        </is>
      </c>
      <c r="K464" s="70" t="n">
        <v>38</v>
      </c>
      <c r="L464" s="71" t="n">
        <v>2669771.03</v>
      </c>
      <c r="M464" s="71" t="n">
        <v>101451299.14</v>
      </c>
      <c r="N464" s="71" t="n">
        <v>2029025.98</v>
      </c>
      <c r="O464" s="71" t="n">
        <v>99422273.16</v>
      </c>
      <c r="P464" s="71" t="n">
        <v>90393253.45</v>
      </c>
      <c r="Q464" s="71" t="n">
        <v>9029019.710000001</v>
      </c>
      <c r="R464" t="inlineStr">
        <is>
          <t>NG-01</t>
        </is>
      </c>
      <c r="S464" t="inlineStr">
        <is>
          <t>Hybrid</t>
        </is>
      </c>
      <c r="T464" s="70" t="n">
        <v>41</v>
      </c>
      <c r="U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TY100456</t>
        </is>
      </c>
      <c r="B465" s="68" t="n">
        <v>45715</v>
      </c>
      <c r="C465" s="69" t="n">
        <v>2025</v>
      </c>
      <c r="D465" t="inlineStr">
        <is>
          <t>Feb</t>
        </is>
      </c>
      <c r="E465" t="inlineStr">
        <is>
          <t>North America</t>
        </is>
      </c>
      <c r="F465" t="inlineStr">
        <is>
          <t>Canada</t>
        </is>
      </c>
      <c r="G465" t="inlineStr">
        <is>
          <t>Camry</t>
        </is>
      </c>
      <c r="H465" t="inlineStr">
        <is>
          <t>Fleet</t>
        </is>
      </c>
      <c r="I465" t="inlineStr">
        <is>
          <t>Private buyer</t>
        </is>
      </c>
      <c r="J465" t="inlineStr">
        <is>
          <t>Carlos Silva</t>
        </is>
      </c>
      <c r="K465" s="70" t="n">
        <v>38</v>
      </c>
      <c r="L465" s="71" t="n">
        <v>4210825.46</v>
      </c>
      <c r="M465" s="71" t="n">
        <v>160011367.48</v>
      </c>
      <c r="N465" s="71" t="n">
        <v>4800341.02</v>
      </c>
      <c r="O465" s="71" t="n">
        <v>155211026.46</v>
      </c>
      <c r="P465" s="71" t="n">
        <v>118055612.23</v>
      </c>
      <c r="Q465" s="71" t="n">
        <v>37155414.23</v>
      </c>
      <c r="R465" t="inlineStr">
        <is>
          <t>TO-03</t>
        </is>
      </c>
      <c r="S465" t="inlineStr">
        <is>
          <t>Petrol</t>
        </is>
      </c>
      <c r="T465" s="70" t="n">
        <v>39</v>
      </c>
      <c r="U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TY100457</t>
        </is>
      </c>
      <c r="B466" s="68" t="n">
        <v>45715</v>
      </c>
      <c r="C466" s="69" t="n">
        <v>2025</v>
      </c>
      <c r="D466" t="inlineStr">
        <is>
          <t>Feb</t>
        </is>
      </c>
      <c r="E466" t="inlineStr">
        <is>
          <t>North America</t>
        </is>
      </c>
      <c r="F466" t="inlineStr">
        <is>
          <t>Canada</t>
        </is>
      </c>
      <c r="G466" t="inlineStr">
        <is>
          <t>Corolla</t>
        </is>
      </c>
      <c r="H466" t="inlineStr">
        <is>
          <t>Dealer retail</t>
        </is>
      </c>
      <c r="I466" t="inlineStr">
        <is>
          <t>Private buyer</t>
        </is>
      </c>
      <c r="J466" t="inlineStr">
        <is>
          <t>Hiroshi Tanaka</t>
        </is>
      </c>
      <c r="K466" s="70" t="n">
        <v>22</v>
      </c>
      <c r="L466" s="71" t="n">
        <v>2731083.68</v>
      </c>
      <c r="M466" s="71" t="n">
        <v>60083840.96</v>
      </c>
      <c r="N466" s="71" t="n">
        <v>3004192.05</v>
      </c>
      <c r="O466" s="71" t="n">
        <v>57079648.91</v>
      </c>
      <c r="P466" s="71" t="n">
        <v>49563137.91</v>
      </c>
      <c r="Q466" s="71" t="n">
        <v>7516511</v>
      </c>
      <c r="R466" t="inlineStr">
        <is>
          <t>TO-01</t>
        </is>
      </c>
      <c r="S466" t="inlineStr">
        <is>
          <t>Petrol</t>
        </is>
      </c>
      <c r="T466" s="70" t="n">
        <v>23</v>
      </c>
      <c r="U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TY100458</t>
        </is>
      </c>
      <c r="B467" s="68" t="n">
        <v>45716</v>
      </c>
      <c r="C467" s="69" t="n">
        <v>2025</v>
      </c>
      <c r="D467" t="inlineStr">
        <is>
          <t>Feb</t>
        </is>
      </c>
      <c r="E467" t="inlineStr">
        <is>
          <t>Japan</t>
        </is>
      </c>
      <c r="F467" t="inlineStr">
        <is>
          <t>Japan</t>
        </is>
      </c>
      <c r="G467" t="inlineStr">
        <is>
          <t>Prius</t>
        </is>
      </c>
      <c r="H467" t="inlineStr">
        <is>
          <t>Dealer retail</t>
        </is>
      </c>
      <c r="I467" t="inlineStr">
        <is>
          <t>Company fleet</t>
        </is>
      </c>
      <c r="J467" t="inlineStr">
        <is>
          <t>Shraddha Kulkarni</t>
        </is>
      </c>
      <c r="K467" s="70" t="n">
        <v>22</v>
      </c>
      <c r="L467" s="71" t="n">
        <v>3684383.06</v>
      </c>
      <c r="M467" s="71" t="n">
        <v>81056427.31999999</v>
      </c>
      <c r="N467" s="71" t="n">
        <v>0</v>
      </c>
      <c r="O467" s="71" t="n">
        <v>81056427.31999999</v>
      </c>
      <c r="P467" s="71" t="n">
        <v>61562596.3</v>
      </c>
      <c r="Q467" s="71" t="n">
        <v>19493831.02</v>
      </c>
      <c r="R467" t="inlineStr">
        <is>
          <t>TK-02</t>
        </is>
      </c>
      <c r="S467" t="inlineStr">
        <is>
          <t>Hybrid</t>
        </is>
      </c>
      <c r="T467" s="70" t="n">
        <v>23</v>
      </c>
      <c r="U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TY100459</t>
        </is>
      </c>
      <c r="B468" s="68" t="n">
        <v>45716</v>
      </c>
      <c r="C468" s="69" t="n">
        <v>2025</v>
      </c>
      <c r="D468" t="inlineStr">
        <is>
          <t>Feb</t>
        </is>
      </c>
      <c r="E468" t="inlineStr">
        <is>
          <t>Asia</t>
        </is>
      </c>
      <c r="F468" t="inlineStr">
        <is>
          <t>Thailand</t>
        </is>
      </c>
      <c r="G468" t="inlineStr">
        <is>
          <t>Land Cruiser</t>
        </is>
      </c>
      <c r="H468" t="inlineStr">
        <is>
          <t>Dealer retail</t>
        </is>
      </c>
      <c r="I468" t="inlineStr">
        <is>
          <t>Private buyer</t>
        </is>
      </c>
      <c r="J468" t="inlineStr">
        <is>
          <t>Aisha Bello</t>
        </is>
      </c>
      <c r="K468" s="70" t="n">
        <v>37</v>
      </c>
      <c r="L468" s="71" t="n">
        <v>7443337.77</v>
      </c>
      <c r="M468" s="71" t="n">
        <v>275403497.49</v>
      </c>
      <c r="N468" s="71" t="n">
        <v>0</v>
      </c>
      <c r="O468" s="71" t="n">
        <v>275403497.49</v>
      </c>
      <c r="P468" s="71" t="n">
        <v>212545358.83</v>
      </c>
      <c r="Q468" s="71" t="n">
        <v>62858138.66</v>
      </c>
      <c r="R468" t="inlineStr">
        <is>
          <t>BK-01</t>
        </is>
      </c>
      <c r="S468" t="inlineStr">
        <is>
          <t>Hybrid</t>
        </is>
      </c>
      <c r="T468" s="70" t="n">
        <v>41</v>
      </c>
      <c r="U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TY100460</t>
        </is>
      </c>
      <c r="B469" s="68" t="n">
        <v>45716</v>
      </c>
      <c r="C469" s="69" t="n">
        <v>2025</v>
      </c>
      <c r="D469" t="inlineStr">
        <is>
          <t>Feb</t>
        </is>
      </c>
      <c r="E469" t="inlineStr">
        <is>
          <t>Japan</t>
        </is>
      </c>
      <c r="F469" t="inlineStr">
        <is>
          <t>Japan</t>
        </is>
      </c>
      <c r="G469" t="inlineStr">
        <is>
          <t>Land Cruiser</t>
        </is>
      </c>
      <c r="H469" t="inlineStr">
        <is>
          <t>Dealer retail</t>
        </is>
      </c>
      <c r="I469" t="inlineStr">
        <is>
          <t>Private buyer</t>
        </is>
      </c>
      <c r="J469" t="inlineStr">
        <is>
          <t>Emma Clarke</t>
        </is>
      </c>
      <c r="K469" s="70" t="n">
        <v>30</v>
      </c>
      <c r="L469" s="71" t="n">
        <v>7217441.99</v>
      </c>
      <c r="M469" s="71" t="n">
        <v>216523259.7</v>
      </c>
      <c r="N469" s="71" t="n">
        <v>6495697.79</v>
      </c>
      <c r="O469" s="71" t="n">
        <v>210027561.91</v>
      </c>
      <c r="P469" s="71" t="n">
        <v>172298316.88</v>
      </c>
      <c r="Q469" s="71" t="n">
        <v>37729245.03</v>
      </c>
      <c r="R469" t="inlineStr">
        <is>
          <t>NG-02</t>
        </is>
      </c>
      <c r="S469" t="inlineStr">
        <is>
          <t>Petrol</t>
        </is>
      </c>
      <c r="T469" s="70" t="n">
        <v>31</v>
      </c>
      <c r="U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TY100461</t>
        </is>
      </c>
      <c r="B470" s="68" t="n">
        <v>45716</v>
      </c>
      <c r="C470" s="69" t="n">
        <v>2025</v>
      </c>
      <c r="D470" t="inlineStr">
        <is>
          <t>Feb</t>
        </is>
      </c>
      <c r="E470" t="inlineStr">
        <is>
          <t>Japan</t>
        </is>
      </c>
      <c r="F470" t="inlineStr">
        <is>
          <t>Japan</t>
        </is>
      </c>
      <c r="G470" t="inlineStr">
        <is>
          <t>RAV4</t>
        </is>
      </c>
      <c r="H470" t="inlineStr">
        <is>
          <t>Dealer retail</t>
        </is>
      </c>
      <c r="I470" t="inlineStr">
        <is>
          <t>Private buyer</t>
        </is>
      </c>
      <c r="J470" t="inlineStr">
        <is>
          <t>Lucas Martin</t>
        </is>
      </c>
      <c r="K470" s="70" t="n">
        <v>5</v>
      </c>
      <c r="L470" s="71" t="n">
        <v>3412900.1</v>
      </c>
      <c r="M470" s="71" t="n">
        <v>17064500.5</v>
      </c>
      <c r="N470" s="71" t="n">
        <v>0</v>
      </c>
      <c r="O470" s="71" t="n">
        <v>17064500.5</v>
      </c>
      <c r="P470" s="71" t="n">
        <v>14219169.78</v>
      </c>
      <c r="Q470" s="71" t="n">
        <v>2845330.72</v>
      </c>
      <c r="R470" t="inlineStr">
        <is>
          <t>OS-02</t>
        </is>
      </c>
      <c r="S470" t="inlineStr">
        <is>
          <t>Petrol</t>
        </is>
      </c>
      <c r="T470" s="70" t="n">
        <v>6</v>
      </c>
      <c r="U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TY100462</t>
        </is>
      </c>
      <c r="B471" s="68" t="n">
        <v>45716</v>
      </c>
      <c r="C471" s="69" t="n">
        <v>2025</v>
      </c>
      <c r="D471" t="inlineStr">
        <is>
          <t>Feb</t>
        </is>
      </c>
      <c r="E471" t="inlineStr">
        <is>
          <t>Middle East</t>
        </is>
      </c>
      <c r="F471" t="inlineStr">
        <is>
          <t>UAE</t>
        </is>
      </c>
      <c r="G471" t="inlineStr">
        <is>
          <t>bZ4X</t>
        </is>
      </c>
      <c r="H471" t="inlineStr">
        <is>
          <t>Dealer retail</t>
        </is>
      </c>
      <c r="I471" t="inlineStr">
        <is>
          <t>Company fleet</t>
        </is>
      </c>
      <c r="J471" t="inlineStr">
        <is>
          <t>Carlos Silva</t>
        </is>
      </c>
      <c r="K471" s="70" t="n">
        <v>2</v>
      </c>
      <c r="L471" s="71" t="n">
        <v>5878803.97</v>
      </c>
      <c r="M471" s="71" t="n">
        <v>11757607.94</v>
      </c>
      <c r="N471" s="71" t="n">
        <v>0</v>
      </c>
      <c r="O471" s="71" t="n">
        <v>11757607.94</v>
      </c>
      <c r="P471" s="71" t="n">
        <v>10538992.98</v>
      </c>
      <c r="Q471" s="71" t="n">
        <v>1218614.96</v>
      </c>
      <c r="R471" t="inlineStr">
        <is>
          <t>DB-01</t>
        </is>
      </c>
      <c r="S471" t="inlineStr">
        <is>
          <t>EV</t>
        </is>
      </c>
      <c r="T471" s="70" t="n">
        <v>2</v>
      </c>
      <c r="U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TY100463</t>
        </is>
      </c>
      <c r="B472" s="68" t="n">
        <v>45716</v>
      </c>
      <c r="C472" s="69" t="n">
        <v>2025</v>
      </c>
      <c r="D472" t="inlineStr">
        <is>
          <t>Feb</t>
        </is>
      </c>
      <c r="E472" t="inlineStr">
        <is>
          <t>Japan</t>
        </is>
      </c>
      <c r="F472" t="inlineStr">
        <is>
          <t>Japan</t>
        </is>
      </c>
      <c r="G472" t="inlineStr">
        <is>
          <t>Camry</t>
        </is>
      </c>
      <c r="H472" t="inlineStr">
        <is>
          <t>Dealer retail</t>
        </is>
      </c>
      <c r="I472" t="inlineStr">
        <is>
          <t>Company fleet</t>
        </is>
      </c>
      <c r="J472" t="inlineStr">
        <is>
          <t>Ana Costa</t>
        </is>
      </c>
      <c r="K472" s="70" t="n">
        <v>38</v>
      </c>
      <c r="L472" s="71" t="n">
        <v>4183055.82</v>
      </c>
      <c r="M472" s="71" t="n">
        <v>158956121.16</v>
      </c>
      <c r="N472" s="71" t="n">
        <v>3179122.42</v>
      </c>
      <c r="O472" s="71" t="n">
        <v>155776998.74</v>
      </c>
      <c r="P472" s="71" t="n">
        <v>125038235.72</v>
      </c>
      <c r="Q472" s="71" t="n">
        <v>30738763.02</v>
      </c>
      <c r="R472" t="inlineStr">
        <is>
          <t>OS-03</t>
        </is>
      </c>
      <c r="S472" t="inlineStr">
        <is>
          <t>Petrol</t>
        </is>
      </c>
      <c r="T472" s="70" t="n">
        <v>42</v>
      </c>
      <c r="U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TY100464</t>
        </is>
      </c>
      <c r="B473" s="68" t="n">
        <v>45716</v>
      </c>
      <c r="C473" s="69" t="n">
        <v>2025</v>
      </c>
      <c r="D473" t="inlineStr">
        <is>
          <t>Feb</t>
        </is>
      </c>
      <c r="E473" t="inlineStr">
        <is>
          <t>North America</t>
        </is>
      </c>
      <c r="F473" t="inlineStr">
        <is>
          <t>USA</t>
        </is>
      </c>
      <c r="G473" t="inlineStr">
        <is>
          <t>Corolla</t>
        </is>
      </c>
      <c r="H473" t="inlineStr">
        <is>
          <t>Dealer retail</t>
        </is>
      </c>
      <c r="I473" t="inlineStr">
        <is>
          <t>Private buyer</t>
        </is>
      </c>
      <c r="J473" t="inlineStr">
        <is>
          <t>Omar Haddad</t>
        </is>
      </c>
      <c r="K473" s="70" t="n">
        <v>21</v>
      </c>
      <c r="L473" s="71" t="n">
        <v>2766481.36</v>
      </c>
      <c r="M473" s="71" t="n">
        <v>58096108.56</v>
      </c>
      <c r="N473" s="71" t="n">
        <v>1742883.26</v>
      </c>
      <c r="O473" s="71" t="n">
        <v>56353225.3</v>
      </c>
      <c r="P473" s="71" t="n">
        <v>47746465.77</v>
      </c>
      <c r="Q473" s="71" t="n">
        <v>8606759.529999999</v>
      </c>
      <c r="R473" t="inlineStr">
        <is>
          <t>NY-04</t>
        </is>
      </c>
      <c r="S473" t="inlineStr">
        <is>
          <t>Hybrid</t>
        </is>
      </c>
      <c r="T473" s="70" t="n">
        <v>23</v>
      </c>
      <c r="U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TY100465</t>
        </is>
      </c>
      <c r="B474" s="68" t="n">
        <v>45716</v>
      </c>
      <c r="C474" s="69" t="n">
        <v>2025</v>
      </c>
      <c r="D474" t="inlineStr">
        <is>
          <t>Feb</t>
        </is>
      </c>
      <c r="E474" t="inlineStr">
        <is>
          <t>Japan</t>
        </is>
      </c>
      <c r="F474" t="inlineStr">
        <is>
          <t>Japan</t>
        </is>
      </c>
      <c r="G474" t="inlineStr">
        <is>
          <t>Hilux</t>
        </is>
      </c>
      <c r="H474" t="inlineStr">
        <is>
          <t>Dealer retail</t>
        </is>
      </c>
      <c r="I474" t="inlineStr">
        <is>
          <t>Company fleet</t>
        </is>
      </c>
      <c r="J474" t="inlineStr">
        <is>
          <t>Mei Lin</t>
        </is>
      </c>
      <c r="K474" s="70" t="n">
        <v>22</v>
      </c>
      <c r="L474" s="71" t="n">
        <v>3973127.63</v>
      </c>
      <c r="M474" s="71" t="n">
        <v>87408807.86</v>
      </c>
      <c r="N474" s="71" t="n">
        <v>2622264.24</v>
      </c>
      <c r="O474" s="71" t="n">
        <v>84786543.62</v>
      </c>
      <c r="P474" s="71" t="n">
        <v>68522449.51000001</v>
      </c>
      <c r="Q474" s="71" t="n">
        <v>16264094.11</v>
      </c>
      <c r="R474" t="inlineStr">
        <is>
          <t>OS-01</t>
        </is>
      </c>
      <c r="S474" t="inlineStr">
        <is>
          <t>Diesel</t>
        </is>
      </c>
      <c r="T474" s="70" t="n">
        <v>24</v>
      </c>
      <c r="U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TY100466</t>
        </is>
      </c>
      <c r="B475" s="68" t="n">
        <v>45716</v>
      </c>
      <c r="C475" s="69" t="n">
        <v>2025</v>
      </c>
      <c r="D475" t="inlineStr">
        <is>
          <t>Feb</t>
        </is>
      </c>
      <c r="E475" t="inlineStr">
        <is>
          <t>Asia</t>
        </is>
      </c>
      <c r="F475" t="inlineStr">
        <is>
          <t>India</t>
        </is>
      </c>
      <c r="G475" t="inlineStr">
        <is>
          <t>Camry</t>
        </is>
      </c>
      <c r="H475" t="inlineStr">
        <is>
          <t>Fleet</t>
        </is>
      </c>
      <c r="I475" t="inlineStr">
        <is>
          <t>Private buyer</t>
        </is>
      </c>
      <c r="J475" t="inlineStr">
        <is>
          <t>Ravindra Patil</t>
        </is>
      </c>
      <c r="K475" s="70" t="n">
        <v>40</v>
      </c>
      <c r="L475" s="71" t="n">
        <v>4162379.58</v>
      </c>
      <c r="M475" s="71" t="n">
        <v>166495183.2</v>
      </c>
      <c r="N475" s="71" t="n">
        <v>8324759.16</v>
      </c>
      <c r="O475" s="71" t="n">
        <v>158170424.04</v>
      </c>
      <c r="P475" s="71" t="n">
        <v>125901061.23</v>
      </c>
      <c r="Q475" s="71" t="n">
        <v>32269362.81</v>
      </c>
      <c r="R475" t="inlineStr">
        <is>
          <t>PU-03</t>
        </is>
      </c>
      <c r="S475" t="inlineStr">
        <is>
          <t>Petrol</t>
        </is>
      </c>
      <c r="T475" s="70" t="n">
        <v>45</v>
      </c>
      <c r="U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TY100467</t>
        </is>
      </c>
      <c r="B476" s="68" t="n">
        <v>45716</v>
      </c>
      <c r="C476" s="69" t="n">
        <v>2025</v>
      </c>
      <c r="D476" t="inlineStr">
        <is>
          <t>Feb</t>
        </is>
      </c>
      <c r="E476" t="inlineStr">
        <is>
          <t>North America</t>
        </is>
      </c>
      <c r="F476" t="inlineStr">
        <is>
          <t>USA</t>
        </is>
      </c>
      <c r="G476" t="inlineStr">
        <is>
          <t>Corolla</t>
        </is>
      </c>
      <c r="H476" t="inlineStr">
        <is>
          <t>Dealer retail</t>
        </is>
      </c>
      <c r="I476" t="inlineStr">
        <is>
          <t>Government</t>
        </is>
      </c>
      <c r="J476" t="inlineStr">
        <is>
          <t>Carlos Silva</t>
        </is>
      </c>
      <c r="K476" s="70" t="n">
        <v>4</v>
      </c>
      <c r="L476" s="71" t="n">
        <v>2897162.99</v>
      </c>
      <c r="M476" s="71" t="n">
        <v>11588651.96</v>
      </c>
      <c r="N476" s="71" t="n">
        <v>579432.6</v>
      </c>
      <c r="O476" s="71" t="n">
        <v>11009219.36</v>
      </c>
      <c r="P476" s="71" t="n">
        <v>9132537.75</v>
      </c>
      <c r="Q476" s="71" t="n">
        <v>1876681.61</v>
      </c>
      <c r="R476" t="inlineStr">
        <is>
          <t>NY-01</t>
        </is>
      </c>
      <c r="S476" t="inlineStr">
        <is>
          <t>Petrol</t>
        </is>
      </c>
      <c r="T476" s="70" t="n">
        <v>4</v>
      </c>
      <c r="U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TY100468</t>
        </is>
      </c>
      <c r="B477" s="68" t="n">
        <v>45717</v>
      </c>
      <c r="C477" s="69" t="n">
        <v>2025</v>
      </c>
      <c r="D477" t="inlineStr">
        <is>
          <t>Mar</t>
        </is>
      </c>
      <c r="E477" t="inlineStr">
        <is>
          <t>Middle East</t>
        </is>
      </c>
      <c r="F477" t="inlineStr">
        <is>
          <t>Saudi Arabia</t>
        </is>
      </c>
      <c r="G477" t="inlineStr">
        <is>
          <t>Corolla</t>
        </is>
      </c>
      <c r="H477" t="inlineStr">
        <is>
          <t>Fleet</t>
        </is>
      </c>
      <c r="I477" t="inlineStr">
        <is>
          <t>Company fleet</t>
        </is>
      </c>
      <c r="J477" t="inlineStr">
        <is>
          <t>Noah Smith</t>
        </is>
      </c>
      <c r="K477" s="70" t="n">
        <v>27</v>
      </c>
      <c r="L477" s="71" t="n">
        <v>2643980.33</v>
      </c>
      <c r="M477" s="71" t="n">
        <v>71387468.91</v>
      </c>
      <c r="N477" s="71" t="n">
        <v>1427749.38</v>
      </c>
      <c r="O477" s="71" t="n">
        <v>69959719.53</v>
      </c>
      <c r="P477" s="71" t="n">
        <v>63933478.58</v>
      </c>
      <c r="Q477" s="71" t="n">
        <v>6026240.95</v>
      </c>
      <c r="R477" t="inlineStr">
        <is>
          <t>RY-02</t>
        </is>
      </c>
      <c r="S477" t="inlineStr">
        <is>
          <t>Petrol</t>
        </is>
      </c>
      <c r="T477" s="70" t="n">
        <v>28</v>
      </c>
      <c r="U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TY100469</t>
        </is>
      </c>
      <c r="B478" s="68" t="n">
        <v>45717</v>
      </c>
      <c r="C478" s="69" t="n">
        <v>2025</v>
      </c>
      <c r="D478" t="inlineStr">
        <is>
          <t>Mar</t>
        </is>
      </c>
      <c r="E478" t="inlineStr">
        <is>
          <t>Asia</t>
        </is>
      </c>
      <c r="F478" t="inlineStr">
        <is>
          <t>India</t>
        </is>
      </c>
      <c r="G478" t="inlineStr">
        <is>
          <t>Land Cruiser</t>
        </is>
      </c>
      <c r="H478" t="inlineStr">
        <is>
          <t>Dealer retail</t>
        </is>
      </c>
      <c r="I478" t="inlineStr">
        <is>
          <t>Private buyer</t>
        </is>
      </c>
      <c r="J478" t="inlineStr">
        <is>
          <t>Fatima Al-Saud</t>
        </is>
      </c>
      <c r="K478" s="70" t="n">
        <v>29</v>
      </c>
      <c r="L478" s="71" t="n">
        <v>7568327.27</v>
      </c>
      <c r="M478" s="71" t="n">
        <v>219481490.83</v>
      </c>
      <c r="N478" s="71" t="n">
        <v>6584444.72</v>
      </c>
      <c r="O478" s="71" t="n">
        <v>212897046.11</v>
      </c>
      <c r="P478" s="71" t="n">
        <v>154834485.2</v>
      </c>
      <c r="Q478" s="71" t="n">
        <v>58062560.91</v>
      </c>
      <c r="R478" t="inlineStr">
        <is>
          <t>BL-03</t>
        </is>
      </c>
      <c r="S478" t="inlineStr">
        <is>
          <t>Petrol</t>
        </is>
      </c>
      <c r="T478" s="70" t="n">
        <v>30</v>
      </c>
      <c r="U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TY100470</t>
        </is>
      </c>
      <c r="B479" s="68" t="n">
        <v>45717</v>
      </c>
      <c r="C479" s="69" t="n">
        <v>2025</v>
      </c>
      <c r="D479" t="inlineStr">
        <is>
          <t>Mar</t>
        </is>
      </c>
      <c r="E479" t="inlineStr">
        <is>
          <t>Middle East</t>
        </is>
      </c>
      <c r="F479" t="inlineStr">
        <is>
          <t>Saudi Arabia</t>
        </is>
      </c>
      <c r="G479" t="inlineStr">
        <is>
          <t>RAV4</t>
        </is>
      </c>
      <c r="H479" t="inlineStr">
        <is>
          <t>Online reservation</t>
        </is>
      </c>
      <c r="I479" t="inlineStr">
        <is>
          <t>Company fleet</t>
        </is>
      </c>
      <c r="J479" t="inlineStr">
        <is>
          <t>Fatima Al-Saud</t>
        </is>
      </c>
      <c r="K479" s="70" t="n">
        <v>12</v>
      </c>
      <c r="L479" s="71" t="n">
        <v>3577194.25</v>
      </c>
      <c r="M479" s="71" t="n">
        <v>42926331</v>
      </c>
      <c r="N479" s="71" t="n">
        <v>2146316.55</v>
      </c>
      <c r="O479" s="71" t="n">
        <v>40780014.45</v>
      </c>
      <c r="P479" s="71" t="n">
        <v>33421112.07</v>
      </c>
      <c r="Q479" s="71" t="n">
        <v>7358902.38</v>
      </c>
      <c r="R479" t="inlineStr">
        <is>
          <t>RY-03</t>
        </is>
      </c>
      <c r="S479" t="inlineStr">
        <is>
          <t>Petrol</t>
        </is>
      </c>
      <c r="T479" s="70" t="n">
        <v>13</v>
      </c>
      <c r="U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TY100471</t>
        </is>
      </c>
      <c r="B480" s="68" t="n">
        <v>45717</v>
      </c>
      <c r="C480" s="69" t="n">
        <v>2025</v>
      </c>
      <c r="D480" t="inlineStr">
        <is>
          <t>Mar</t>
        </is>
      </c>
      <c r="E480" t="inlineStr">
        <is>
          <t>North America</t>
        </is>
      </c>
      <c r="F480" t="inlineStr">
        <is>
          <t>Canada</t>
        </is>
      </c>
      <c r="G480" t="inlineStr">
        <is>
          <t>Corolla</t>
        </is>
      </c>
      <c r="H480" t="inlineStr">
        <is>
          <t>Dealer retail</t>
        </is>
      </c>
      <c r="I480" t="inlineStr">
        <is>
          <t>Private buyer</t>
        </is>
      </c>
      <c r="J480" t="inlineStr">
        <is>
          <t>Amir Khan</t>
        </is>
      </c>
      <c r="K480" s="70" t="n">
        <v>9</v>
      </c>
      <c r="L480" s="71" t="n">
        <v>2895444.58</v>
      </c>
      <c r="M480" s="71" t="n">
        <v>26059001.22</v>
      </c>
      <c r="N480" s="71" t="n">
        <v>1302950.06</v>
      </c>
      <c r="O480" s="71" t="n">
        <v>24756051.16</v>
      </c>
      <c r="P480" s="71" t="n">
        <v>21409483.36</v>
      </c>
      <c r="Q480" s="71" t="n">
        <v>3346567.8</v>
      </c>
      <c r="R480" t="inlineStr">
        <is>
          <t>TO-03</t>
        </is>
      </c>
      <c r="S480" t="inlineStr">
        <is>
          <t>Petrol</t>
        </is>
      </c>
      <c r="T480" s="70" t="n">
        <v>9</v>
      </c>
      <c r="U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TY100472</t>
        </is>
      </c>
      <c r="B481" s="68" t="n">
        <v>45717</v>
      </c>
      <c r="C481" s="69" t="n">
        <v>2025</v>
      </c>
      <c r="D481" t="inlineStr">
        <is>
          <t>Mar</t>
        </is>
      </c>
      <c r="E481" t="inlineStr">
        <is>
          <t>Japan</t>
        </is>
      </c>
      <c r="F481" t="inlineStr">
        <is>
          <t>Japan</t>
        </is>
      </c>
      <c r="G481" t="inlineStr">
        <is>
          <t>Corolla</t>
        </is>
      </c>
      <c r="H481" t="inlineStr">
        <is>
          <t>Dealer retail</t>
        </is>
      </c>
      <c r="I481" t="inlineStr">
        <is>
          <t>Company fleet</t>
        </is>
      </c>
      <c r="J481" t="inlineStr">
        <is>
          <t>Kofi Mensah</t>
        </is>
      </c>
      <c r="K481" s="70" t="n">
        <v>41</v>
      </c>
      <c r="L481" s="71" t="n">
        <v>2703680.75</v>
      </c>
      <c r="M481" s="71" t="n">
        <v>110850910.75</v>
      </c>
      <c r="N481" s="71" t="n">
        <v>2217018.21</v>
      </c>
      <c r="O481" s="71" t="n">
        <v>108633892.54</v>
      </c>
      <c r="P481" s="71" t="n">
        <v>94246569.66</v>
      </c>
      <c r="Q481" s="71" t="n">
        <v>14387322.88</v>
      </c>
      <c r="R481" t="inlineStr">
        <is>
          <t>OS-03</t>
        </is>
      </c>
      <c r="S481" t="inlineStr">
        <is>
          <t>Petrol</t>
        </is>
      </c>
      <c r="T481" s="70" t="n">
        <v>44</v>
      </c>
      <c r="U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TY100473</t>
        </is>
      </c>
      <c r="B482" s="68" t="n">
        <v>45717</v>
      </c>
      <c r="C482" s="69" t="n">
        <v>2025</v>
      </c>
      <c r="D482" t="inlineStr">
        <is>
          <t>Mar</t>
        </is>
      </c>
      <c r="E482" t="inlineStr">
        <is>
          <t>Europe</t>
        </is>
      </c>
      <c r="F482" t="inlineStr">
        <is>
          <t>France</t>
        </is>
      </c>
      <c r="G482" t="inlineStr">
        <is>
          <t>bZ4X</t>
        </is>
      </c>
      <c r="H482" t="inlineStr">
        <is>
          <t>Fleet</t>
        </is>
      </c>
      <c r="I482" t="inlineStr">
        <is>
          <t>Company fleet</t>
        </is>
      </c>
      <c r="J482" t="inlineStr">
        <is>
          <t>Mei Lin</t>
        </is>
      </c>
      <c r="K482" s="70" t="n">
        <v>39</v>
      </c>
      <c r="L482" s="71" t="n">
        <v>5880211.47</v>
      </c>
      <c r="M482" s="71" t="n">
        <v>229328247.33</v>
      </c>
      <c r="N482" s="71" t="n">
        <v>4586564.95</v>
      </c>
      <c r="O482" s="71" t="n">
        <v>224741682.38</v>
      </c>
      <c r="P482" s="71" t="n">
        <v>215357675.48</v>
      </c>
      <c r="Q482" s="71" t="n">
        <v>9384006.9</v>
      </c>
      <c r="R482" t="inlineStr">
        <is>
          <t>PA-01</t>
        </is>
      </c>
      <c r="S482" t="inlineStr">
        <is>
          <t>EV</t>
        </is>
      </c>
      <c r="T482" s="70" t="n">
        <v>39</v>
      </c>
      <c r="U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TY100474</t>
        </is>
      </c>
      <c r="B483" s="68" t="n">
        <v>45717</v>
      </c>
      <c r="C483" s="69" t="n">
        <v>2025</v>
      </c>
      <c r="D483" t="inlineStr">
        <is>
          <t>Mar</t>
        </is>
      </c>
      <c r="E483" t="inlineStr">
        <is>
          <t>North America</t>
        </is>
      </c>
      <c r="F483" t="inlineStr">
        <is>
          <t>USA</t>
        </is>
      </c>
      <c r="G483" t="inlineStr">
        <is>
          <t>Camry</t>
        </is>
      </c>
      <c r="H483" t="inlineStr">
        <is>
          <t>Dealer retail</t>
        </is>
      </c>
      <c r="I483" t="inlineStr">
        <is>
          <t>Company fleet</t>
        </is>
      </c>
      <c r="J483" t="inlineStr">
        <is>
          <t>Yuki Sato</t>
        </is>
      </c>
      <c r="K483" s="70" t="n">
        <v>13</v>
      </c>
      <c r="L483" s="71" t="n">
        <v>4086007.49</v>
      </c>
      <c r="M483" s="71" t="n">
        <v>53118097.37</v>
      </c>
      <c r="N483" s="71" t="n">
        <v>0</v>
      </c>
      <c r="O483" s="71" t="n">
        <v>53118097.37</v>
      </c>
      <c r="P483" s="71" t="n">
        <v>40639038.74</v>
      </c>
      <c r="Q483" s="71" t="n">
        <v>12479058.63</v>
      </c>
      <c r="R483" t="inlineStr">
        <is>
          <t>LA-03</t>
        </is>
      </c>
      <c r="S483" t="inlineStr">
        <is>
          <t>Hybrid</t>
        </is>
      </c>
      <c r="T483" s="70" t="n">
        <v>12</v>
      </c>
      <c r="U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TY100475</t>
        </is>
      </c>
      <c r="B484" s="68" t="n">
        <v>45717</v>
      </c>
      <c r="C484" s="69" t="n">
        <v>2025</v>
      </c>
      <c r="D484" t="inlineStr">
        <is>
          <t>Mar</t>
        </is>
      </c>
      <c r="E484" t="inlineStr">
        <is>
          <t>Japan</t>
        </is>
      </c>
      <c r="F484" t="inlineStr">
        <is>
          <t>Japan</t>
        </is>
      </c>
      <c r="G484" t="inlineStr">
        <is>
          <t>Corolla</t>
        </is>
      </c>
      <c r="H484" t="inlineStr">
        <is>
          <t>Dealer retail</t>
        </is>
      </c>
      <c r="I484" t="inlineStr">
        <is>
          <t>Government</t>
        </is>
      </c>
      <c r="J484" t="inlineStr">
        <is>
          <t>Fatima Al-Saud</t>
        </is>
      </c>
      <c r="K484" s="70" t="n">
        <v>44</v>
      </c>
      <c r="L484" s="71" t="n">
        <v>2650108.54</v>
      </c>
      <c r="M484" s="71" t="n">
        <v>116604775.76</v>
      </c>
      <c r="N484" s="71" t="n">
        <v>0</v>
      </c>
      <c r="O484" s="71" t="n">
        <v>116604775.76</v>
      </c>
      <c r="P484" s="71" t="n">
        <v>100327220.05</v>
      </c>
      <c r="Q484" s="71" t="n">
        <v>16277555.71</v>
      </c>
      <c r="R484" t="inlineStr">
        <is>
          <t>NG-03</t>
        </is>
      </c>
      <c r="S484" t="inlineStr">
        <is>
          <t>Hybrid</t>
        </is>
      </c>
      <c r="T484" s="70" t="n">
        <v>45</v>
      </c>
      <c r="U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TY100476</t>
        </is>
      </c>
      <c r="B485" s="68" t="n">
        <v>45718</v>
      </c>
      <c r="C485" s="69" t="n">
        <v>2025</v>
      </c>
      <c r="D485" t="inlineStr">
        <is>
          <t>Mar</t>
        </is>
      </c>
      <c r="E485" t="inlineStr">
        <is>
          <t>Europe</t>
        </is>
      </c>
      <c r="F485" t="inlineStr">
        <is>
          <t>Germany</t>
        </is>
      </c>
      <c r="G485" t="inlineStr">
        <is>
          <t>Camry</t>
        </is>
      </c>
      <c r="H485" t="inlineStr">
        <is>
          <t>Dealer retail</t>
        </is>
      </c>
      <c r="I485" t="inlineStr">
        <is>
          <t>Private buyer</t>
        </is>
      </c>
      <c r="J485" t="inlineStr">
        <is>
          <t>Priya Nair</t>
        </is>
      </c>
      <c r="K485" s="70" t="n">
        <v>19</v>
      </c>
      <c r="L485" s="71" t="n">
        <v>4072304.87</v>
      </c>
      <c r="M485" s="71" t="n">
        <v>77373792.53</v>
      </c>
      <c r="N485" s="71" t="n">
        <v>2321213.78</v>
      </c>
      <c r="O485" s="71" t="n">
        <v>75052578.75</v>
      </c>
      <c r="P485" s="71" t="n">
        <v>59548663.11</v>
      </c>
      <c r="Q485" s="71" t="n">
        <v>15503915.64</v>
      </c>
      <c r="R485" t="inlineStr">
        <is>
          <t>BE-04</t>
        </is>
      </c>
      <c r="S485" t="inlineStr">
        <is>
          <t>Petrol</t>
        </is>
      </c>
      <c r="T485" s="70" t="n">
        <v>20</v>
      </c>
      <c r="U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TY100477</t>
        </is>
      </c>
      <c r="B486" s="68" t="n">
        <v>45718</v>
      </c>
      <c r="C486" s="69" t="n">
        <v>2025</v>
      </c>
      <c r="D486" t="inlineStr">
        <is>
          <t>Mar</t>
        </is>
      </c>
      <c r="E486" t="inlineStr">
        <is>
          <t>Japan</t>
        </is>
      </c>
      <c r="F486" t="inlineStr">
        <is>
          <t>Japan</t>
        </is>
      </c>
      <c r="G486" t="inlineStr">
        <is>
          <t>Corolla</t>
        </is>
      </c>
      <c r="H486" t="inlineStr">
        <is>
          <t>Dealer retail</t>
        </is>
      </c>
      <c r="I486" t="inlineStr">
        <is>
          <t>Company fleet</t>
        </is>
      </c>
      <c r="J486" t="inlineStr">
        <is>
          <t>Aisha Bello</t>
        </is>
      </c>
      <c r="K486" s="70" t="n">
        <v>32</v>
      </c>
      <c r="L486" s="71" t="n">
        <v>2761607.22</v>
      </c>
      <c r="M486" s="71" t="n">
        <v>88371431.04000001</v>
      </c>
      <c r="N486" s="71" t="n">
        <v>0</v>
      </c>
      <c r="O486" s="71" t="n">
        <v>88371431.04000001</v>
      </c>
      <c r="P486" s="71" t="n">
        <v>76002345.03</v>
      </c>
      <c r="Q486" s="71" t="n">
        <v>12369086.01</v>
      </c>
      <c r="R486" t="inlineStr">
        <is>
          <t>TK-02</t>
        </is>
      </c>
      <c r="S486" t="inlineStr">
        <is>
          <t>Hybrid</t>
        </is>
      </c>
      <c r="T486" s="70" t="n">
        <v>33</v>
      </c>
      <c r="U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TY100478</t>
        </is>
      </c>
      <c r="B487" s="68" t="n">
        <v>45718</v>
      </c>
      <c r="C487" s="69" t="n">
        <v>2025</v>
      </c>
      <c r="D487" t="inlineStr">
        <is>
          <t>Mar</t>
        </is>
      </c>
      <c r="E487" t="inlineStr">
        <is>
          <t>North America</t>
        </is>
      </c>
      <c r="F487" t="inlineStr">
        <is>
          <t>USA</t>
        </is>
      </c>
      <c r="G487" t="inlineStr">
        <is>
          <t>Camry</t>
        </is>
      </c>
      <c r="H487" t="inlineStr">
        <is>
          <t>Dealer retail</t>
        </is>
      </c>
      <c r="I487" t="inlineStr">
        <is>
          <t>Private buyer</t>
        </is>
      </c>
      <c r="J487" t="inlineStr">
        <is>
          <t>Fatima Al-Saud</t>
        </is>
      </c>
      <c r="K487" s="70" t="n">
        <v>35</v>
      </c>
      <c r="L487" s="71" t="n">
        <v>3869849.46</v>
      </c>
      <c r="M487" s="71" t="n">
        <v>135444731.1</v>
      </c>
      <c r="N487" s="71" t="n">
        <v>2708894.62</v>
      </c>
      <c r="O487" s="71" t="n">
        <v>132735836.48</v>
      </c>
      <c r="P487" s="71" t="n">
        <v>111877399.93</v>
      </c>
      <c r="Q487" s="71" t="n">
        <v>20858436.55</v>
      </c>
      <c r="R487" t="inlineStr">
        <is>
          <t>LA-02</t>
        </is>
      </c>
      <c r="S487" t="inlineStr">
        <is>
          <t>Hybrid</t>
        </is>
      </c>
      <c r="T487" s="70" t="n">
        <v>34</v>
      </c>
      <c r="U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TY100479</t>
        </is>
      </c>
      <c r="B488" s="68" t="n">
        <v>45718</v>
      </c>
      <c r="C488" s="69" t="n">
        <v>2025</v>
      </c>
      <c r="D488" t="inlineStr">
        <is>
          <t>Mar</t>
        </is>
      </c>
      <c r="E488" t="inlineStr">
        <is>
          <t>Japan</t>
        </is>
      </c>
      <c r="F488" t="inlineStr">
        <is>
          <t>Japan</t>
        </is>
      </c>
      <c r="G488" t="inlineStr">
        <is>
          <t>Prius</t>
        </is>
      </c>
      <c r="H488" t="inlineStr">
        <is>
          <t>Fleet</t>
        </is>
      </c>
      <c r="I488" t="inlineStr">
        <is>
          <t>Private buyer</t>
        </is>
      </c>
      <c r="J488" t="inlineStr">
        <is>
          <t>Fatima Al-Saud</t>
        </is>
      </c>
      <c r="K488" s="70" t="n">
        <v>42</v>
      </c>
      <c r="L488" s="71" t="n">
        <v>3523193.93</v>
      </c>
      <c r="M488" s="71" t="n">
        <v>147974145.06</v>
      </c>
      <c r="N488" s="71" t="n">
        <v>4439224.35</v>
      </c>
      <c r="O488" s="71" t="n">
        <v>143534920.71</v>
      </c>
      <c r="P488" s="71" t="n">
        <v>121257921.26</v>
      </c>
      <c r="Q488" s="71" t="n">
        <v>22276999.45</v>
      </c>
      <c r="R488" t="inlineStr">
        <is>
          <t>OS-04</t>
        </is>
      </c>
      <c r="S488" t="inlineStr">
        <is>
          <t>Hybrid</t>
        </is>
      </c>
      <c r="T488" s="70" t="n">
        <v>46</v>
      </c>
      <c r="U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TY100480</t>
        </is>
      </c>
      <c r="B489" s="68" t="n">
        <v>45718</v>
      </c>
      <c r="C489" s="69" t="n">
        <v>2025</v>
      </c>
      <c r="D489" t="inlineStr">
        <is>
          <t>Mar</t>
        </is>
      </c>
      <c r="E489" t="inlineStr">
        <is>
          <t>Japan</t>
        </is>
      </c>
      <c r="F489" t="inlineStr">
        <is>
          <t>Japan</t>
        </is>
      </c>
      <c r="G489" t="inlineStr">
        <is>
          <t>Land Cruiser</t>
        </is>
      </c>
      <c r="H489" t="inlineStr">
        <is>
          <t>Online reservation</t>
        </is>
      </c>
      <c r="I489" t="inlineStr">
        <is>
          <t>Company fleet</t>
        </is>
      </c>
      <c r="J489" t="inlineStr">
        <is>
          <t>Carlos Silva</t>
        </is>
      </c>
      <c r="K489" s="70" t="n">
        <v>10</v>
      </c>
      <c r="L489" s="71" t="n">
        <v>7630070.39</v>
      </c>
      <c r="M489" s="71" t="n">
        <v>76300703.90000001</v>
      </c>
      <c r="N489" s="71" t="n">
        <v>0</v>
      </c>
      <c r="O489" s="71" t="n">
        <v>76300703.90000001</v>
      </c>
      <c r="P489" s="71" t="n">
        <v>53561866.5</v>
      </c>
      <c r="Q489" s="71" t="n">
        <v>22738837.4</v>
      </c>
      <c r="R489" t="inlineStr">
        <is>
          <t>NG-04</t>
        </is>
      </c>
      <c r="S489" t="inlineStr">
        <is>
          <t>Diesel</t>
        </is>
      </c>
      <c r="T489" s="70" t="n">
        <v>10</v>
      </c>
      <c r="U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TY100481</t>
        </is>
      </c>
      <c r="B490" s="68" t="n">
        <v>45718</v>
      </c>
      <c r="C490" s="69" t="n">
        <v>2025</v>
      </c>
      <c r="D490" t="inlineStr">
        <is>
          <t>Mar</t>
        </is>
      </c>
      <c r="E490" t="inlineStr">
        <is>
          <t>North America</t>
        </is>
      </c>
      <c r="F490" t="inlineStr">
        <is>
          <t>USA</t>
        </is>
      </c>
      <c r="G490" t="inlineStr">
        <is>
          <t>Corolla</t>
        </is>
      </c>
      <c r="H490" t="inlineStr">
        <is>
          <t>Dealer retail</t>
        </is>
      </c>
      <c r="I490" t="inlineStr">
        <is>
          <t>Private buyer</t>
        </is>
      </c>
      <c r="J490" t="inlineStr">
        <is>
          <t>Aisha Bello</t>
        </is>
      </c>
      <c r="K490" s="70" t="n">
        <v>24</v>
      </c>
      <c r="L490" s="71" t="n">
        <v>2636459.52</v>
      </c>
      <c r="M490" s="71" t="n">
        <v>63275028.48</v>
      </c>
      <c r="N490" s="71" t="n">
        <v>1898250.85</v>
      </c>
      <c r="O490" s="71" t="n">
        <v>61376777.63</v>
      </c>
      <c r="P490" s="71" t="n">
        <v>55198961.09</v>
      </c>
      <c r="Q490" s="71" t="n">
        <v>6177816.54</v>
      </c>
      <c r="R490" t="inlineStr">
        <is>
          <t>NY-03</t>
        </is>
      </c>
      <c r="S490" t="inlineStr">
        <is>
          <t>Petrol</t>
        </is>
      </c>
      <c r="T490" s="70" t="n">
        <v>26</v>
      </c>
      <c r="U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TY100482</t>
        </is>
      </c>
      <c r="B491" s="68" t="n">
        <v>45718</v>
      </c>
      <c r="C491" s="69" t="n">
        <v>2025</v>
      </c>
      <c r="D491" t="inlineStr">
        <is>
          <t>Mar</t>
        </is>
      </c>
      <c r="E491" t="inlineStr">
        <is>
          <t>North America</t>
        </is>
      </c>
      <c r="F491" t="inlineStr">
        <is>
          <t>Canada</t>
        </is>
      </c>
      <c r="G491" t="inlineStr">
        <is>
          <t>Camry</t>
        </is>
      </c>
      <c r="H491" t="inlineStr">
        <is>
          <t>Dealer retail</t>
        </is>
      </c>
      <c r="I491" t="inlineStr">
        <is>
          <t>Company fleet</t>
        </is>
      </c>
      <c r="J491" t="inlineStr">
        <is>
          <t>Lucas Martin</t>
        </is>
      </c>
      <c r="K491" s="70" t="n">
        <v>44</v>
      </c>
      <c r="L491" s="71" t="n">
        <v>4144276.31</v>
      </c>
      <c r="M491" s="71" t="n">
        <v>182348157.64</v>
      </c>
      <c r="N491" s="71" t="n">
        <v>3646963.15</v>
      </c>
      <c r="O491" s="71" t="n">
        <v>178701194.49</v>
      </c>
      <c r="P491" s="71" t="n">
        <v>141532467.58</v>
      </c>
      <c r="Q491" s="71" t="n">
        <v>37168726.91</v>
      </c>
      <c r="R491" t="inlineStr">
        <is>
          <t>TO-02</t>
        </is>
      </c>
      <c r="S491" t="inlineStr">
        <is>
          <t>Petrol</t>
        </is>
      </c>
      <c r="T491" s="70" t="n">
        <v>49</v>
      </c>
      <c r="U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TY100483</t>
        </is>
      </c>
      <c r="B492" s="68" t="n">
        <v>45718</v>
      </c>
      <c r="C492" s="69" t="n">
        <v>2025</v>
      </c>
      <c r="D492" t="inlineStr">
        <is>
          <t>Mar</t>
        </is>
      </c>
      <c r="E492" t="inlineStr">
        <is>
          <t>Asia</t>
        </is>
      </c>
      <c r="F492" t="inlineStr">
        <is>
          <t>Indonesia</t>
        </is>
      </c>
      <c r="G492" t="inlineStr">
        <is>
          <t>RAV4</t>
        </is>
      </c>
      <c r="H492" t="inlineStr">
        <is>
          <t>Dealer retail</t>
        </is>
      </c>
      <c r="I492" t="inlineStr">
        <is>
          <t>Private buyer</t>
        </is>
      </c>
      <c r="J492" t="inlineStr">
        <is>
          <t>Aisha Bello</t>
        </is>
      </c>
      <c r="K492" s="70" t="n">
        <v>12</v>
      </c>
      <c r="L492" s="71" t="n">
        <v>3485185.42</v>
      </c>
      <c r="M492" s="71" t="n">
        <v>41822225.04</v>
      </c>
      <c r="N492" s="71" t="n">
        <v>2091111.25</v>
      </c>
      <c r="O492" s="71" t="n">
        <v>39731113.79</v>
      </c>
      <c r="P492" s="71" t="n">
        <v>35403985.95</v>
      </c>
      <c r="Q492" s="71" t="n">
        <v>4327127.84</v>
      </c>
      <c r="R492" t="inlineStr">
        <is>
          <t>JK-04</t>
        </is>
      </c>
      <c r="S492" t="inlineStr">
        <is>
          <t>Hybrid</t>
        </is>
      </c>
      <c r="T492" s="70" t="n">
        <v>12</v>
      </c>
      <c r="U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TY100484</t>
        </is>
      </c>
      <c r="B493" s="68" t="n">
        <v>45718</v>
      </c>
      <c r="C493" s="69" t="n">
        <v>2025</v>
      </c>
      <c r="D493" t="inlineStr">
        <is>
          <t>Mar</t>
        </is>
      </c>
      <c r="E493" t="inlineStr">
        <is>
          <t>Asia</t>
        </is>
      </c>
      <c r="F493" t="inlineStr">
        <is>
          <t>India</t>
        </is>
      </c>
      <c r="G493" t="inlineStr">
        <is>
          <t>Corolla</t>
        </is>
      </c>
      <c r="H493" t="inlineStr">
        <is>
          <t>Dealer retail</t>
        </is>
      </c>
      <c r="I493" t="inlineStr">
        <is>
          <t>Private buyer</t>
        </is>
      </c>
      <c r="J493" t="inlineStr">
        <is>
          <t>Carlos Silva</t>
        </is>
      </c>
      <c r="K493" s="70" t="n">
        <v>24</v>
      </c>
      <c r="L493" s="71" t="n">
        <v>2667937.65</v>
      </c>
      <c r="M493" s="71" t="n">
        <v>64030503.6</v>
      </c>
      <c r="N493" s="71" t="n">
        <v>1920915.11</v>
      </c>
      <c r="O493" s="71" t="n">
        <v>62109588.49</v>
      </c>
      <c r="P493" s="71" t="n">
        <v>57187044.49</v>
      </c>
      <c r="Q493" s="71" t="n">
        <v>4922544</v>
      </c>
      <c r="R493" t="inlineStr">
        <is>
          <t>DL-02</t>
        </is>
      </c>
      <c r="S493" t="inlineStr">
        <is>
          <t>Petrol</t>
        </is>
      </c>
      <c r="T493" s="70" t="n">
        <v>23</v>
      </c>
      <c r="U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TY100485</t>
        </is>
      </c>
      <c r="B494" s="68" t="n">
        <v>45718</v>
      </c>
      <c r="C494" s="69" t="n">
        <v>2025</v>
      </c>
      <c r="D494" t="inlineStr">
        <is>
          <t>Mar</t>
        </is>
      </c>
      <c r="E494" t="inlineStr">
        <is>
          <t>North America</t>
        </is>
      </c>
      <c r="F494" t="inlineStr">
        <is>
          <t>USA</t>
        </is>
      </c>
      <c r="G494" t="inlineStr">
        <is>
          <t>bZ4X</t>
        </is>
      </c>
      <c r="H494" t="inlineStr">
        <is>
          <t>Online reservation</t>
        </is>
      </c>
      <c r="I494" t="inlineStr">
        <is>
          <t>Private buyer</t>
        </is>
      </c>
      <c r="J494" t="inlineStr">
        <is>
          <t>Priya Nair</t>
        </is>
      </c>
      <c r="K494" s="70" t="n">
        <v>39</v>
      </c>
      <c r="L494" s="71" t="n">
        <v>5904502.59</v>
      </c>
      <c r="M494" s="71" t="n">
        <v>230275601.01</v>
      </c>
      <c r="N494" s="71" t="n">
        <v>0</v>
      </c>
      <c r="O494" s="71" t="n">
        <v>230275601.01</v>
      </c>
      <c r="P494" s="71" t="n">
        <v>218306663.56</v>
      </c>
      <c r="Q494" s="71" t="n">
        <v>11968937.45</v>
      </c>
      <c r="R494" t="inlineStr">
        <is>
          <t>TX-02</t>
        </is>
      </c>
      <c r="S494" t="inlineStr">
        <is>
          <t>EV</t>
        </is>
      </c>
      <c r="T494" s="70" t="n">
        <v>41</v>
      </c>
      <c r="U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TY100486</t>
        </is>
      </c>
      <c r="B495" s="68" t="n">
        <v>45719</v>
      </c>
      <c r="C495" s="69" t="n">
        <v>2025</v>
      </c>
      <c r="D495" t="inlineStr">
        <is>
          <t>Mar</t>
        </is>
      </c>
      <c r="E495" t="inlineStr">
        <is>
          <t>North America</t>
        </is>
      </c>
      <c r="F495" t="inlineStr">
        <is>
          <t>Canada</t>
        </is>
      </c>
      <c r="G495" t="inlineStr">
        <is>
          <t>Corolla</t>
        </is>
      </c>
      <c r="H495" t="inlineStr">
        <is>
          <t>Dealer retail</t>
        </is>
      </c>
      <c r="I495" t="inlineStr">
        <is>
          <t>Private buyer</t>
        </is>
      </c>
      <c r="J495" t="inlineStr">
        <is>
          <t>Liam O'Brien</t>
        </is>
      </c>
      <c r="K495" s="70" t="n">
        <v>42</v>
      </c>
      <c r="L495" s="71" t="n">
        <v>2666227.73</v>
      </c>
      <c r="M495" s="71" t="n">
        <v>111981564.66</v>
      </c>
      <c r="N495" s="71" t="n">
        <v>0</v>
      </c>
      <c r="O495" s="71" t="n">
        <v>111981564.66</v>
      </c>
      <c r="P495" s="71" t="n">
        <v>98961653.68000001</v>
      </c>
      <c r="Q495" s="71" t="n">
        <v>13019910.98</v>
      </c>
      <c r="R495" t="inlineStr">
        <is>
          <t>TO-04</t>
        </is>
      </c>
      <c r="S495" t="inlineStr">
        <is>
          <t>Petrol</t>
        </is>
      </c>
      <c r="T495" s="70" t="n">
        <v>43</v>
      </c>
      <c r="U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TY100487</t>
        </is>
      </c>
      <c r="B496" s="68" t="n">
        <v>45719</v>
      </c>
      <c r="C496" s="69" t="n">
        <v>2025</v>
      </c>
      <c r="D496" t="inlineStr">
        <is>
          <t>Mar</t>
        </is>
      </c>
      <c r="E496" t="inlineStr">
        <is>
          <t>Japan</t>
        </is>
      </c>
      <c r="F496" t="inlineStr">
        <is>
          <t>Japan</t>
        </is>
      </c>
      <c r="G496" t="inlineStr">
        <is>
          <t>Corolla</t>
        </is>
      </c>
      <c r="H496" t="inlineStr">
        <is>
          <t>Dealer retail</t>
        </is>
      </c>
      <c r="I496" t="inlineStr">
        <is>
          <t>Government</t>
        </is>
      </c>
      <c r="J496" t="inlineStr">
        <is>
          <t>Ruhi Shaikh</t>
        </is>
      </c>
      <c r="K496" s="70" t="n">
        <v>16</v>
      </c>
      <c r="L496" s="71" t="n">
        <v>2762206.88</v>
      </c>
      <c r="M496" s="71" t="n">
        <v>44195310.08</v>
      </c>
      <c r="N496" s="71" t="n">
        <v>1325859.3</v>
      </c>
      <c r="O496" s="71" t="n">
        <v>42869450.78</v>
      </c>
      <c r="P496" s="71" t="n">
        <v>37438209.25</v>
      </c>
      <c r="Q496" s="71" t="n">
        <v>5431241.53</v>
      </c>
      <c r="R496" t="inlineStr">
        <is>
          <t>NG-02</t>
        </is>
      </c>
      <c r="S496" t="inlineStr">
        <is>
          <t>Hybrid</t>
        </is>
      </c>
      <c r="T496" s="70" t="n">
        <v>18</v>
      </c>
      <c r="U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TY100488</t>
        </is>
      </c>
      <c r="B497" s="68" t="n">
        <v>45719</v>
      </c>
      <c r="C497" s="69" t="n">
        <v>2025</v>
      </c>
      <c r="D497" t="inlineStr">
        <is>
          <t>Mar</t>
        </is>
      </c>
      <c r="E497" t="inlineStr">
        <is>
          <t>North America</t>
        </is>
      </c>
      <c r="F497" t="inlineStr">
        <is>
          <t>Canada</t>
        </is>
      </c>
      <c r="G497" t="inlineStr">
        <is>
          <t>RAV4</t>
        </is>
      </c>
      <c r="H497" t="inlineStr">
        <is>
          <t>Dealer retail</t>
        </is>
      </c>
      <c r="I497" t="inlineStr">
        <is>
          <t>Private buyer</t>
        </is>
      </c>
      <c r="J497" t="inlineStr">
        <is>
          <t>Lucas Martin</t>
        </is>
      </c>
      <c r="K497" s="70" t="n">
        <v>9</v>
      </c>
      <c r="L497" s="71" t="n">
        <v>3562958.58</v>
      </c>
      <c r="M497" s="71" t="n">
        <v>32066627.22</v>
      </c>
      <c r="N497" s="71" t="n">
        <v>1603331.36</v>
      </c>
      <c r="O497" s="71" t="n">
        <v>30463295.86</v>
      </c>
      <c r="P497" s="71" t="n">
        <v>26273552.06</v>
      </c>
      <c r="Q497" s="71" t="n">
        <v>4189743.8</v>
      </c>
      <c r="R497" t="inlineStr">
        <is>
          <t>TO-03</t>
        </is>
      </c>
      <c r="S497" t="inlineStr">
        <is>
          <t>Petrol</t>
        </is>
      </c>
      <c r="T497" s="70" t="n">
        <v>10</v>
      </c>
      <c r="U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TY100489</t>
        </is>
      </c>
      <c r="B498" s="68" t="n">
        <v>45719</v>
      </c>
      <c r="C498" s="69" t="n">
        <v>2025</v>
      </c>
      <c r="D498" t="inlineStr">
        <is>
          <t>Mar</t>
        </is>
      </c>
      <c r="E498" t="inlineStr">
        <is>
          <t>Asia</t>
        </is>
      </c>
      <c r="F498" t="inlineStr">
        <is>
          <t>Indonesia</t>
        </is>
      </c>
      <c r="G498" t="inlineStr">
        <is>
          <t>Camry</t>
        </is>
      </c>
      <c r="H498" t="inlineStr">
        <is>
          <t>Dealer retail</t>
        </is>
      </c>
      <c r="I498" t="inlineStr">
        <is>
          <t>Private buyer</t>
        </is>
      </c>
      <c r="J498" t="inlineStr">
        <is>
          <t>Arjun Mehta</t>
        </is>
      </c>
      <c r="K498" s="70" t="n">
        <v>38</v>
      </c>
      <c r="L498" s="71" t="n">
        <v>3960579.15</v>
      </c>
      <c r="M498" s="71" t="n">
        <v>150502007.7</v>
      </c>
      <c r="N498" s="71" t="n">
        <v>4515060.23</v>
      </c>
      <c r="O498" s="71" t="n">
        <v>145986947.47</v>
      </c>
      <c r="P498" s="71" t="n">
        <v>122416763.39</v>
      </c>
      <c r="Q498" s="71" t="n">
        <v>23570184.08</v>
      </c>
      <c r="R498" t="inlineStr">
        <is>
          <t>JK-01</t>
        </is>
      </c>
      <c r="S498" t="inlineStr">
        <is>
          <t>Petrol</t>
        </is>
      </c>
      <c r="T498" s="70" t="n">
        <v>38</v>
      </c>
      <c r="U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TY100490</t>
        </is>
      </c>
      <c r="B499" s="68" t="n">
        <v>45719</v>
      </c>
      <c r="C499" s="69" t="n">
        <v>2025</v>
      </c>
      <c r="D499" t="inlineStr">
        <is>
          <t>Mar</t>
        </is>
      </c>
      <c r="E499" t="inlineStr">
        <is>
          <t>Middle East</t>
        </is>
      </c>
      <c r="F499" t="inlineStr">
        <is>
          <t>Saudi Arabia</t>
        </is>
      </c>
      <c r="G499" t="inlineStr">
        <is>
          <t>Camry</t>
        </is>
      </c>
      <c r="H499" t="inlineStr">
        <is>
          <t>Fleet</t>
        </is>
      </c>
      <c r="I499" t="inlineStr">
        <is>
          <t>Private buyer</t>
        </is>
      </c>
      <c r="J499" t="inlineStr">
        <is>
          <t>Wei Chen</t>
        </is>
      </c>
      <c r="K499" s="70" t="n">
        <v>25</v>
      </c>
      <c r="L499" s="71" t="n">
        <v>3820345.8</v>
      </c>
      <c r="M499" s="71" t="n">
        <v>95508645</v>
      </c>
      <c r="N499" s="71" t="n">
        <v>1910172.9</v>
      </c>
      <c r="O499" s="71" t="n">
        <v>93598472.09999999</v>
      </c>
      <c r="P499" s="71" t="n">
        <v>80938320.37</v>
      </c>
      <c r="Q499" s="71" t="n">
        <v>12660151.73</v>
      </c>
      <c r="R499" t="inlineStr">
        <is>
          <t>RY-02</t>
        </is>
      </c>
      <c r="S499" t="inlineStr">
        <is>
          <t>Hybrid</t>
        </is>
      </c>
      <c r="T499" s="70" t="n">
        <v>26</v>
      </c>
      <c r="U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TY100491</t>
        </is>
      </c>
      <c r="B500" s="68" t="n">
        <v>45719</v>
      </c>
      <c r="C500" s="69" t="n">
        <v>2025</v>
      </c>
      <c r="D500" t="inlineStr">
        <is>
          <t>Mar</t>
        </is>
      </c>
      <c r="E500" t="inlineStr">
        <is>
          <t>Japan</t>
        </is>
      </c>
      <c r="F500" t="inlineStr">
        <is>
          <t>Japan</t>
        </is>
      </c>
      <c r="G500" t="inlineStr">
        <is>
          <t>RAV4</t>
        </is>
      </c>
      <c r="H500" t="inlineStr">
        <is>
          <t>Dealer retail</t>
        </is>
      </c>
      <c r="I500" t="inlineStr">
        <is>
          <t>Government</t>
        </is>
      </c>
      <c r="J500" t="inlineStr">
        <is>
          <t>Wei Chen</t>
        </is>
      </c>
      <c r="K500" s="70" t="n">
        <v>25</v>
      </c>
      <c r="L500" s="71" t="n">
        <v>3612771.58</v>
      </c>
      <c r="M500" s="71" t="n">
        <v>90319289.5</v>
      </c>
      <c r="N500" s="71" t="n">
        <v>2709578.69</v>
      </c>
      <c r="O500" s="71" t="n">
        <v>87609710.81</v>
      </c>
      <c r="P500" s="71" t="n">
        <v>71013066.63</v>
      </c>
      <c r="Q500" s="71" t="n">
        <v>16596644.18</v>
      </c>
      <c r="R500" t="inlineStr">
        <is>
          <t>OS-04</t>
        </is>
      </c>
      <c r="S500" t="inlineStr">
        <is>
          <t>Petrol</t>
        </is>
      </c>
      <c r="T500" s="70" t="n">
        <v>28</v>
      </c>
      <c r="U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TY100492</t>
        </is>
      </c>
      <c r="B501" s="68" t="n">
        <v>45719</v>
      </c>
      <c r="C501" s="69" t="n">
        <v>2025</v>
      </c>
      <c r="D501" t="inlineStr">
        <is>
          <t>Mar</t>
        </is>
      </c>
      <c r="E501" t="inlineStr">
        <is>
          <t>Japan</t>
        </is>
      </c>
      <c r="F501" t="inlineStr">
        <is>
          <t>Japan</t>
        </is>
      </c>
      <c r="G501" t="inlineStr">
        <is>
          <t>Camry</t>
        </is>
      </c>
      <c r="H501" t="inlineStr">
        <is>
          <t>Dealer retail</t>
        </is>
      </c>
      <c r="I501" t="inlineStr">
        <is>
          <t>Private buyer</t>
        </is>
      </c>
      <c r="J501" t="inlineStr">
        <is>
          <t>Sara Rossi</t>
        </is>
      </c>
      <c r="K501" s="70" t="n">
        <v>7</v>
      </c>
      <c r="L501" s="71" t="n">
        <v>4057849.22</v>
      </c>
      <c r="M501" s="71" t="n">
        <v>28404944.54</v>
      </c>
      <c r="N501" s="71" t="n">
        <v>568098.89</v>
      </c>
      <c r="O501" s="71" t="n">
        <v>27836845.65</v>
      </c>
      <c r="P501" s="71" t="n">
        <v>21565398.32</v>
      </c>
      <c r="Q501" s="71" t="n">
        <v>6271447.33</v>
      </c>
      <c r="R501" t="inlineStr">
        <is>
          <t>OS-03</t>
        </is>
      </c>
      <c r="S501" t="inlineStr">
        <is>
          <t>Hybrid</t>
        </is>
      </c>
      <c r="T501" s="70" t="n">
        <v>7</v>
      </c>
      <c r="U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TY100493</t>
        </is>
      </c>
      <c r="B502" s="68" t="n">
        <v>45719</v>
      </c>
      <c r="C502" s="69" t="n">
        <v>2025</v>
      </c>
      <c r="D502" t="inlineStr">
        <is>
          <t>Mar</t>
        </is>
      </c>
      <c r="E502" t="inlineStr">
        <is>
          <t>Asia</t>
        </is>
      </c>
      <c r="F502" t="inlineStr">
        <is>
          <t>Indonesia</t>
        </is>
      </c>
      <c r="G502" t="inlineStr">
        <is>
          <t>Prius</t>
        </is>
      </c>
      <c r="H502" t="inlineStr">
        <is>
          <t>Fleet</t>
        </is>
      </c>
      <c r="I502" t="inlineStr">
        <is>
          <t>Private buyer</t>
        </is>
      </c>
      <c r="J502" t="inlineStr">
        <is>
          <t>Sara Rossi</t>
        </is>
      </c>
      <c r="K502" s="70" t="n">
        <v>27</v>
      </c>
      <c r="L502" s="71" t="n">
        <v>3646365.52</v>
      </c>
      <c r="M502" s="71" t="n">
        <v>98451869.04000001</v>
      </c>
      <c r="N502" s="71" t="n">
        <v>2953556.07</v>
      </c>
      <c r="O502" s="71" t="n">
        <v>95498312.97</v>
      </c>
      <c r="P502" s="71" t="n">
        <v>77243224.58</v>
      </c>
      <c r="Q502" s="71" t="n">
        <v>18255088.39</v>
      </c>
      <c r="R502" t="inlineStr">
        <is>
          <t>JK-02</t>
        </is>
      </c>
      <c r="S502" t="inlineStr">
        <is>
          <t>Hybrid</t>
        </is>
      </c>
      <c r="T502" s="70" t="n">
        <v>30</v>
      </c>
      <c r="U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TY100494</t>
        </is>
      </c>
      <c r="B503" s="68" t="n">
        <v>45719</v>
      </c>
      <c r="C503" s="69" t="n">
        <v>2025</v>
      </c>
      <c r="D503" t="inlineStr">
        <is>
          <t>Mar</t>
        </is>
      </c>
      <c r="E503" t="inlineStr">
        <is>
          <t>Middle East</t>
        </is>
      </c>
      <c r="F503" t="inlineStr">
        <is>
          <t>UAE</t>
        </is>
      </c>
      <c r="G503" t="inlineStr">
        <is>
          <t>bZ4X</t>
        </is>
      </c>
      <c r="H503" t="inlineStr">
        <is>
          <t>Fleet</t>
        </is>
      </c>
      <c r="I503" t="inlineStr">
        <is>
          <t>Private buyer</t>
        </is>
      </c>
      <c r="J503" t="inlineStr">
        <is>
          <t>Ruhi Shaikh</t>
        </is>
      </c>
      <c r="K503" s="70" t="n">
        <v>36</v>
      </c>
      <c r="L503" s="71" t="n">
        <v>6206511.48</v>
      </c>
      <c r="M503" s="71" t="n">
        <v>223434413.28</v>
      </c>
      <c r="N503" s="71" t="n">
        <v>11171720.66</v>
      </c>
      <c r="O503" s="71" t="n">
        <v>212262692.62</v>
      </c>
      <c r="P503" s="71" t="n">
        <v>188142537.64</v>
      </c>
      <c r="Q503" s="71" t="n">
        <v>24120154.98</v>
      </c>
      <c r="R503" t="inlineStr">
        <is>
          <t>DB-02</t>
        </is>
      </c>
      <c r="S503" t="inlineStr">
        <is>
          <t>EV</t>
        </is>
      </c>
      <c r="T503" s="70" t="n">
        <v>36</v>
      </c>
      <c r="U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TY100495</t>
        </is>
      </c>
      <c r="B504" s="68" t="n">
        <v>45719</v>
      </c>
      <c r="C504" s="69" t="n">
        <v>2025</v>
      </c>
      <c r="D504" t="inlineStr">
        <is>
          <t>Mar</t>
        </is>
      </c>
      <c r="E504" t="inlineStr">
        <is>
          <t>Asia</t>
        </is>
      </c>
      <c r="F504" t="inlineStr">
        <is>
          <t>Thailand</t>
        </is>
      </c>
      <c r="G504" t="inlineStr">
        <is>
          <t>Corolla</t>
        </is>
      </c>
      <c r="H504" t="inlineStr">
        <is>
          <t>Dealer retail</t>
        </is>
      </c>
      <c r="I504" t="inlineStr">
        <is>
          <t>Private buyer</t>
        </is>
      </c>
      <c r="J504" t="inlineStr">
        <is>
          <t>Noah Smith</t>
        </is>
      </c>
      <c r="K504" s="70" t="n">
        <v>30</v>
      </c>
      <c r="L504" s="71" t="n">
        <v>2919449.24</v>
      </c>
      <c r="M504" s="71" t="n">
        <v>87583477.2</v>
      </c>
      <c r="N504" s="71" t="n">
        <v>0</v>
      </c>
      <c r="O504" s="71" t="n">
        <v>87583477.2</v>
      </c>
      <c r="P504" s="71" t="n">
        <v>70882978.27</v>
      </c>
      <c r="Q504" s="71" t="n">
        <v>16700498.93</v>
      </c>
      <c r="R504" t="inlineStr">
        <is>
          <t>BK-03</t>
        </is>
      </c>
      <c r="S504" t="inlineStr">
        <is>
          <t>Petrol</t>
        </is>
      </c>
      <c r="T504" s="70" t="n">
        <v>32</v>
      </c>
      <c r="U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TY100496</t>
        </is>
      </c>
      <c r="B505" s="68" t="n">
        <v>45719</v>
      </c>
      <c r="C505" s="69" t="n">
        <v>2025</v>
      </c>
      <c r="D505" t="inlineStr">
        <is>
          <t>Mar</t>
        </is>
      </c>
      <c r="E505" t="inlineStr">
        <is>
          <t>North America</t>
        </is>
      </c>
      <c r="F505" t="inlineStr">
        <is>
          <t>Canada</t>
        </is>
      </c>
      <c r="G505" t="inlineStr">
        <is>
          <t>Corolla</t>
        </is>
      </c>
      <c r="H505" t="inlineStr">
        <is>
          <t>Fleet</t>
        </is>
      </c>
      <c r="I505" t="inlineStr">
        <is>
          <t>Private buyer</t>
        </is>
      </c>
      <c r="J505" t="inlineStr">
        <is>
          <t>Omar Haddad</t>
        </is>
      </c>
      <c r="K505" s="70" t="n">
        <v>3</v>
      </c>
      <c r="L505" s="71" t="n">
        <v>2945916.26</v>
      </c>
      <c r="M505" s="71" t="n">
        <v>8837748.779999999</v>
      </c>
      <c r="N505" s="71" t="n">
        <v>265132.46</v>
      </c>
      <c r="O505" s="71" t="n">
        <v>8572616.32</v>
      </c>
      <c r="P505" s="71" t="n">
        <v>7087180.05</v>
      </c>
      <c r="Q505" s="71" t="n">
        <v>1485436.27</v>
      </c>
      <c r="R505" t="inlineStr">
        <is>
          <t>TO-03</t>
        </is>
      </c>
      <c r="S505" t="inlineStr">
        <is>
          <t>Petrol</t>
        </is>
      </c>
      <c r="T505" s="70" t="n">
        <v>3</v>
      </c>
      <c r="U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TY100497</t>
        </is>
      </c>
      <c r="B506" s="68" t="n">
        <v>45720</v>
      </c>
      <c r="C506" s="69" t="n">
        <v>2025</v>
      </c>
      <c r="D506" t="inlineStr">
        <is>
          <t>Mar</t>
        </is>
      </c>
      <c r="E506" t="inlineStr">
        <is>
          <t>Japan</t>
        </is>
      </c>
      <c r="F506" t="inlineStr">
        <is>
          <t>Japan</t>
        </is>
      </c>
      <c r="G506" t="inlineStr">
        <is>
          <t>RAV4</t>
        </is>
      </c>
      <c r="H506" t="inlineStr">
        <is>
          <t>Online reservation</t>
        </is>
      </c>
      <c r="I506" t="inlineStr">
        <is>
          <t>Private buyer</t>
        </is>
      </c>
      <c r="J506" t="inlineStr">
        <is>
          <t>Fatima Al-Saud</t>
        </is>
      </c>
      <c r="K506" s="70" t="n">
        <v>29</v>
      </c>
      <c r="L506" s="71" t="n">
        <v>3455835.26</v>
      </c>
      <c r="M506" s="71" t="n">
        <v>100219222.54</v>
      </c>
      <c r="N506" s="71" t="n">
        <v>2004384.45</v>
      </c>
      <c r="O506" s="71" t="n">
        <v>98214838.09</v>
      </c>
      <c r="P506" s="71" t="n">
        <v>85245149.8</v>
      </c>
      <c r="Q506" s="71" t="n">
        <v>12969688.29</v>
      </c>
      <c r="R506" t="inlineStr">
        <is>
          <t>OS-01</t>
        </is>
      </c>
      <c r="S506" t="inlineStr">
        <is>
          <t>Petrol</t>
        </is>
      </c>
      <c r="T506" s="70" t="n">
        <v>31</v>
      </c>
      <c r="U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TY100498</t>
        </is>
      </c>
      <c r="B507" s="68" t="n">
        <v>45720</v>
      </c>
      <c r="C507" s="69" t="n">
        <v>2025</v>
      </c>
      <c r="D507" t="inlineStr">
        <is>
          <t>Mar</t>
        </is>
      </c>
      <c r="E507" t="inlineStr">
        <is>
          <t>North America</t>
        </is>
      </c>
      <c r="F507" t="inlineStr">
        <is>
          <t>USA</t>
        </is>
      </c>
      <c r="G507" t="inlineStr">
        <is>
          <t>RAV4</t>
        </is>
      </c>
      <c r="H507" t="inlineStr">
        <is>
          <t>Dealer retail</t>
        </is>
      </c>
      <c r="I507" t="inlineStr">
        <is>
          <t>Private buyer</t>
        </is>
      </c>
      <c r="J507" t="inlineStr">
        <is>
          <t>Emma Clarke</t>
        </is>
      </c>
      <c r="K507" s="70" t="n">
        <v>8</v>
      </c>
      <c r="L507" s="71" t="n">
        <v>3584021.9</v>
      </c>
      <c r="M507" s="71" t="n">
        <v>28672175.2</v>
      </c>
      <c r="N507" s="71" t="n">
        <v>573443.5</v>
      </c>
      <c r="O507" s="71" t="n">
        <v>28098731.7</v>
      </c>
      <c r="P507" s="71" t="n">
        <v>23370935</v>
      </c>
      <c r="Q507" s="71" t="n">
        <v>4727796.7</v>
      </c>
      <c r="R507" t="inlineStr">
        <is>
          <t>NY-04</t>
        </is>
      </c>
      <c r="S507" t="inlineStr">
        <is>
          <t>Hybrid</t>
        </is>
      </c>
      <c r="T507" s="70" t="n">
        <v>8</v>
      </c>
      <c r="U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TY100499</t>
        </is>
      </c>
      <c r="B508" s="68" t="n">
        <v>45721</v>
      </c>
      <c r="C508" s="69" t="n">
        <v>2025</v>
      </c>
      <c r="D508" t="inlineStr">
        <is>
          <t>Mar</t>
        </is>
      </c>
      <c r="E508" t="inlineStr">
        <is>
          <t>Japan</t>
        </is>
      </c>
      <c r="F508" t="inlineStr">
        <is>
          <t>Japan</t>
        </is>
      </c>
      <c r="G508" t="inlineStr">
        <is>
          <t>Corolla</t>
        </is>
      </c>
      <c r="H508" t="inlineStr">
        <is>
          <t>Online reservation</t>
        </is>
      </c>
      <c r="I508" t="inlineStr">
        <is>
          <t>Private buyer</t>
        </is>
      </c>
      <c r="J508" t="inlineStr">
        <is>
          <t>Olivia Brown</t>
        </is>
      </c>
      <c r="K508" s="70" t="n">
        <v>44</v>
      </c>
      <c r="L508" s="71" t="n">
        <v>2636480.52</v>
      </c>
      <c r="M508" s="71" t="n">
        <v>116005142.88</v>
      </c>
      <c r="N508" s="71" t="n">
        <v>0</v>
      </c>
      <c r="O508" s="71" t="n">
        <v>116005142.88</v>
      </c>
      <c r="P508" s="71" t="n">
        <v>101055065.69</v>
      </c>
      <c r="Q508" s="71" t="n">
        <v>14950077.19</v>
      </c>
      <c r="R508" t="inlineStr">
        <is>
          <t>TK-03</t>
        </is>
      </c>
      <c r="S508" t="inlineStr">
        <is>
          <t>Petrol</t>
        </is>
      </c>
      <c r="T508" s="70" t="n">
        <v>44</v>
      </c>
      <c r="U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TY100500</t>
        </is>
      </c>
      <c r="B509" s="68" t="n">
        <v>45721</v>
      </c>
      <c r="C509" s="69" t="n">
        <v>2025</v>
      </c>
      <c r="D509" t="inlineStr">
        <is>
          <t>Mar</t>
        </is>
      </c>
      <c r="E509" t="inlineStr">
        <is>
          <t>Asia</t>
        </is>
      </c>
      <c r="F509" t="inlineStr">
        <is>
          <t>Indonesia</t>
        </is>
      </c>
      <c r="G509" t="inlineStr">
        <is>
          <t>RAV4</t>
        </is>
      </c>
      <c r="H509" t="inlineStr">
        <is>
          <t>Dealer retail</t>
        </is>
      </c>
      <c r="I509" t="inlineStr">
        <is>
          <t>Government</t>
        </is>
      </c>
      <c r="J509" t="inlineStr">
        <is>
          <t>Noah Smith</t>
        </is>
      </c>
      <c r="K509" s="70" t="n">
        <v>35</v>
      </c>
      <c r="L509" s="71" t="n">
        <v>3602356.89</v>
      </c>
      <c r="M509" s="71" t="n">
        <v>126082491.15</v>
      </c>
      <c r="N509" s="71" t="n">
        <v>6304124.56</v>
      </c>
      <c r="O509" s="71" t="n">
        <v>119778366.59</v>
      </c>
      <c r="P509" s="71" t="n">
        <v>97044279.20999999</v>
      </c>
      <c r="Q509" s="71" t="n">
        <v>22734087.38</v>
      </c>
      <c r="R509" t="inlineStr">
        <is>
          <t>JK-02</t>
        </is>
      </c>
      <c r="S509" t="inlineStr">
        <is>
          <t>Hybrid</t>
        </is>
      </c>
      <c r="T509" s="70" t="n">
        <v>34</v>
      </c>
      <c r="U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TY100501</t>
        </is>
      </c>
      <c r="B510" s="68" t="n">
        <v>45721</v>
      </c>
      <c r="C510" s="69" t="n">
        <v>2025</v>
      </c>
      <c r="D510" t="inlineStr">
        <is>
          <t>Mar</t>
        </is>
      </c>
      <c r="E510" t="inlineStr">
        <is>
          <t>Middle East</t>
        </is>
      </c>
      <c r="F510" t="inlineStr">
        <is>
          <t>Saudi Arabia</t>
        </is>
      </c>
      <c r="G510" t="inlineStr">
        <is>
          <t>Hilux</t>
        </is>
      </c>
      <c r="H510" t="inlineStr">
        <is>
          <t>Dealer retail</t>
        </is>
      </c>
      <c r="I510" t="inlineStr">
        <is>
          <t>Private buyer</t>
        </is>
      </c>
      <c r="J510" t="inlineStr">
        <is>
          <t>Omar Haddad</t>
        </is>
      </c>
      <c r="K510" s="70" t="n">
        <v>6</v>
      </c>
      <c r="L510" s="71" t="n">
        <v>4087445.39</v>
      </c>
      <c r="M510" s="71" t="n">
        <v>24524672.34</v>
      </c>
      <c r="N510" s="71" t="n">
        <v>0</v>
      </c>
      <c r="O510" s="71" t="n">
        <v>24524672.34</v>
      </c>
      <c r="P510" s="71" t="n">
        <v>19142164.78</v>
      </c>
      <c r="Q510" s="71" t="n">
        <v>5382507.56</v>
      </c>
      <c r="R510" t="inlineStr">
        <is>
          <t>RY-04</t>
        </is>
      </c>
      <c r="S510" t="inlineStr">
        <is>
          <t>Diesel</t>
        </is>
      </c>
      <c r="T510" s="70" t="n">
        <v>7</v>
      </c>
      <c r="U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TY100502</t>
        </is>
      </c>
      <c r="B511" s="68" t="n">
        <v>45721</v>
      </c>
      <c r="C511" s="69" t="n">
        <v>2025</v>
      </c>
      <c r="D511" t="inlineStr">
        <is>
          <t>Mar</t>
        </is>
      </c>
      <c r="E511" t="inlineStr">
        <is>
          <t>North America</t>
        </is>
      </c>
      <c r="F511" t="inlineStr">
        <is>
          <t>USA</t>
        </is>
      </c>
      <c r="G511" t="inlineStr">
        <is>
          <t>RAV4</t>
        </is>
      </c>
      <c r="H511" t="inlineStr">
        <is>
          <t>Fleet</t>
        </is>
      </c>
      <c r="I511" t="inlineStr">
        <is>
          <t>Private buyer</t>
        </is>
      </c>
      <c r="J511" t="inlineStr">
        <is>
          <t>Omar Haddad</t>
        </is>
      </c>
      <c r="K511" s="70" t="n">
        <v>36</v>
      </c>
      <c r="L511" s="71" t="n">
        <v>3635156.81</v>
      </c>
      <c r="M511" s="71" t="n">
        <v>130865645.16</v>
      </c>
      <c r="N511" s="71" t="n">
        <v>3925969.35</v>
      </c>
      <c r="O511" s="71" t="n">
        <v>126939675.81</v>
      </c>
      <c r="P511" s="71" t="n">
        <v>101719933.74</v>
      </c>
      <c r="Q511" s="71" t="n">
        <v>25219742.07</v>
      </c>
      <c r="R511" t="inlineStr">
        <is>
          <t>LA-01</t>
        </is>
      </c>
      <c r="S511" t="inlineStr">
        <is>
          <t>Hybrid</t>
        </is>
      </c>
      <c r="T511" s="70" t="n">
        <v>38</v>
      </c>
      <c r="U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TY100503</t>
        </is>
      </c>
      <c r="B512" s="68" t="n">
        <v>45721</v>
      </c>
      <c r="C512" s="69" t="n">
        <v>2025</v>
      </c>
      <c r="D512" t="inlineStr">
        <is>
          <t>Mar</t>
        </is>
      </c>
      <c r="E512" t="inlineStr">
        <is>
          <t>Japan</t>
        </is>
      </c>
      <c r="F512" t="inlineStr">
        <is>
          <t>Japan</t>
        </is>
      </c>
      <c r="G512" t="inlineStr">
        <is>
          <t>Hilux</t>
        </is>
      </c>
      <c r="H512" t="inlineStr">
        <is>
          <t>Dealer retail</t>
        </is>
      </c>
      <c r="I512" t="inlineStr">
        <is>
          <t>Government</t>
        </is>
      </c>
      <c r="J512" t="inlineStr">
        <is>
          <t>Lucas Martin</t>
        </is>
      </c>
      <c r="K512" s="70" t="n">
        <v>10</v>
      </c>
      <c r="L512" s="71" t="n">
        <v>4030839.51</v>
      </c>
      <c r="M512" s="71" t="n">
        <v>40308395.1</v>
      </c>
      <c r="N512" s="71" t="n">
        <v>1209251.85</v>
      </c>
      <c r="O512" s="71" t="n">
        <v>39099143.25</v>
      </c>
      <c r="P512" s="71" t="n">
        <v>31625835.37</v>
      </c>
      <c r="Q512" s="71" t="n">
        <v>7473307.88</v>
      </c>
      <c r="R512" t="inlineStr">
        <is>
          <t>TK-03</t>
        </is>
      </c>
      <c r="S512" t="inlineStr">
        <is>
          <t>Diesel</t>
        </is>
      </c>
      <c r="T512" s="70" t="n">
        <v>10</v>
      </c>
      <c r="U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TY100504</t>
        </is>
      </c>
      <c r="B513" s="68" t="n">
        <v>45721</v>
      </c>
      <c r="C513" s="69" t="n">
        <v>2025</v>
      </c>
      <c r="D513" t="inlineStr">
        <is>
          <t>Mar</t>
        </is>
      </c>
      <c r="E513" t="inlineStr">
        <is>
          <t>Asia</t>
        </is>
      </c>
      <c r="F513" t="inlineStr">
        <is>
          <t>India</t>
        </is>
      </c>
      <c r="G513" t="inlineStr">
        <is>
          <t>bZ4X</t>
        </is>
      </c>
      <c r="H513" t="inlineStr">
        <is>
          <t>Online reservation</t>
        </is>
      </c>
      <c r="I513" t="inlineStr">
        <is>
          <t>Company fleet</t>
        </is>
      </c>
      <c r="J513" t="inlineStr">
        <is>
          <t>Olivia Brown</t>
        </is>
      </c>
      <c r="K513" s="70" t="n">
        <v>26</v>
      </c>
      <c r="L513" s="71" t="n">
        <v>6252174.79</v>
      </c>
      <c r="M513" s="71" t="n">
        <v>162556544.54</v>
      </c>
      <c r="N513" s="71" t="n">
        <v>8127827.23</v>
      </c>
      <c r="O513" s="71" t="n">
        <v>154428717.31</v>
      </c>
      <c r="P513" s="71" t="n">
        <v>145552438.76</v>
      </c>
      <c r="Q513" s="71" t="n">
        <v>8876278.550000001</v>
      </c>
      <c r="R513" t="inlineStr">
        <is>
          <t>DL-04</t>
        </is>
      </c>
      <c r="S513" t="inlineStr">
        <is>
          <t>EV</t>
        </is>
      </c>
      <c r="T513" s="70" t="n">
        <v>27</v>
      </c>
      <c r="U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TY100505</t>
        </is>
      </c>
      <c r="B514" s="68" t="n">
        <v>45721</v>
      </c>
      <c r="C514" s="69" t="n">
        <v>2025</v>
      </c>
      <c r="D514" t="inlineStr">
        <is>
          <t>Mar</t>
        </is>
      </c>
      <c r="E514" t="inlineStr">
        <is>
          <t>North America</t>
        </is>
      </c>
      <c r="F514" t="inlineStr">
        <is>
          <t>Canada</t>
        </is>
      </c>
      <c r="G514" t="inlineStr">
        <is>
          <t>Prius</t>
        </is>
      </c>
      <c r="H514" t="inlineStr">
        <is>
          <t>Dealer retail</t>
        </is>
      </c>
      <c r="I514" t="inlineStr">
        <is>
          <t>Private buyer</t>
        </is>
      </c>
      <c r="J514" t="inlineStr">
        <is>
          <t>Hiroshi Tanaka</t>
        </is>
      </c>
      <c r="K514" s="70" t="n">
        <v>19</v>
      </c>
      <c r="L514" s="71" t="n">
        <v>3685409.24</v>
      </c>
      <c r="M514" s="71" t="n">
        <v>70022775.56</v>
      </c>
      <c r="N514" s="71" t="n">
        <v>3501138.78</v>
      </c>
      <c r="O514" s="71" t="n">
        <v>66521636.78</v>
      </c>
      <c r="P514" s="71" t="n">
        <v>53149664.18</v>
      </c>
      <c r="Q514" s="71" t="n">
        <v>13371972.6</v>
      </c>
      <c r="R514" t="inlineStr">
        <is>
          <t>TO-03</t>
        </is>
      </c>
      <c r="S514" t="inlineStr">
        <is>
          <t>Hybrid</t>
        </is>
      </c>
      <c r="T514" s="70" t="n">
        <v>19</v>
      </c>
      <c r="U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TY100506</t>
        </is>
      </c>
      <c r="B515" s="68" t="n">
        <v>45721</v>
      </c>
      <c r="C515" s="69" t="n">
        <v>2025</v>
      </c>
      <c r="D515" t="inlineStr">
        <is>
          <t>Mar</t>
        </is>
      </c>
      <c r="E515" t="inlineStr">
        <is>
          <t>Europe</t>
        </is>
      </c>
      <c r="F515" t="inlineStr">
        <is>
          <t>Germany</t>
        </is>
      </c>
      <c r="G515" t="inlineStr">
        <is>
          <t>Land Cruiser</t>
        </is>
      </c>
      <c r="H515" t="inlineStr">
        <is>
          <t>Dealer retail</t>
        </is>
      </c>
      <c r="I515" t="inlineStr">
        <is>
          <t>Company fleet</t>
        </is>
      </c>
      <c r="J515" t="inlineStr">
        <is>
          <t>Zoya Ahmed</t>
        </is>
      </c>
      <c r="K515" s="70" t="n">
        <v>40</v>
      </c>
      <c r="L515" s="71" t="n">
        <v>7067815.24</v>
      </c>
      <c r="M515" s="71" t="n">
        <v>282712609.6</v>
      </c>
      <c r="N515" s="71" t="n">
        <v>5654252.19</v>
      </c>
      <c r="O515" s="71" t="n">
        <v>277058357.41</v>
      </c>
      <c r="P515" s="71" t="n">
        <v>228631506.92</v>
      </c>
      <c r="Q515" s="71" t="n">
        <v>48426850.49</v>
      </c>
      <c r="R515" t="inlineStr">
        <is>
          <t>BE-04</t>
        </is>
      </c>
      <c r="S515" t="inlineStr">
        <is>
          <t>Hybrid</t>
        </is>
      </c>
      <c r="T515" s="70" t="n">
        <v>43</v>
      </c>
      <c r="U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TY100507</t>
        </is>
      </c>
      <c r="B516" s="68" t="n">
        <v>45721</v>
      </c>
      <c r="C516" s="69" t="n">
        <v>2025</v>
      </c>
      <c r="D516" t="inlineStr">
        <is>
          <t>Mar</t>
        </is>
      </c>
      <c r="E516" t="inlineStr">
        <is>
          <t>Asia</t>
        </is>
      </c>
      <c r="F516" t="inlineStr">
        <is>
          <t>India</t>
        </is>
      </c>
      <c r="G516" t="inlineStr">
        <is>
          <t>Hilux</t>
        </is>
      </c>
      <c r="H516" t="inlineStr">
        <is>
          <t>Fleet</t>
        </is>
      </c>
      <c r="I516" t="inlineStr">
        <is>
          <t>Private buyer</t>
        </is>
      </c>
      <c r="J516" t="inlineStr">
        <is>
          <t>Mei Lin</t>
        </is>
      </c>
      <c r="K516" s="70" t="n">
        <v>21</v>
      </c>
      <c r="L516" s="71" t="n">
        <v>3929842.67</v>
      </c>
      <c r="M516" s="71" t="n">
        <v>82526696.06999999</v>
      </c>
      <c r="N516" s="71" t="n">
        <v>2475800.88</v>
      </c>
      <c r="O516" s="71" t="n">
        <v>80050895.19</v>
      </c>
      <c r="P516" s="71" t="n">
        <v>65283705.43</v>
      </c>
      <c r="Q516" s="71" t="n">
        <v>14767189.76</v>
      </c>
      <c r="R516" t="inlineStr">
        <is>
          <t>DL-04</t>
        </is>
      </c>
      <c r="S516" t="inlineStr">
        <is>
          <t>Diesel</t>
        </is>
      </c>
      <c r="T516" s="70" t="n">
        <v>21</v>
      </c>
      <c r="U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TY100508</t>
        </is>
      </c>
      <c r="B517" s="68" t="n">
        <v>45721</v>
      </c>
      <c r="C517" s="69" t="n">
        <v>2025</v>
      </c>
      <c r="D517" t="inlineStr">
        <is>
          <t>Mar</t>
        </is>
      </c>
      <c r="E517" t="inlineStr">
        <is>
          <t>Europe</t>
        </is>
      </c>
      <c r="F517" t="inlineStr">
        <is>
          <t>Germany</t>
        </is>
      </c>
      <c r="G517" t="inlineStr">
        <is>
          <t>Hilux</t>
        </is>
      </c>
      <c r="H517" t="inlineStr">
        <is>
          <t>Dealer retail</t>
        </is>
      </c>
      <c r="I517" t="inlineStr">
        <is>
          <t>Private buyer</t>
        </is>
      </c>
      <c r="J517" t="inlineStr">
        <is>
          <t>Olivia Brown</t>
        </is>
      </c>
      <c r="K517" s="70" t="n">
        <v>22</v>
      </c>
      <c r="L517" s="71" t="n">
        <v>3923205.08</v>
      </c>
      <c r="M517" s="71" t="n">
        <v>86310511.76000001</v>
      </c>
      <c r="N517" s="71" t="n">
        <v>4315525.59</v>
      </c>
      <c r="O517" s="71" t="n">
        <v>81994986.17</v>
      </c>
      <c r="P517" s="71" t="n">
        <v>72644560.01000001</v>
      </c>
      <c r="Q517" s="71" t="n">
        <v>9350426.16</v>
      </c>
      <c r="R517" t="inlineStr">
        <is>
          <t>BE-04</t>
        </is>
      </c>
      <c r="S517" t="inlineStr">
        <is>
          <t>Diesel</t>
        </is>
      </c>
      <c r="T517" s="70" t="n">
        <v>22</v>
      </c>
      <c r="U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TY100509</t>
        </is>
      </c>
      <c r="B518" s="68" t="n">
        <v>45722</v>
      </c>
      <c r="C518" s="69" t="n">
        <v>2025</v>
      </c>
      <c r="D518" t="inlineStr">
        <is>
          <t>Mar</t>
        </is>
      </c>
      <c r="E518" t="inlineStr">
        <is>
          <t>North America</t>
        </is>
      </c>
      <c r="F518" t="inlineStr">
        <is>
          <t>Canada</t>
        </is>
      </c>
      <c r="G518" t="inlineStr">
        <is>
          <t>Camry</t>
        </is>
      </c>
      <c r="H518" t="inlineStr">
        <is>
          <t>Fleet</t>
        </is>
      </c>
      <c r="I518" t="inlineStr">
        <is>
          <t>Private buyer</t>
        </is>
      </c>
      <c r="J518" t="inlineStr">
        <is>
          <t>Amir Khan</t>
        </is>
      </c>
      <c r="K518" s="70" t="n">
        <v>15</v>
      </c>
      <c r="L518" s="71" t="n">
        <v>3883447.38</v>
      </c>
      <c r="M518" s="71" t="n">
        <v>58251710.7</v>
      </c>
      <c r="N518" s="71" t="n">
        <v>2912585.54</v>
      </c>
      <c r="O518" s="71" t="n">
        <v>55339125.16</v>
      </c>
      <c r="P518" s="71" t="n">
        <v>48464169.98</v>
      </c>
      <c r="Q518" s="71" t="n">
        <v>6874955.18</v>
      </c>
      <c r="R518" t="inlineStr">
        <is>
          <t>TO-03</t>
        </is>
      </c>
      <c r="S518" t="inlineStr">
        <is>
          <t>Petrol</t>
        </is>
      </c>
      <c r="T518" s="70" t="n">
        <v>16</v>
      </c>
      <c r="U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TY100510</t>
        </is>
      </c>
      <c r="B519" s="68" t="n">
        <v>45722</v>
      </c>
      <c r="C519" s="69" t="n">
        <v>2025</v>
      </c>
      <c r="D519" t="inlineStr">
        <is>
          <t>Mar</t>
        </is>
      </c>
      <c r="E519" t="inlineStr">
        <is>
          <t>North America</t>
        </is>
      </c>
      <c r="F519" t="inlineStr">
        <is>
          <t>Canada</t>
        </is>
      </c>
      <c r="G519" t="inlineStr">
        <is>
          <t>RAV4</t>
        </is>
      </c>
      <c r="H519" t="inlineStr">
        <is>
          <t>Dealer retail</t>
        </is>
      </c>
      <c r="I519" t="inlineStr">
        <is>
          <t>Private buyer</t>
        </is>
      </c>
      <c r="J519" t="inlineStr">
        <is>
          <t>Arjun Mehta</t>
        </is>
      </c>
      <c r="K519" s="70" t="n">
        <v>29</v>
      </c>
      <c r="L519" s="71" t="n">
        <v>3426101.25</v>
      </c>
      <c r="M519" s="71" t="n">
        <v>99356936.25</v>
      </c>
      <c r="N519" s="71" t="n">
        <v>2980708.09</v>
      </c>
      <c r="O519" s="71" t="n">
        <v>96376228.16</v>
      </c>
      <c r="P519" s="71" t="n">
        <v>82777764.43000001</v>
      </c>
      <c r="Q519" s="71" t="n">
        <v>13598463.73</v>
      </c>
      <c r="R519" t="inlineStr">
        <is>
          <t>TO-01</t>
        </is>
      </c>
      <c r="S519" t="inlineStr">
        <is>
          <t>Petrol</t>
        </is>
      </c>
      <c r="T519" s="70" t="n">
        <v>32</v>
      </c>
      <c r="U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TY100511</t>
        </is>
      </c>
      <c r="B520" s="68" t="n">
        <v>45722</v>
      </c>
      <c r="C520" s="69" t="n">
        <v>2025</v>
      </c>
      <c r="D520" t="inlineStr">
        <is>
          <t>Mar</t>
        </is>
      </c>
      <c r="E520" t="inlineStr">
        <is>
          <t>Middle East</t>
        </is>
      </c>
      <c r="F520" t="inlineStr">
        <is>
          <t>UAE</t>
        </is>
      </c>
      <c r="G520" t="inlineStr">
        <is>
          <t>Camry</t>
        </is>
      </c>
      <c r="H520" t="inlineStr">
        <is>
          <t>Dealer retail</t>
        </is>
      </c>
      <c r="I520" t="inlineStr">
        <is>
          <t>Private buyer</t>
        </is>
      </c>
      <c r="J520" t="inlineStr">
        <is>
          <t>Ana Costa</t>
        </is>
      </c>
      <c r="K520" s="70" t="n">
        <v>20</v>
      </c>
      <c r="L520" s="71" t="n">
        <v>3918996.54</v>
      </c>
      <c r="M520" s="71" t="n">
        <v>78379930.8</v>
      </c>
      <c r="N520" s="71" t="n">
        <v>2351397.92</v>
      </c>
      <c r="O520" s="71" t="n">
        <v>76028532.88</v>
      </c>
      <c r="P520" s="71" t="n">
        <v>63171870.37</v>
      </c>
      <c r="Q520" s="71" t="n">
        <v>12856662.51</v>
      </c>
      <c r="R520" t="inlineStr">
        <is>
          <t>DB-02</t>
        </is>
      </c>
      <c r="S520" t="inlineStr">
        <is>
          <t>Hybrid</t>
        </is>
      </c>
      <c r="T520" s="70" t="n">
        <v>21</v>
      </c>
      <c r="U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TY100512</t>
        </is>
      </c>
      <c r="B521" s="68" t="n">
        <v>45722</v>
      </c>
      <c r="C521" s="69" t="n">
        <v>2025</v>
      </c>
      <c r="D521" t="inlineStr">
        <is>
          <t>Mar</t>
        </is>
      </c>
      <c r="E521" t="inlineStr">
        <is>
          <t>Middle East</t>
        </is>
      </c>
      <c r="F521" t="inlineStr">
        <is>
          <t>UAE</t>
        </is>
      </c>
      <c r="G521" t="inlineStr">
        <is>
          <t>Corolla</t>
        </is>
      </c>
      <c r="H521" t="inlineStr">
        <is>
          <t>Fleet</t>
        </is>
      </c>
      <c r="I521" t="inlineStr">
        <is>
          <t>Private buyer</t>
        </is>
      </c>
      <c r="J521" t="inlineStr">
        <is>
          <t>Yuki Sato</t>
        </is>
      </c>
      <c r="K521" s="70" t="n">
        <v>23</v>
      </c>
      <c r="L521" s="71" t="n">
        <v>2843402.79</v>
      </c>
      <c r="M521" s="71" t="n">
        <v>65398264.17</v>
      </c>
      <c r="N521" s="71" t="n">
        <v>1961947.93</v>
      </c>
      <c r="O521" s="71" t="n">
        <v>63436316.24</v>
      </c>
      <c r="P521" s="71" t="n">
        <v>54041992.33</v>
      </c>
      <c r="Q521" s="71" t="n">
        <v>9394323.91</v>
      </c>
      <c r="R521" t="inlineStr">
        <is>
          <t>DB-02</t>
        </is>
      </c>
      <c r="S521" t="inlineStr">
        <is>
          <t>Petrol</t>
        </is>
      </c>
      <c r="T521" s="70" t="n">
        <v>25</v>
      </c>
      <c r="U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TY100513</t>
        </is>
      </c>
      <c r="B522" s="68" t="n">
        <v>45722</v>
      </c>
      <c r="C522" s="69" t="n">
        <v>2025</v>
      </c>
      <c r="D522" t="inlineStr">
        <is>
          <t>Mar</t>
        </is>
      </c>
      <c r="E522" t="inlineStr">
        <is>
          <t>Asia</t>
        </is>
      </c>
      <c r="F522" t="inlineStr">
        <is>
          <t>Indonesia</t>
        </is>
      </c>
      <c r="G522" t="inlineStr">
        <is>
          <t>Hilux</t>
        </is>
      </c>
      <c r="H522" t="inlineStr">
        <is>
          <t>Dealer retail</t>
        </is>
      </c>
      <c r="I522" t="inlineStr">
        <is>
          <t>Private buyer</t>
        </is>
      </c>
      <c r="J522" t="inlineStr">
        <is>
          <t>Lucas Martin</t>
        </is>
      </c>
      <c r="K522" s="70" t="n">
        <v>21</v>
      </c>
      <c r="L522" s="71" t="n">
        <v>4020788.91</v>
      </c>
      <c r="M522" s="71" t="n">
        <v>84436567.11</v>
      </c>
      <c r="N522" s="71" t="n">
        <v>2533097.01</v>
      </c>
      <c r="O522" s="71" t="n">
        <v>81903470.09999999</v>
      </c>
      <c r="P522" s="71" t="n">
        <v>67326372.73999999</v>
      </c>
      <c r="Q522" s="71" t="n">
        <v>14577097.36</v>
      </c>
      <c r="R522" t="inlineStr">
        <is>
          <t>JK-03</t>
        </is>
      </c>
      <c r="S522" t="inlineStr">
        <is>
          <t>Diesel</t>
        </is>
      </c>
      <c r="T522" s="70" t="n">
        <v>22</v>
      </c>
      <c r="U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TY100514</t>
        </is>
      </c>
      <c r="B523" s="68" t="n">
        <v>45722</v>
      </c>
      <c r="C523" s="69" t="n">
        <v>2025</v>
      </c>
      <c r="D523" t="inlineStr">
        <is>
          <t>Mar</t>
        </is>
      </c>
      <c r="E523" t="inlineStr">
        <is>
          <t>Japan</t>
        </is>
      </c>
      <c r="F523" t="inlineStr">
        <is>
          <t>Japan</t>
        </is>
      </c>
      <c r="G523" t="inlineStr">
        <is>
          <t>Prius</t>
        </is>
      </c>
      <c r="H523" t="inlineStr">
        <is>
          <t>Dealer retail</t>
        </is>
      </c>
      <c r="I523" t="inlineStr">
        <is>
          <t>Private buyer</t>
        </is>
      </c>
      <c r="J523" t="inlineStr">
        <is>
          <t>Hiroshi Tanaka</t>
        </is>
      </c>
      <c r="K523" s="70" t="n">
        <v>25</v>
      </c>
      <c r="L523" s="71" t="n">
        <v>3535158.46</v>
      </c>
      <c r="M523" s="71" t="n">
        <v>88378961.5</v>
      </c>
      <c r="N523" s="71" t="n">
        <v>2651368.84</v>
      </c>
      <c r="O523" s="71" t="n">
        <v>85727592.66</v>
      </c>
      <c r="P523" s="71" t="n">
        <v>72341019.73999999</v>
      </c>
      <c r="Q523" s="71" t="n">
        <v>13386572.92</v>
      </c>
      <c r="R523" t="inlineStr">
        <is>
          <t>NG-04</t>
        </is>
      </c>
      <c r="S523" t="inlineStr">
        <is>
          <t>Hybrid</t>
        </is>
      </c>
      <c r="T523" s="70" t="n">
        <v>28</v>
      </c>
      <c r="U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TY100515</t>
        </is>
      </c>
      <c r="B524" s="68" t="n">
        <v>45722</v>
      </c>
      <c r="C524" s="69" t="n">
        <v>2025</v>
      </c>
      <c r="D524" t="inlineStr">
        <is>
          <t>Mar</t>
        </is>
      </c>
      <c r="E524" t="inlineStr">
        <is>
          <t>North America</t>
        </is>
      </c>
      <c r="F524" t="inlineStr">
        <is>
          <t>Canada</t>
        </is>
      </c>
      <c r="G524" t="inlineStr">
        <is>
          <t>Camry</t>
        </is>
      </c>
      <c r="H524" t="inlineStr">
        <is>
          <t>Dealer retail</t>
        </is>
      </c>
      <c r="I524" t="inlineStr">
        <is>
          <t>Private buyer</t>
        </is>
      </c>
      <c r="J524" t="inlineStr">
        <is>
          <t>Lucas Martin</t>
        </is>
      </c>
      <c r="K524" s="70" t="n">
        <v>24</v>
      </c>
      <c r="L524" s="71" t="n">
        <v>3963740.25</v>
      </c>
      <c r="M524" s="71" t="n">
        <v>95129766</v>
      </c>
      <c r="N524" s="71" t="n">
        <v>1902595.32</v>
      </c>
      <c r="O524" s="71" t="n">
        <v>93227170.68000001</v>
      </c>
      <c r="P524" s="71" t="n">
        <v>76498455.44</v>
      </c>
      <c r="Q524" s="71" t="n">
        <v>16728715.24</v>
      </c>
      <c r="R524" t="inlineStr">
        <is>
          <t>TO-01</t>
        </is>
      </c>
      <c r="S524" t="inlineStr">
        <is>
          <t>Hybrid</t>
        </is>
      </c>
      <c r="T524" s="70" t="n">
        <v>24</v>
      </c>
      <c r="U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TY100516</t>
        </is>
      </c>
      <c r="B525" s="68" t="n">
        <v>45722</v>
      </c>
      <c r="C525" s="69" t="n">
        <v>2025</v>
      </c>
      <c r="D525" t="inlineStr">
        <is>
          <t>Mar</t>
        </is>
      </c>
      <c r="E525" t="inlineStr">
        <is>
          <t>North America</t>
        </is>
      </c>
      <c r="F525" t="inlineStr">
        <is>
          <t>Canada</t>
        </is>
      </c>
      <c r="G525" t="inlineStr">
        <is>
          <t>bZ4X</t>
        </is>
      </c>
      <c r="H525" t="inlineStr">
        <is>
          <t>Dealer retail</t>
        </is>
      </c>
      <c r="I525" t="inlineStr">
        <is>
          <t>Company fleet</t>
        </is>
      </c>
      <c r="J525" t="inlineStr">
        <is>
          <t>Omar Haddad</t>
        </is>
      </c>
      <c r="K525" s="70" t="n">
        <v>9</v>
      </c>
      <c r="L525" s="71" t="n">
        <v>6019639.06</v>
      </c>
      <c r="M525" s="71" t="n">
        <v>54176751.54</v>
      </c>
      <c r="N525" s="71" t="n">
        <v>2708837.58</v>
      </c>
      <c r="O525" s="71" t="n">
        <v>51467913.96</v>
      </c>
      <c r="P525" s="71" t="n">
        <v>48191417.24</v>
      </c>
      <c r="Q525" s="71" t="n">
        <v>3276496.72</v>
      </c>
      <c r="R525" t="inlineStr">
        <is>
          <t>TO-03</t>
        </is>
      </c>
      <c r="S525" t="inlineStr">
        <is>
          <t>EV</t>
        </is>
      </c>
      <c r="T525" s="70" t="n">
        <v>9</v>
      </c>
      <c r="U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TY100517</t>
        </is>
      </c>
      <c r="B526" s="68" t="n">
        <v>45722</v>
      </c>
      <c r="C526" s="69" t="n">
        <v>2025</v>
      </c>
      <c r="D526" t="inlineStr">
        <is>
          <t>Mar</t>
        </is>
      </c>
      <c r="E526" t="inlineStr">
        <is>
          <t>Middle East</t>
        </is>
      </c>
      <c r="F526" t="inlineStr">
        <is>
          <t>Saudi Arabia</t>
        </is>
      </c>
      <c r="G526" t="inlineStr">
        <is>
          <t>RAV4</t>
        </is>
      </c>
      <c r="H526" t="inlineStr">
        <is>
          <t>Dealer retail</t>
        </is>
      </c>
      <c r="I526" t="inlineStr">
        <is>
          <t>Private buyer</t>
        </is>
      </c>
      <c r="J526" t="inlineStr">
        <is>
          <t>Emma Clarke</t>
        </is>
      </c>
      <c r="K526" s="70" t="n">
        <v>22</v>
      </c>
      <c r="L526" s="71" t="n">
        <v>3748129.26</v>
      </c>
      <c r="M526" s="71" t="n">
        <v>82458843.72</v>
      </c>
      <c r="N526" s="71" t="n">
        <v>2473765.31</v>
      </c>
      <c r="O526" s="71" t="n">
        <v>79985078.41</v>
      </c>
      <c r="P526" s="71" t="n">
        <v>63618694.35</v>
      </c>
      <c r="Q526" s="71" t="n">
        <v>16366384.06</v>
      </c>
      <c r="R526" t="inlineStr">
        <is>
          <t>RY-02</t>
        </is>
      </c>
      <c r="S526" t="inlineStr">
        <is>
          <t>Hybrid</t>
        </is>
      </c>
      <c r="T526" s="70" t="n">
        <v>22</v>
      </c>
      <c r="U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TY100518</t>
        </is>
      </c>
      <c r="B527" s="68" t="n">
        <v>45722</v>
      </c>
      <c r="C527" s="69" t="n">
        <v>2025</v>
      </c>
      <c r="D527" t="inlineStr">
        <is>
          <t>Mar</t>
        </is>
      </c>
      <c r="E527" t="inlineStr">
        <is>
          <t>Japan</t>
        </is>
      </c>
      <c r="F527" t="inlineStr">
        <is>
          <t>Japan</t>
        </is>
      </c>
      <c r="G527" t="inlineStr">
        <is>
          <t>Corolla</t>
        </is>
      </c>
      <c r="H527" t="inlineStr">
        <is>
          <t>Dealer retail</t>
        </is>
      </c>
      <c r="I527" t="inlineStr">
        <is>
          <t>Company fleet</t>
        </is>
      </c>
      <c r="J527" t="inlineStr">
        <is>
          <t>Sophie Müller</t>
        </is>
      </c>
      <c r="K527" s="70" t="n">
        <v>14</v>
      </c>
      <c r="L527" s="71" t="n">
        <v>2754184.82</v>
      </c>
      <c r="M527" s="71" t="n">
        <v>38558587.48</v>
      </c>
      <c r="N527" s="71" t="n">
        <v>1156757.62</v>
      </c>
      <c r="O527" s="71" t="n">
        <v>37401829.86</v>
      </c>
      <c r="P527" s="71" t="n">
        <v>31796899.8</v>
      </c>
      <c r="Q527" s="71" t="n">
        <v>5604930.06</v>
      </c>
      <c r="R527" t="inlineStr">
        <is>
          <t>NG-04</t>
        </is>
      </c>
      <c r="S527" t="inlineStr">
        <is>
          <t>Petrol</t>
        </is>
      </c>
      <c r="T527" s="70" t="n">
        <v>15</v>
      </c>
      <c r="U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TY100519</t>
        </is>
      </c>
      <c r="B528" s="68" t="n">
        <v>45722</v>
      </c>
      <c r="C528" s="69" t="n">
        <v>2025</v>
      </c>
      <c r="D528" t="inlineStr">
        <is>
          <t>Mar</t>
        </is>
      </c>
      <c r="E528" t="inlineStr">
        <is>
          <t>Europe</t>
        </is>
      </c>
      <c r="F528" t="inlineStr">
        <is>
          <t>UK</t>
        </is>
      </c>
      <c r="G528" t="inlineStr">
        <is>
          <t>Prius</t>
        </is>
      </c>
      <c r="H528" t="inlineStr">
        <is>
          <t>Dealer retail</t>
        </is>
      </c>
      <c r="I528" t="inlineStr">
        <is>
          <t>Government</t>
        </is>
      </c>
      <c r="J528" t="inlineStr">
        <is>
          <t>Omar Haddad</t>
        </is>
      </c>
      <c r="K528" s="70" t="n">
        <v>24</v>
      </c>
      <c r="L528" s="71" t="n">
        <v>3683382.84</v>
      </c>
      <c r="M528" s="71" t="n">
        <v>88401188.16</v>
      </c>
      <c r="N528" s="71" t="n">
        <v>0</v>
      </c>
      <c r="O528" s="71" t="n">
        <v>88401188.16</v>
      </c>
      <c r="P528" s="71" t="n">
        <v>70723768.5</v>
      </c>
      <c r="Q528" s="71" t="n">
        <v>17677419.66</v>
      </c>
      <c r="R528" t="inlineStr">
        <is>
          <t>LN-01</t>
        </is>
      </c>
      <c r="S528" t="inlineStr">
        <is>
          <t>Hybrid</t>
        </is>
      </c>
      <c r="T528" s="70" t="n">
        <v>26</v>
      </c>
      <c r="U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TY100520</t>
        </is>
      </c>
      <c r="B529" s="68" t="n">
        <v>45722</v>
      </c>
      <c r="C529" s="69" t="n">
        <v>2025</v>
      </c>
      <c r="D529" t="inlineStr">
        <is>
          <t>Mar</t>
        </is>
      </c>
      <c r="E529" t="inlineStr">
        <is>
          <t>Asia</t>
        </is>
      </c>
      <c r="F529" t="inlineStr">
        <is>
          <t>India</t>
        </is>
      </c>
      <c r="G529" t="inlineStr">
        <is>
          <t>Hilux</t>
        </is>
      </c>
      <c r="H529" t="inlineStr">
        <is>
          <t>Dealer retail</t>
        </is>
      </c>
      <c r="I529" t="inlineStr">
        <is>
          <t>Private buyer</t>
        </is>
      </c>
      <c r="J529" t="inlineStr">
        <is>
          <t>Shraddha Kulkarni</t>
        </is>
      </c>
      <c r="K529" s="70" t="n">
        <v>44</v>
      </c>
      <c r="L529" s="71" t="n">
        <v>4159153.77</v>
      </c>
      <c r="M529" s="71" t="n">
        <v>183002765.88</v>
      </c>
      <c r="N529" s="71" t="n">
        <v>5490082.98</v>
      </c>
      <c r="O529" s="71" t="n">
        <v>177512682.9</v>
      </c>
      <c r="P529" s="71" t="n">
        <v>139819309.33</v>
      </c>
      <c r="Q529" s="71" t="n">
        <v>37693373.57</v>
      </c>
      <c r="R529" t="inlineStr">
        <is>
          <t>PU-03</t>
        </is>
      </c>
      <c r="S529" t="inlineStr">
        <is>
          <t>Petrol</t>
        </is>
      </c>
      <c r="T529" s="70" t="n">
        <v>48</v>
      </c>
      <c r="U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TY100521</t>
        </is>
      </c>
      <c r="B530" s="68" t="n">
        <v>45722</v>
      </c>
      <c r="C530" s="69" t="n">
        <v>2025</v>
      </c>
      <c r="D530" t="inlineStr">
        <is>
          <t>Mar</t>
        </is>
      </c>
      <c r="E530" t="inlineStr">
        <is>
          <t>North America</t>
        </is>
      </c>
      <c r="F530" t="inlineStr">
        <is>
          <t>Canada</t>
        </is>
      </c>
      <c r="G530" t="inlineStr">
        <is>
          <t>Corolla</t>
        </is>
      </c>
      <c r="H530" t="inlineStr">
        <is>
          <t>Online reservation</t>
        </is>
      </c>
      <c r="I530" t="inlineStr">
        <is>
          <t>Private buyer</t>
        </is>
      </c>
      <c r="J530" t="inlineStr">
        <is>
          <t>Carlos Silva</t>
        </is>
      </c>
      <c r="K530" s="70" t="n">
        <v>7</v>
      </c>
      <c r="L530" s="71" t="n">
        <v>2856587.3</v>
      </c>
      <c r="M530" s="71" t="n">
        <v>19996111.1</v>
      </c>
      <c r="N530" s="71" t="n">
        <v>999805.5600000001</v>
      </c>
      <c r="O530" s="71" t="n">
        <v>18996305.54</v>
      </c>
      <c r="P530" s="71" t="n">
        <v>16506956.61</v>
      </c>
      <c r="Q530" s="71" t="n">
        <v>2489348.93</v>
      </c>
      <c r="R530" t="inlineStr">
        <is>
          <t>TO-01</t>
        </is>
      </c>
      <c r="S530" t="inlineStr">
        <is>
          <t>Hybrid</t>
        </is>
      </c>
      <c r="T530" s="70" t="n">
        <v>7</v>
      </c>
      <c r="U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TY100522</t>
        </is>
      </c>
      <c r="B531" s="68" t="n">
        <v>45722</v>
      </c>
      <c r="C531" s="69" t="n">
        <v>2025</v>
      </c>
      <c r="D531" t="inlineStr">
        <is>
          <t>Mar</t>
        </is>
      </c>
      <c r="E531" t="inlineStr">
        <is>
          <t>North America</t>
        </is>
      </c>
      <c r="F531" t="inlineStr">
        <is>
          <t>Canada</t>
        </is>
      </c>
      <c r="G531" t="inlineStr">
        <is>
          <t>RAV4</t>
        </is>
      </c>
      <c r="H531" t="inlineStr">
        <is>
          <t>Dealer retail</t>
        </is>
      </c>
      <c r="I531" t="inlineStr">
        <is>
          <t>Private buyer</t>
        </is>
      </c>
      <c r="J531" t="inlineStr">
        <is>
          <t>Noah Smith</t>
        </is>
      </c>
      <c r="K531" s="70" t="n">
        <v>3</v>
      </c>
      <c r="L531" s="71" t="n">
        <v>3504918.71</v>
      </c>
      <c r="M531" s="71" t="n">
        <v>10514756.13</v>
      </c>
      <c r="N531" s="71" t="n">
        <v>315442.68</v>
      </c>
      <c r="O531" s="71" t="n">
        <v>10199313.45</v>
      </c>
      <c r="P531" s="71" t="n">
        <v>8589960.279999999</v>
      </c>
      <c r="Q531" s="71" t="n">
        <v>1609353.17</v>
      </c>
      <c r="R531" t="inlineStr">
        <is>
          <t>TO-02</t>
        </is>
      </c>
      <c r="S531" t="inlineStr">
        <is>
          <t>Hybrid</t>
        </is>
      </c>
      <c r="T531" s="70" t="n">
        <v>3</v>
      </c>
      <c r="U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TY100523</t>
        </is>
      </c>
      <c r="B532" s="68" t="n">
        <v>45723</v>
      </c>
      <c r="C532" s="69" t="n">
        <v>2025</v>
      </c>
      <c r="D532" t="inlineStr">
        <is>
          <t>Mar</t>
        </is>
      </c>
      <c r="E532" t="inlineStr">
        <is>
          <t>Asia</t>
        </is>
      </c>
      <c r="F532" t="inlineStr">
        <is>
          <t>Thailand</t>
        </is>
      </c>
      <c r="G532" t="inlineStr">
        <is>
          <t>Corolla</t>
        </is>
      </c>
      <c r="H532" t="inlineStr">
        <is>
          <t>Dealer retail</t>
        </is>
      </c>
      <c r="I532" t="inlineStr">
        <is>
          <t>Company fleet</t>
        </is>
      </c>
      <c r="J532" t="inlineStr">
        <is>
          <t>Kofi Mensah</t>
        </is>
      </c>
      <c r="K532" s="70" t="n">
        <v>36</v>
      </c>
      <c r="L532" s="71" t="n">
        <v>2804357.4</v>
      </c>
      <c r="M532" s="71" t="n">
        <v>100956866.4</v>
      </c>
      <c r="N532" s="71" t="n">
        <v>5047843.32</v>
      </c>
      <c r="O532" s="71" t="n">
        <v>95909023.08</v>
      </c>
      <c r="P532" s="71" t="n">
        <v>80273738.27</v>
      </c>
      <c r="Q532" s="71" t="n">
        <v>15635284.81</v>
      </c>
      <c r="R532" t="inlineStr">
        <is>
          <t>BK-03</t>
        </is>
      </c>
      <c r="S532" t="inlineStr">
        <is>
          <t>Petrol</t>
        </is>
      </c>
      <c r="T532" s="70" t="n">
        <v>36</v>
      </c>
      <c r="U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TY100524</t>
        </is>
      </c>
      <c r="B533" s="68" t="n">
        <v>45723</v>
      </c>
      <c r="C533" s="69" t="n">
        <v>2025</v>
      </c>
      <c r="D533" t="inlineStr">
        <is>
          <t>Mar</t>
        </is>
      </c>
      <c r="E533" t="inlineStr">
        <is>
          <t>North America</t>
        </is>
      </c>
      <c r="F533" t="inlineStr">
        <is>
          <t>Canada</t>
        </is>
      </c>
      <c r="G533" t="inlineStr">
        <is>
          <t>Hilux</t>
        </is>
      </c>
      <c r="H533" t="inlineStr">
        <is>
          <t>Online reservation</t>
        </is>
      </c>
      <c r="I533" t="inlineStr">
        <is>
          <t>Private buyer</t>
        </is>
      </c>
      <c r="J533" t="inlineStr">
        <is>
          <t>Liam O'Brien</t>
        </is>
      </c>
      <c r="K533" s="70" t="n">
        <v>8</v>
      </c>
      <c r="L533" s="71" t="n">
        <v>3967593.38</v>
      </c>
      <c r="M533" s="71" t="n">
        <v>31740747.04</v>
      </c>
      <c r="N533" s="71" t="n">
        <v>952222.41</v>
      </c>
      <c r="O533" s="71" t="n">
        <v>30788524.63</v>
      </c>
      <c r="P533" s="71" t="n">
        <v>25188093.98</v>
      </c>
      <c r="Q533" s="71" t="n">
        <v>5600430.65</v>
      </c>
      <c r="R533" t="inlineStr">
        <is>
          <t>TO-03</t>
        </is>
      </c>
      <c r="S533" t="inlineStr">
        <is>
          <t>Diesel</t>
        </is>
      </c>
      <c r="T533" s="70" t="n">
        <v>8</v>
      </c>
      <c r="U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TY100525</t>
        </is>
      </c>
      <c r="B534" s="68" t="n">
        <v>45723</v>
      </c>
      <c r="C534" s="69" t="n">
        <v>2025</v>
      </c>
      <c r="D534" t="inlineStr">
        <is>
          <t>Mar</t>
        </is>
      </c>
      <c r="E534" t="inlineStr">
        <is>
          <t>Japan</t>
        </is>
      </c>
      <c r="F534" t="inlineStr">
        <is>
          <t>Japan</t>
        </is>
      </c>
      <c r="G534" t="inlineStr">
        <is>
          <t>Camry</t>
        </is>
      </c>
      <c r="H534" t="inlineStr">
        <is>
          <t>Dealer retail</t>
        </is>
      </c>
      <c r="I534" t="inlineStr">
        <is>
          <t>Company fleet</t>
        </is>
      </c>
      <c r="J534" t="inlineStr">
        <is>
          <t>Mei Lin</t>
        </is>
      </c>
      <c r="K534" s="70" t="n">
        <v>21</v>
      </c>
      <c r="L534" s="71" t="n">
        <v>3773521.81</v>
      </c>
      <c r="M534" s="71" t="n">
        <v>79243958.01000001</v>
      </c>
      <c r="N534" s="71" t="n">
        <v>2377318.74</v>
      </c>
      <c r="O534" s="71" t="n">
        <v>76866639.27</v>
      </c>
      <c r="P534" s="71" t="n">
        <v>67289868.12</v>
      </c>
      <c r="Q534" s="71" t="n">
        <v>9576771.15</v>
      </c>
      <c r="R534" t="inlineStr">
        <is>
          <t>OS-01</t>
        </is>
      </c>
      <c r="S534" t="inlineStr">
        <is>
          <t>Hybrid</t>
        </is>
      </c>
      <c r="T534" s="70" t="n">
        <v>20</v>
      </c>
      <c r="U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TY100526</t>
        </is>
      </c>
      <c r="B535" s="68" t="n">
        <v>45723</v>
      </c>
      <c r="C535" s="69" t="n">
        <v>2025</v>
      </c>
      <c r="D535" t="inlineStr">
        <is>
          <t>Mar</t>
        </is>
      </c>
      <c r="E535" t="inlineStr">
        <is>
          <t>North America</t>
        </is>
      </c>
      <c r="F535" t="inlineStr">
        <is>
          <t>Canada</t>
        </is>
      </c>
      <c r="G535" t="inlineStr">
        <is>
          <t>bZ4X</t>
        </is>
      </c>
      <c r="H535" t="inlineStr">
        <is>
          <t>Dealer retail</t>
        </is>
      </c>
      <c r="I535" t="inlineStr">
        <is>
          <t>Private buyer</t>
        </is>
      </c>
      <c r="J535" t="inlineStr">
        <is>
          <t>Yuki Sato</t>
        </is>
      </c>
      <c r="K535" s="70" t="n">
        <v>20</v>
      </c>
      <c r="L535" s="71" t="n">
        <v>6299409.24</v>
      </c>
      <c r="M535" s="71" t="n">
        <v>125988184.8</v>
      </c>
      <c r="N535" s="71" t="n">
        <v>0</v>
      </c>
      <c r="O535" s="71" t="n">
        <v>125988184.8</v>
      </c>
      <c r="P535" s="71" t="n">
        <v>106360351.08</v>
      </c>
      <c r="Q535" s="71" t="n">
        <v>19627833.72</v>
      </c>
      <c r="R535" t="inlineStr">
        <is>
          <t>TO-01</t>
        </is>
      </c>
      <c r="S535" t="inlineStr">
        <is>
          <t>EV</t>
        </is>
      </c>
      <c r="T535" s="70" t="n">
        <v>20</v>
      </c>
      <c r="U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TY100527</t>
        </is>
      </c>
      <c r="B536" s="68" t="n">
        <v>45723</v>
      </c>
      <c r="C536" s="69" t="n">
        <v>2025</v>
      </c>
      <c r="D536" t="inlineStr">
        <is>
          <t>Mar</t>
        </is>
      </c>
      <c r="E536" t="inlineStr">
        <is>
          <t>Europe</t>
        </is>
      </c>
      <c r="F536" t="inlineStr">
        <is>
          <t>UK</t>
        </is>
      </c>
      <c r="G536" t="inlineStr">
        <is>
          <t>Camry</t>
        </is>
      </c>
      <c r="H536" t="inlineStr">
        <is>
          <t>Dealer retail</t>
        </is>
      </c>
      <c r="I536" t="inlineStr">
        <is>
          <t>Government</t>
        </is>
      </c>
      <c r="J536" t="inlineStr">
        <is>
          <t>Ravindra Patil</t>
        </is>
      </c>
      <c r="K536" s="70" t="n">
        <v>32</v>
      </c>
      <c r="L536" s="71" t="n">
        <v>3849861.28</v>
      </c>
      <c r="M536" s="71" t="n">
        <v>123195560.96</v>
      </c>
      <c r="N536" s="71" t="n">
        <v>0</v>
      </c>
      <c r="O536" s="71" t="n">
        <v>123195560.96</v>
      </c>
      <c r="P536" s="71" t="n">
        <v>104133663.35</v>
      </c>
      <c r="Q536" s="71" t="n">
        <v>19061897.61</v>
      </c>
      <c r="R536" t="inlineStr">
        <is>
          <t>LN-04</t>
        </is>
      </c>
      <c r="S536" t="inlineStr">
        <is>
          <t>Hybrid</t>
        </is>
      </c>
      <c r="T536" s="70" t="n">
        <v>33</v>
      </c>
      <c r="U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TY100528</t>
        </is>
      </c>
      <c r="B537" s="68" t="n">
        <v>45723</v>
      </c>
      <c r="C537" s="69" t="n">
        <v>2025</v>
      </c>
      <c r="D537" t="inlineStr">
        <is>
          <t>Mar</t>
        </is>
      </c>
      <c r="E537" t="inlineStr">
        <is>
          <t>North America</t>
        </is>
      </c>
      <c r="F537" t="inlineStr">
        <is>
          <t>Canada</t>
        </is>
      </c>
      <c r="G537" t="inlineStr">
        <is>
          <t>Land Cruiser</t>
        </is>
      </c>
      <c r="H537" t="inlineStr">
        <is>
          <t>Dealer retail</t>
        </is>
      </c>
      <c r="I537" t="inlineStr">
        <is>
          <t>Private buyer</t>
        </is>
      </c>
      <c r="J537" t="inlineStr">
        <is>
          <t>Arjun Mehta</t>
        </is>
      </c>
      <c r="K537" s="70" t="n">
        <v>7</v>
      </c>
      <c r="L537" s="71" t="n">
        <v>7827507.33</v>
      </c>
      <c r="M537" s="71" t="n">
        <v>54792551.31</v>
      </c>
      <c r="N537" s="71" t="n">
        <v>1643776.54</v>
      </c>
      <c r="O537" s="71" t="n">
        <v>53148774.77</v>
      </c>
      <c r="P537" s="71" t="n">
        <v>39190635.78</v>
      </c>
      <c r="Q537" s="71" t="n">
        <v>13958138.99</v>
      </c>
      <c r="R537" t="inlineStr">
        <is>
          <t>TO-01</t>
        </is>
      </c>
      <c r="S537" t="inlineStr">
        <is>
          <t>Hybrid</t>
        </is>
      </c>
      <c r="T537" s="70" t="n">
        <v>8</v>
      </c>
      <c r="U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TY100529</t>
        </is>
      </c>
      <c r="B538" s="68" t="n">
        <v>45723</v>
      </c>
      <c r="C538" s="69" t="n">
        <v>2025</v>
      </c>
      <c r="D538" t="inlineStr">
        <is>
          <t>Mar</t>
        </is>
      </c>
      <c r="E538" t="inlineStr">
        <is>
          <t>Asia</t>
        </is>
      </c>
      <c r="F538" t="inlineStr">
        <is>
          <t>India</t>
        </is>
      </c>
      <c r="G538" t="inlineStr">
        <is>
          <t>Hilux</t>
        </is>
      </c>
      <c r="H538" t="inlineStr">
        <is>
          <t>Dealer retail</t>
        </is>
      </c>
      <c r="I538" t="inlineStr">
        <is>
          <t>Private buyer</t>
        </is>
      </c>
      <c r="J538" t="inlineStr">
        <is>
          <t>Hiroshi Tanaka</t>
        </is>
      </c>
      <c r="K538" s="70" t="n">
        <v>34</v>
      </c>
      <c r="L538" s="71" t="n">
        <v>4180741.21</v>
      </c>
      <c r="M538" s="71" t="n">
        <v>142145201.14</v>
      </c>
      <c r="N538" s="71" t="n">
        <v>7107260.06</v>
      </c>
      <c r="O538" s="71" t="n">
        <v>135037941.08</v>
      </c>
      <c r="P538" s="71" t="n">
        <v>111919898.54</v>
      </c>
      <c r="Q538" s="71" t="n">
        <v>23118042.54</v>
      </c>
      <c r="R538" t="inlineStr">
        <is>
          <t>DL-04</t>
        </is>
      </c>
      <c r="S538" t="inlineStr">
        <is>
          <t>Petrol</t>
        </is>
      </c>
      <c r="T538" s="70" t="n">
        <v>36</v>
      </c>
      <c r="U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TY100530</t>
        </is>
      </c>
      <c r="B539" s="68" t="n">
        <v>45723</v>
      </c>
      <c r="C539" s="69" t="n">
        <v>2025</v>
      </c>
      <c r="D539" t="inlineStr">
        <is>
          <t>Mar</t>
        </is>
      </c>
      <c r="E539" t="inlineStr">
        <is>
          <t>Japan</t>
        </is>
      </c>
      <c r="F539" t="inlineStr">
        <is>
          <t>Japan</t>
        </is>
      </c>
      <c r="G539" t="inlineStr">
        <is>
          <t>Camry</t>
        </is>
      </c>
      <c r="H539" t="inlineStr">
        <is>
          <t>Dealer retail</t>
        </is>
      </c>
      <c r="I539" t="inlineStr">
        <is>
          <t>Company fleet</t>
        </is>
      </c>
      <c r="J539" t="inlineStr">
        <is>
          <t>Noah Smith</t>
        </is>
      </c>
      <c r="K539" s="70" t="n">
        <v>26</v>
      </c>
      <c r="L539" s="71" t="n">
        <v>3990443.03</v>
      </c>
      <c r="M539" s="71" t="n">
        <v>103751518.78</v>
      </c>
      <c r="N539" s="71" t="n">
        <v>2075030.38</v>
      </c>
      <c r="O539" s="71" t="n">
        <v>101676488.4</v>
      </c>
      <c r="P539" s="71" t="n">
        <v>81582025.17</v>
      </c>
      <c r="Q539" s="71" t="n">
        <v>20094463.23</v>
      </c>
      <c r="R539" t="inlineStr">
        <is>
          <t>NG-02</t>
        </is>
      </c>
      <c r="S539" t="inlineStr">
        <is>
          <t>Petrol</t>
        </is>
      </c>
      <c r="T539" s="70" t="n">
        <v>26</v>
      </c>
      <c r="U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TY100531</t>
        </is>
      </c>
      <c r="B540" s="68" t="n">
        <v>45723</v>
      </c>
      <c r="C540" s="69" t="n">
        <v>2025</v>
      </c>
      <c r="D540" t="inlineStr">
        <is>
          <t>Mar</t>
        </is>
      </c>
      <c r="E540" t="inlineStr">
        <is>
          <t>North America</t>
        </is>
      </c>
      <c r="F540" t="inlineStr">
        <is>
          <t>Canada</t>
        </is>
      </c>
      <c r="G540" t="inlineStr">
        <is>
          <t>Corolla</t>
        </is>
      </c>
      <c r="H540" t="inlineStr">
        <is>
          <t>Dealer retail</t>
        </is>
      </c>
      <c r="I540" t="inlineStr">
        <is>
          <t>Private buyer</t>
        </is>
      </c>
      <c r="J540" t="inlineStr">
        <is>
          <t>Zoya Ahmed</t>
        </is>
      </c>
      <c r="K540" s="70" t="n">
        <v>36</v>
      </c>
      <c r="L540" s="71" t="n">
        <v>2717801.58</v>
      </c>
      <c r="M540" s="71" t="n">
        <v>97840856.88</v>
      </c>
      <c r="N540" s="71" t="n">
        <v>2935225.71</v>
      </c>
      <c r="O540" s="71" t="n">
        <v>94905631.17</v>
      </c>
      <c r="P540" s="71" t="n">
        <v>85037768.52</v>
      </c>
      <c r="Q540" s="71" t="n">
        <v>9867862.65</v>
      </c>
      <c r="R540" t="inlineStr">
        <is>
          <t>TO-04</t>
        </is>
      </c>
      <c r="S540" t="inlineStr">
        <is>
          <t>Petrol</t>
        </is>
      </c>
      <c r="T540" s="70" t="n">
        <v>35</v>
      </c>
      <c r="U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TY100532</t>
        </is>
      </c>
      <c r="B541" s="68" t="n">
        <v>45723</v>
      </c>
      <c r="C541" s="69" t="n">
        <v>2025</v>
      </c>
      <c r="D541" t="inlineStr">
        <is>
          <t>Mar</t>
        </is>
      </c>
      <c r="E541" t="inlineStr">
        <is>
          <t>Asia</t>
        </is>
      </c>
      <c r="F541" t="inlineStr">
        <is>
          <t>India</t>
        </is>
      </c>
      <c r="G541" t="inlineStr">
        <is>
          <t>Corolla</t>
        </is>
      </c>
      <c r="H541" t="inlineStr">
        <is>
          <t>Fleet</t>
        </is>
      </c>
      <c r="I541" t="inlineStr">
        <is>
          <t>Private buyer</t>
        </is>
      </c>
      <c r="J541" t="inlineStr">
        <is>
          <t>Lucas Martin</t>
        </is>
      </c>
      <c r="K541" s="70" t="n">
        <v>24</v>
      </c>
      <c r="L541" s="71" t="n">
        <v>2644222.67</v>
      </c>
      <c r="M541" s="71" t="n">
        <v>63461344.08</v>
      </c>
      <c r="N541" s="71" t="n">
        <v>1903840.32</v>
      </c>
      <c r="O541" s="71" t="n">
        <v>61557503.76</v>
      </c>
      <c r="P541" s="71" t="n">
        <v>53324280.1</v>
      </c>
      <c r="Q541" s="71" t="n">
        <v>8233223.66</v>
      </c>
      <c r="R541" t="inlineStr">
        <is>
          <t>BL-01</t>
        </is>
      </c>
      <c r="S541" t="inlineStr">
        <is>
          <t>Hybrid</t>
        </is>
      </c>
      <c r="T541" s="70" t="n">
        <v>23</v>
      </c>
      <c r="U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TY100533</t>
        </is>
      </c>
      <c r="B542" s="68" t="n">
        <v>45723</v>
      </c>
      <c r="C542" s="69" t="n">
        <v>2025</v>
      </c>
      <c r="D542" t="inlineStr">
        <is>
          <t>Mar</t>
        </is>
      </c>
      <c r="E542" t="inlineStr">
        <is>
          <t>Asia</t>
        </is>
      </c>
      <c r="F542" t="inlineStr">
        <is>
          <t>India</t>
        </is>
      </c>
      <c r="G542" t="inlineStr">
        <is>
          <t>Prius</t>
        </is>
      </c>
      <c r="H542" t="inlineStr">
        <is>
          <t>Online reservation</t>
        </is>
      </c>
      <c r="I542" t="inlineStr">
        <is>
          <t>Private buyer</t>
        </is>
      </c>
      <c r="J542" t="inlineStr">
        <is>
          <t>Shraddha Kulkarni</t>
        </is>
      </c>
      <c r="K542" s="70" t="n">
        <v>37</v>
      </c>
      <c r="L542" s="71" t="n">
        <v>3542549.74</v>
      </c>
      <c r="M542" s="71" t="n">
        <v>131074340.38</v>
      </c>
      <c r="N542" s="71" t="n">
        <v>0</v>
      </c>
      <c r="O542" s="71" t="n">
        <v>131074340.38</v>
      </c>
      <c r="P542" s="71" t="n">
        <v>101518754.94</v>
      </c>
      <c r="Q542" s="71" t="n">
        <v>29555585.44</v>
      </c>
      <c r="R542" t="inlineStr">
        <is>
          <t>DL-03</t>
        </is>
      </c>
      <c r="S542" t="inlineStr">
        <is>
          <t>Hybrid</t>
        </is>
      </c>
      <c r="T542" s="70" t="n">
        <v>38</v>
      </c>
      <c r="U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TY100534</t>
        </is>
      </c>
      <c r="B543" s="68" t="n">
        <v>45724</v>
      </c>
      <c r="C543" s="69" t="n">
        <v>2025</v>
      </c>
      <c r="D543" t="inlineStr">
        <is>
          <t>Mar</t>
        </is>
      </c>
      <c r="E543" t="inlineStr">
        <is>
          <t>Japan</t>
        </is>
      </c>
      <c r="F543" t="inlineStr">
        <is>
          <t>Japan</t>
        </is>
      </c>
      <c r="G543" t="inlineStr">
        <is>
          <t>Prius</t>
        </is>
      </c>
      <c r="H543" t="inlineStr">
        <is>
          <t>Dealer retail</t>
        </is>
      </c>
      <c r="I543" t="inlineStr">
        <is>
          <t>Company fleet</t>
        </is>
      </c>
      <c r="J543" t="inlineStr">
        <is>
          <t>Olivia Brown</t>
        </is>
      </c>
      <c r="K543" s="70" t="n">
        <v>36</v>
      </c>
      <c r="L543" s="71" t="n">
        <v>3619026.32</v>
      </c>
      <c r="M543" s="71" t="n">
        <v>130284947.52</v>
      </c>
      <c r="N543" s="71" t="n">
        <v>2605698.95</v>
      </c>
      <c r="O543" s="71" t="n">
        <v>127679248.57</v>
      </c>
      <c r="P543" s="71" t="n">
        <v>101645092.08</v>
      </c>
      <c r="Q543" s="71" t="n">
        <v>26034156.49</v>
      </c>
      <c r="R543" t="inlineStr">
        <is>
          <t>OS-02</t>
        </is>
      </c>
      <c r="S543" t="inlineStr">
        <is>
          <t>Hybrid</t>
        </is>
      </c>
      <c r="T543" s="70" t="n">
        <v>36</v>
      </c>
      <c r="U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TY100535</t>
        </is>
      </c>
      <c r="B544" s="68" t="n">
        <v>45724</v>
      </c>
      <c r="C544" s="69" t="n">
        <v>2025</v>
      </c>
      <c r="D544" t="inlineStr">
        <is>
          <t>Mar</t>
        </is>
      </c>
      <c r="E544" t="inlineStr">
        <is>
          <t>North America</t>
        </is>
      </c>
      <c r="F544" t="inlineStr">
        <is>
          <t>USA</t>
        </is>
      </c>
      <c r="G544" t="inlineStr">
        <is>
          <t>Corolla</t>
        </is>
      </c>
      <c r="H544" t="inlineStr">
        <is>
          <t>Dealer retail</t>
        </is>
      </c>
      <c r="I544" t="inlineStr">
        <is>
          <t>Private buyer</t>
        </is>
      </c>
      <c r="J544" t="inlineStr">
        <is>
          <t>Omar Haddad</t>
        </is>
      </c>
      <c r="K544" s="70" t="n">
        <v>11</v>
      </c>
      <c r="L544" s="71" t="n">
        <v>2696326.1</v>
      </c>
      <c r="M544" s="71" t="n">
        <v>29659587.1</v>
      </c>
      <c r="N544" s="71" t="n">
        <v>0</v>
      </c>
      <c r="O544" s="71" t="n">
        <v>29659587.1</v>
      </c>
      <c r="P544" s="71" t="n">
        <v>25392551.36</v>
      </c>
      <c r="Q544" s="71" t="n">
        <v>4267035.74</v>
      </c>
      <c r="R544" t="inlineStr">
        <is>
          <t>NY-01</t>
        </is>
      </c>
      <c r="S544" t="inlineStr">
        <is>
          <t>Hybrid</t>
        </is>
      </c>
      <c r="T544" s="70" t="n">
        <v>12</v>
      </c>
      <c r="U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TY100536</t>
        </is>
      </c>
      <c r="B545" s="68" t="n">
        <v>45724</v>
      </c>
      <c r="C545" s="69" t="n">
        <v>2025</v>
      </c>
      <c r="D545" t="inlineStr">
        <is>
          <t>Mar</t>
        </is>
      </c>
      <c r="E545" t="inlineStr">
        <is>
          <t>Europe</t>
        </is>
      </c>
      <c r="F545" t="inlineStr">
        <is>
          <t>France</t>
        </is>
      </c>
      <c r="G545" t="inlineStr">
        <is>
          <t>Corolla</t>
        </is>
      </c>
      <c r="H545" t="inlineStr">
        <is>
          <t>Dealer retail</t>
        </is>
      </c>
      <c r="I545" t="inlineStr">
        <is>
          <t>Company fleet</t>
        </is>
      </c>
      <c r="J545" t="inlineStr">
        <is>
          <t>Arjun Mehta</t>
        </is>
      </c>
      <c r="K545" s="70" t="n">
        <v>35</v>
      </c>
      <c r="L545" s="71" t="n">
        <v>2856317.73</v>
      </c>
      <c r="M545" s="71" t="n">
        <v>99971120.55</v>
      </c>
      <c r="N545" s="71" t="n">
        <v>1999422.41</v>
      </c>
      <c r="O545" s="71" t="n">
        <v>97971698.14</v>
      </c>
      <c r="P545" s="71" t="n">
        <v>83342592.75</v>
      </c>
      <c r="Q545" s="71" t="n">
        <v>14629105.39</v>
      </c>
      <c r="R545" t="inlineStr">
        <is>
          <t>PA-04</t>
        </is>
      </c>
      <c r="S545" t="inlineStr">
        <is>
          <t>Petrol</t>
        </is>
      </c>
      <c r="T545" s="70" t="n">
        <v>37</v>
      </c>
      <c r="U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TY100537</t>
        </is>
      </c>
      <c r="B546" s="68" t="n">
        <v>45724</v>
      </c>
      <c r="C546" s="69" t="n">
        <v>2025</v>
      </c>
      <c r="D546" t="inlineStr">
        <is>
          <t>Mar</t>
        </is>
      </c>
      <c r="E546" t="inlineStr">
        <is>
          <t>North America</t>
        </is>
      </c>
      <c r="F546" t="inlineStr">
        <is>
          <t>USA</t>
        </is>
      </c>
      <c r="G546" t="inlineStr">
        <is>
          <t>Corolla</t>
        </is>
      </c>
      <c r="H546" t="inlineStr">
        <is>
          <t>Dealer retail</t>
        </is>
      </c>
      <c r="I546" t="inlineStr">
        <is>
          <t>Private buyer</t>
        </is>
      </c>
      <c r="J546" t="inlineStr">
        <is>
          <t>Sophie Müller</t>
        </is>
      </c>
      <c r="K546" s="70" t="n">
        <v>19</v>
      </c>
      <c r="L546" s="71" t="n">
        <v>2662910.49</v>
      </c>
      <c r="M546" s="71" t="n">
        <v>50595299.31</v>
      </c>
      <c r="N546" s="71" t="n">
        <v>2529764.97</v>
      </c>
      <c r="O546" s="71" t="n">
        <v>48065534.34</v>
      </c>
      <c r="P546" s="71" t="n">
        <v>43787158.45</v>
      </c>
      <c r="Q546" s="71" t="n">
        <v>4278375.89</v>
      </c>
      <c r="R546" t="inlineStr">
        <is>
          <t>TX-04</t>
        </is>
      </c>
      <c r="S546" t="inlineStr">
        <is>
          <t>Petrol</t>
        </is>
      </c>
      <c r="T546" s="70" t="n">
        <v>21</v>
      </c>
      <c r="U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TY100538</t>
        </is>
      </c>
      <c r="B547" s="68" t="n">
        <v>45724</v>
      </c>
      <c r="C547" s="69" t="n">
        <v>2025</v>
      </c>
      <c r="D547" t="inlineStr">
        <is>
          <t>Mar</t>
        </is>
      </c>
      <c r="E547" t="inlineStr">
        <is>
          <t>Asia</t>
        </is>
      </c>
      <c r="F547" t="inlineStr">
        <is>
          <t>India</t>
        </is>
      </c>
      <c r="G547" t="inlineStr">
        <is>
          <t>RAV4</t>
        </is>
      </c>
      <c r="H547" t="inlineStr">
        <is>
          <t>Fleet</t>
        </is>
      </c>
      <c r="I547" t="inlineStr">
        <is>
          <t>Private buyer</t>
        </is>
      </c>
      <c r="J547" t="inlineStr">
        <is>
          <t>Wei Chen</t>
        </is>
      </c>
      <c r="K547" s="70" t="n">
        <v>9</v>
      </c>
      <c r="L547" s="71" t="n">
        <v>3458882.48</v>
      </c>
      <c r="M547" s="71" t="n">
        <v>31129942.32</v>
      </c>
      <c r="N547" s="71" t="n">
        <v>0</v>
      </c>
      <c r="O547" s="71" t="n">
        <v>31129942.32</v>
      </c>
      <c r="P547" s="71" t="n">
        <v>24764160.47</v>
      </c>
      <c r="Q547" s="71" t="n">
        <v>6365781.85</v>
      </c>
      <c r="R547" t="inlineStr">
        <is>
          <t>BL-04</t>
        </is>
      </c>
      <c r="S547" t="inlineStr">
        <is>
          <t>Hybrid</t>
        </is>
      </c>
      <c r="T547" s="70" t="n">
        <v>10</v>
      </c>
      <c r="U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TY100539</t>
        </is>
      </c>
      <c r="B548" s="68" t="n">
        <v>45724</v>
      </c>
      <c r="C548" s="69" t="n">
        <v>2025</v>
      </c>
      <c r="D548" t="inlineStr">
        <is>
          <t>Mar</t>
        </is>
      </c>
      <c r="E548" t="inlineStr">
        <is>
          <t>Japan</t>
        </is>
      </c>
      <c r="F548" t="inlineStr">
        <is>
          <t>Japan</t>
        </is>
      </c>
      <c r="G548" t="inlineStr">
        <is>
          <t>bZ4X</t>
        </is>
      </c>
      <c r="H548" t="inlineStr">
        <is>
          <t>Dealer retail</t>
        </is>
      </c>
      <c r="I548" t="inlineStr">
        <is>
          <t>Company fleet</t>
        </is>
      </c>
      <c r="J548" t="inlineStr">
        <is>
          <t>Carlos Silva</t>
        </is>
      </c>
      <c r="K548" s="70" t="n">
        <v>37</v>
      </c>
      <c r="L548" s="71" t="n">
        <v>6320313.98</v>
      </c>
      <c r="M548" s="71" t="n">
        <v>233851617.26</v>
      </c>
      <c r="N548" s="71" t="n">
        <v>11692580.86</v>
      </c>
      <c r="O548" s="71" t="n">
        <v>222159036.4</v>
      </c>
      <c r="P548" s="71" t="n">
        <v>205215834.98</v>
      </c>
      <c r="Q548" s="71" t="n">
        <v>16943201.42</v>
      </c>
      <c r="R548" t="inlineStr">
        <is>
          <t>TK-02</t>
        </is>
      </c>
      <c r="S548" t="inlineStr">
        <is>
          <t>EV</t>
        </is>
      </c>
      <c r="T548" s="70" t="n">
        <v>38</v>
      </c>
      <c r="U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TY100540</t>
        </is>
      </c>
      <c r="B549" s="68" t="n">
        <v>45724</v>
      </c>
      <c r="C549" s="69" t="n">
        <v>2025</v>
      </c>
      <c r="D549" t="inlineStr">
        <is>
          <t>Mar</t>
        </is>
      </c>
      <c r="E549" t="inlineStr">
        <is>
          <t>Japan</t>
        </is>
      </c>
      <c r="F549" t="inlineStr">
        <is>
          <t>Japan</t>
        </is>
      </c>
      <c r="G549" t="inlineStr">
        <is>
          <t>RAV4</t>
        </is>
      </c>
      <c r="H549" t="inlineStr">
        <is>
          <t>Fleet</t>
        </is>
      </c>
      <c r="I549" t="inlineStr">
        <is>
          <t>Private buyer</t>
        </is>
      </c>
      <c r="J549" t="inlineStr">
        <is>
          <t>Yuki Sato</t>
        </is>
      </c>
      <c r="K549" s="70" t="n">
        <v>20</v>
      </c>
      <c r="L549" s="71" t="n">
        <v>3711221.45</v>
      </c>
      <c r="M549" s="71" t="n">
        <v>74224429</v>
      </c>
      <c r="N549" s="71" t="n">
        <v>3711221.45</v>
      </c>
      <c r="O549" s="71" t="n">
        <v>70513207.55</v>
      </c>
      <c r="P549" s="71" t="n">
        <v>56251176.98</v>
      </c>
      <c r="Q549" s="71" t="n">
        <v>14262030.57</v>
      </c>
      <c r="R549" t="inlineStr">
        <is>
          <t>TK-02</t>
        </is>
      </c>
      <c r="S549" t="inlineStr">
        <is>
          <t>Petrol</t>
        </is>
      </c>
      <c r="T549" s="70" t="n">
        <v>21</v>
      </c>
      <c r="U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TY100541</t>
        </is>
      </c>
      <c r="B550" s="68" t="n">
        <v>45724</v>
      </c>
      <c r="C550" s="69" t="n">
        <v>2025</v>
      </c>
      <c r="D550" t="inlineStr">
        <is>
          <t>Mar</t>
        </is>
      </c>
      <c r="E550" t="inlineStr">
        <is>
          <t>Europe</t>
        </is>
      </c>
      <c r="F550" t="inlineStr">
        <is>
          <t>Germany</t>
        </is>
      </c>
      <c r="G550" t="inlineStr">
        <is>
          <t>RAV4</t>
        </is>
      </c>
      <c r="H550" t="inlineStr">
        <is>
          <t>Dealer retail</t>
        </is>
      </c>
      <c r="I550" t="inlineStr">
        <is>
          <t>Company fleet</t>
        </is>
      </c>
      <c r="J550" t="inlineStr">
        <is>
          <t>Hiroshi Tanaka</t>
        </is>
      </c>
      <c r="K550" s="70" t="n">
        <v>34</v>
      </c>
      <c r="L550" s="71" t="n">
        <v>3702199.75</v>
      </c>
      <c r="M550" s="71" t="n">
        <v>125874791.5</v>
      </c>
      <c r="N550" s="71" t="n">
        <v>3776243.74</v>
      </c>
      <c r="O550" s="71" t="n">
        <v>122098547.76</v>
      </c>
      <c r="P550" s="71" t="n">
        <v>96694153.16</v>
      </c>
      <c r="Q550" s="71" t="n">
        <v>25404394.6</v>
      </c>
      <c r="R550" t="inlineStr">
        <is>
          <t>BE-04</t>
        </is>
      </c>
      <c r="S550" t="inlineStr">
        <is>
          <t>Hybrid</t>
        </is>
      </c>
      <c r="T550" s="70" t="n">
        <v>35</v>
      </c>
      <c r="U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TY100542</t>
        </is>
      </c>
      <c r="B551" s="68" t="n">
        <v>45724</v>
      </c>
      <c r="C551" s="69" t="n">
        <v>2025</v>
      </c>
      <c r="D551" t="inlineStr">
        <is>
          <t>Mar</t>
        </is>
      </c>
      <c r="E551" t="inlineStr">
        <is>
          <t>Japan</t>
        </is>
      </c>
      <c r="F551" t="inlineStr">
        <is>
          <t>Japan</t>
        </is>
      </c>
      <c r="G551" t="inlineStr">
        <is>
          <t>Hilux</t>
        </is>
      </c>
      <c r="H551" t="inlineStr">
        <is>
          <t>Dealer retail</t>
        </is>
      </c>
      <c r="I551" t="inlineStr">
        <is>
          <t>Private buyer</t>
        </is>
      </c>
      <c r="J551" t="inlineStr">
        <is>
          <t>Hiroshi Tanaka</t>
        </is>
      </c>
      <c r="K551" s="70" t="n">
        <v>15</v>
      </c>
      <c r="L551" s="71" t="n">
        <v>4095548.9</v>
      </c>
      <c r="M551" s="71" t="n">
        <v>61433233.5</v>
      </c>
      <c r="N551" s="71" t="n">
        <v>1842997</v>
      </c>
      <c r="O551" s="71" t="n">
        <v>59590236.5</v>
      </c>
      <c r="P551" s="71" t="n">
        <v>46211807.63</v>
      </c>
      <c r="Q551" s="71" t="n">
        <v>13378428.87</v>
      </c>
      <c r="R551" t="inlineStr">
        <is>
          <t>TK-04</t>
        </is>
      </c>
      <c r="S551" t="inlineStr">
        <is>
          <t>Diesel</t>
        </is>
      </c>
      <c r="T551" s="70" t="n">
        <v>16</v>
      </c>
      <c r="U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TY100543</t>
        </is>
      </c>
      <c r="B552" s="68" t="n">
        <v>45724</v>
      </c>
      <c r="C552" s="69" t="n">
        <v>2025</v>
      </c>
      <c r="D552" t="inlineStr">
        <is>
          <t>Mar</t>
        </is>
      </c>
      <c r="E552" t="inlineStr">
        <is>
          <t>North America</t>
        </is>
      </c>
      <c r="F552" t="inlineStr">
        <is>
          <t>USA</t>
        </is>
      </c>
      <c r="G552" t="inlineStr">
        <is>
          <t>Prius</t>
        </is>
      </c>
      <c r="H552" t="inlineStr">
        <is>
          <t>Fleet</t>
        </is>
      </c>
      <c r="I552" t="inlineStr">
        <is>
          <t>Company fleet</t>
        </is>
      </c>
      <c r="J552" t="inlineStr">
        <is>
          <t>Noah Smith</t>
        </is>
      </c>
      <c r="K552" s="70" t="n">
        <v>5</v>
      </c>
      <c r="L552" s="71" t="n">
        <v>3354056.67</v>
      </c>
      <c r="M552" s="71" t="n">
        <v>16770283.35</v>
      </c>
      <c r="N552" s="71" t="n">
        <v>503108.5</v>
      </c>
      <c r="O552" s="71" t="n">
        <v>16267174.85</v>
      </c>
      <c r="P552" s="71" t="n">
        <v>14371355.56</v>
      </c>
      <c r="Q552" s="71" t="n">
        <v>1895819.29</v>
      </c>
      <c r="R552" t="inlineStr">
        <is>
          <t>NY-03</t>
        </is>
      </c>
      <c r="S552" t="inlineStr">
        <is>
          <t>Hybrid</t>
        </is>
      </c>
      <c r="T552" s="70" t="n">
        <v>5</v>
      </c>
      <c r="U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TY100544</t>
        </is>
      </c>
      <c r="B553" s="68" t="n">
        <v>45725</v>
      </c>
      <c r="C553" s="69" t="n">
        <v>2025</v>
      </c>
      <c r="D553" t="inlineStr">
        <is>
          <t>Mar</t>
        </is>
      </c>
      <c r="E553" t="inlineStr">
        <is>
          <t>Asia</t>
        </is>
      </c>
      <c r="F553" t="inlineStr">
        <is>
          <t>Thailand</t>
        </is>
      </c>
      <c r="G553" t="inlineStr">
        <is>
          <t>Camry</t>
        </is>
      </c>
      <c r="H553" t="inlineStr">
        <is>
          <t>Dealer retail</t>
        </is>
      </c>
      <c r="I553" t="inlineStr">
        <is>
          <t>Private buyer</t>
        </is>
      </c>
      <c r="J553" t="inlineStr">
        <is>
          <t>Priya Nair</t>
        </is>
      </c>
      <c r="K553" s="70" t="n">
        <v>35</v>
      </c>
      <c r="L553" s="71" t="n">
        <v>4069389.73</v>
      </c>
      <c r="M553" s="71" t="n">
        <v>142428640.55</v>
      </c>
      <c r="N553" s="71" t="n">
        <v>0</v>
      </c>
      <c r="O553" s="71" t="n">
        <v>142428640.55</v>
      </c>
      <c r="P553" s="71" t="n">
        <v>115060467.13</v>
      </c>
      <c r="Q553" s="71" t="n">
        <v>27368173.42</v>
      </c>
      <c r="R553" t="inlineStr">
        <is>
          <t>BK-01</t>
        </is>
      </c>
      <c r="S553" t="inlineStr">
        <is>
          <t>Petrol</t>
        </is>
      </c>
      <c r="T553" s="70" t="n">
        <v>38</v>
      </c>
      <c r="U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TY100545</t>
        </is>
      </c>
      <c r="B554" s="68" t="n">
        <v>45725</v>
      </c>
      <c r="C554" s="69" t="n">
        <v>2025</v>
      </c>
      <c r="D554" t="inlineStr">
        <is>
          <t>Mar</t>
        </is>
      </c>
      <c r="E554" t="inlineStr">
        <is>
          <t>Japan</t>
        </is>
      </c>
      <c r="F554" t="inlineStr">
        <is>
          <t>Japan</t>
        </is>
      </c>
      <c r="G554" t="inlineStr">
        <is>
          <t>Corolla</t>
        </is>
      </c>
      <c r="H554" t="inlineStr">
        <is>
          <t>Fleet</t>
        </is>
      </c>
      <c r="I554" t="inlineStr">
        <is>
          <t>Government</t>
        </is>
      </c>
      <c r="J554" t="inlineStr">
        <is>
          <t>Ana Costa</t>
        </is>
      </c>
      <c r="K554" s="70" t="n">
        <v>24</v>
      </c>
      <c r="L554" s="71" t="n">
        <v>2707930.15</v>
      </c>
      <c r="M554" s="71" t="n">
        <v>64990323.6</v>
      </c>
      <c r="N554" s="71" t="n">
        <v>3249516.18</v>
      </c>
      <c r="O554" s="71" t="n">
        <v>61740807.42</v>
      </c>
      <c r="P554" s="71" t="n">
        <v>54801766.56</v>
      </c>
      <c r="Q554" s="71" t="n">
        <v>6939040.86</v>
      </c>
      <c r="R554" t="inlineStr">
        <is>
          <t>NG-03</t>
        </is>
      </c>
      <c r="S554" t="inlineStr">
        <is>
          <t>Hybrid</t>
        </is>
      </c>
      <c r="T554" s="70" t="n">
        <v>24</v>
      </c>
      <c r="U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TY100546</t>
        </is>
      </c>
      <c r="B555" s="68" t="n">
        <v>45725</v>
      </c>
      <c r="C555" s="69" t="n">
        <v>2025</v>
      </c>
      <c r="D555" t="inlineStr">
        <is>
          <t>Mar</t>
        </is>
      </c>
      <c r="E555" t="inlineStr">
        <is>
          <t>Europe</t>
        </is>
      </c>
      <c r="F555" t="inlineStr">
        <is>
          <t>Germany</t>
        </is>
      </c>
      <c r="G555" t="inlineStr">
        <is>
          <t>Corolla</t>
        </is>
      </c>
      <c r="H555" t="inlineStr">
        <is>
          <t>Dealer retail</t>
        </is>
      </c>
      <c r="I555" t="inlineStr">
        <is>
          <t>Private buyer</t>
        </is>
      </c>
      <c r="J555" t="inlineStr">
        <is>
          <t>Lucas Martin</t>
        </is>
      </c>
      <c r="K555" s="70" t="n">
        <v>24</v>
      </c>
      <c r="L555" s="71" t="n">
        <v>2638893.2</v>
      </c>
      <c r="M555" s="71" t="n">
        <v>63333436.8</v>
      </c>
      <c r="N555" s="71" t="n">
        <v>0</v>
      </c>
      <c r="O555" s="71" t="n">
        <v>63333436.8</v>
      </c>
      <c r="P555" s="71" t="n">
        <v>54101625.72</v>
      </c>
      <c r="Q555" s="71" t="n">
        <v>9231811.08</v>
      </c>
      <c r="R555" t="inlineStr">
        <is>
          <t>BE-03</t>
        </is>
      </c>
      <c r="S555" t="inlineStr">
        <is>
          <t>Hybrid</t>
        </is>
      </c>
      <c r="T555" s="70" t="n">
        <v>25</v>
      </c>
      <c r="U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TY100547</t>
        </is>
      </c>
      <c r="B556" s="68" t="n">
        <v>45725</v>
      </c>
      <c r="C556" s="69" t="n">
        <v>2025</v>
      </c>
      <c r="D556" t="inlineStr">
        <is>
          <t>Mar</t>
        </is>
      </c>
      <c r="E556" t="inlineStr">
        <is>
          <t>Europe</t>
        </is>
      </c>
      <c r="F556" t="inlineStr">
        <is>
          <t>UK</t>
        </is>
      </c>
      <c r="G556" t="inlineStr">
        <is>
          <t>Corolla</t>
        </is>
      </c>
      <c r="H556" t="inlineStr">
        <is>
          <t>Dealer retail</t>
        </is>
      </c>
      <c r="I556" t="inlineStr">
        <is>
          <t>Private buyer</t>
        </is>
      </c>
      <c r="J556" t="inlineStr">
        <is>
          <t>Olivia Brown</t>
        </is>
      </c>
      <c r="K556" s="70" t="n">
        <v>14</v>
      </c>
      <c r="L556" s="71" t="n">
        <v>2738550.09</v>
      </c>
      <c r="M556" s="71" t="n">
        <v>38339701.26</v>
      </c>
      <c r="N556" s="71" t="n">
        <v>766794.03</v>
      </c>
      <c r="O556" s="71" t="n">
        <v>37572907.23</v>
      </c>
      <c r="P556" s="71" t="n">
        <v>32102461.56</v>
      </c>
      <c r="Q556" s="71" t="n">
        <v>5470445.67</v>
      </c>
      <c r="R556" t="inlineStr">
        <is>
          <t>LN-04</t>
        </is>
      </c>
      <c r="S556" t="inlineStr">
        <is>
          <t>Hybrid</t>
        </is>
      </c>
      <c r="T556" s="70" t="n">
        <v>15</v>
      </c>
      <c r="U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TY100548</t>
        </is>
      </c>
      <c r="B557" s="68" t="n">
        <v>45725</v>
      </c>
      <c r="C557" s="69" t="n">
        <v>2025</v>
      </c>
      <c r="D557" t="inlineStr">
        <is>
          <t>Mar</t>
        </is>
      </c>
      <c r="E557" t="inlineStr">
        <is>
          <t>Middle East</t>
        </is>
      </c>
      <c r="F557" t="inlineStr">
        <is>
          <t>UAE</t>
        </is>
      </c>
      <c r="G557" t="inlineStr">
        <is>
          <t>Land Cruiser</t>
        </is>
      </c>
      <c r="H557" t="inlineStr">
        <is>
          <t>Dealer retail</t>
        </is>
      </c>
      <c r="I557" t="inlineStr">
        <is>
          <t>Private buyer</t>
        </is>
      </c>
      <c r="J557" t="inlineStr">
        <is>
          <t>Ruhi Shaikh</t>
        </is>
      </c>
      <c r="K557" s="70" t="n">
        <v>20</v>
      </c>
      <c r="L557" s="71" t="n">
        <v>7181913.98</v>
      </c>
      <c r="M557" s="71" t="n">
        <v>143638279.6</v>
      </c>
      <c r="N557" s="71" t="n">
        <v>7181913.98</v>
      </c>
      <c r="O557" s="71" t="n">
        <v>136456365.62</v>
      </c>
      <c r="P557" s="71" t="n">
        <v>111898708.8</v>
      </c>
      <c r="Q557" s="71" t="n">
        <v>24557656.82</v>
      </c>
      <c r="R557" t="inlineStr">
        <is>
          <t>DB-03</t>
        </is>
      </c>
      <c r="S557" t="inlineStr">
        <is>
          <t>Hybrid</t>
        </is>
      </c>
      <c r="T557" s="70" t="n">
        <v>20</v>
      </c>
      <c r="U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TY100549</t>
        </is>
      </c>
      <c r="B558" s="68" t="n">
        <v>45725</v>
      </c>
      <c r="C558" s="69" t="n">
        <v>2025</v>
      </c>
      <c r="D558" t="inlineStr">
        <is>
          <t>Mar</t>
        </is>
      </c>
      <c r="E558" t="inlineStr">
        <is>
          <t>Asia</t>
        </is>
      </c>
      <c r="F558" t="inlineStr">
        <is>
          <t>Indonesia</t>
        </is>
      </c>
      <c r="G558" t="inlineStr">
        <is>
          <t>Corolla</t>
        </is>
      </c>
      <c r="H558" t="inlineStr">
        <is>
          <t>Online reservation</t>
        </is>
      </c>
      <c r="I558" t="inlineStr">
        <is>
          <t>Private buyer</t>
        </is>
      </c>
      <c r="J558" t="inlineStr">
        <is>
          <t>Ana Costa</t>
        </is>
      </c>
      <c r="K558" s="70" t="n">
        <v>42</v>
      </c>
      <c r="L558" s="71" t="n">
        <v>2702611.79</v>
      </c>
      <c r="M558" s="71" t="n">
        <v>113509695.18</v>
      </c>
      <c r="N558" s="71" t="n">
        <v>5675484.76</v>
      </c>
      <c r="O558" s="71" t="n">
        <v>107834210.42</v>
      </c>
      <c r="P558" s="71" t="n">
        <v>97282665.78</v>
      </c>
      <c r="Q558" s="71" t="n">
        <v>10551544.64</v>
      </c>
      <c r="R558" t="inlineStr">
        <is>
          <t>JK-02</t>
        </is>
      </c>
      <c r="S558" t="inlineStr">
        <is>
          <t>Hybrid</t>
        </is>
      </c>
      <c r="T558" s="70" t="n">
        <v>46</v>
      </c>
      <c r="U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TY100550</t>
        </is>
      </c>
      <c r="B559" s="68" t="n">
        <v>45725</v>
      </c>
      <c r="C559" s="69" t="n">
        <v>2025</v>
      </c>
      <c r="D559" t="inlineStr">
        <is>
          <t>Mar</t>
        </is>
      </c>
      <c r="E559" t="inlineStr">
        <is>
          <t>North America</t>
        </is>
      </c>
      <c r="F559" t="inlineStr">
        <is>
          <t>USA</t>
        </is>
      </c>
      <c r="G559" t="inlineStr">
        <is>
          <t>RAV4</t>
        </is>
      </c>
      <c r="H559" t="inlineStr">
        <is>
          <t>Fleet</t>
        </is>
      </c>
      <c r="I559" t="inlineStr">
        <is>
          <t>Private buyer</t>
        </is>
      </c>
      <c r="J559" t="inlineStr">
        <is>
          <t>Wei Chen</t>
        </is>
      </c>
      <c r="K559" s="70" t="n">
        <v>17</v>
      </c>
      <c r="L559" s="71" t="n">
        <v>3388389</v>
      </c>
      <c r="M559" s="71" t="n">
        <v>57602613</v>
      </c>
      <c r="N559" s="71" t="n">
        <v>2880130.65</v>
      </c>
      <c r="O559" s="71" t="n">
        <v>54722482.35</v>
      </c>
      <c r="P559" s="71" t="n">
        <v>48823155.68</v>
      </c>
      <c r="Q559" s="71" t="n">
        <v>5899326.67</v>
      </c>
      <c r="R559" t="inlineStr">
        <is>
          <t>LA-02</t>
        </is>
      </c>
      <c r="S559" t="inlineStr">
        <is>
          <t>Hybrid</t>
        </is>
      </c>
      <c r="T559" s="70" t="n">
        <v>18</v>
      </c>
      <c r="U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TY100551</t>
        </is>
      </c>
      <c r="B560" s="68" t="n">
        <v>45725</v>
      </c>
      <c r="C560" s="69" t="n">
        <v>2025</v>
      </c>
      <c r="D560" t="inlineStr">
        <is>
          <t>Mar</t>
        </is>
      </c>
      <c r="E560" t="inlineStr">
        <is>
          <t>North America</t>
        </is>
      </c>
      <c r="F560" t="inlineStr">
        <is>
          <t>USA</t>
        </is>
      </c>
      <c r="G560" t="inlineStr">
        <is>
          <t>Corolla</t>
        </is>
      </c>
      <c r="H560" t="inlineStr">
        <is>
          <t>Dealer retail</t>
        </is>
      </c>
      <c r="I560" t="inlineStr">
        <is>
          <t>Government</t>
        </is>
      </c>
      <c r="J560" t="inlineStr">
        <is>
          <t>Zoya Ahmed</t>
        </is>
      </c>
      <c r="K560" s="70" t="n">
        <v>3</v>
      </c>
      <c r="L560" s="71" t="n">
        <v>2636475.93</v>
      </c>
      <c r="M560" s="71" t="n">
        <v>7909427.79</v>
      </c>
      <c r="N560" s="71" t="n">
        <v>395471.39</v>
      </c>
      <c r="O560" s="71" t="n">
        <v>7513956.4</v>
      </c>
      <c r="P560" s="71" t="n">
        <v>6810180.14</v>
      </c>
      <c r="Q560" s="71" t="n">
        <v>703776.26</v>
      </c>
      <c r="R560" t="inlineStr">
        <is>
          <t>LA-01</t>
        </is>
      </c>
      <c r="S560" t="inlineStr">
        <is>
          <t>Petrol</t>
        </is>
      </c>
      <c r="T560" s="70" t="n">
        <v>3</v>
      </c>
      <c r="U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TY100552</t>
        </is>
      </c>
      <c r="B561" s="68" t="n">
        <v>45725</v>
      </c>
      <c r="C561" s="69" t="n">
        <v>2025</v>
      </c>
      <c r="D561" t="inlineStr">
        <is>
          <t>Mar</t>
        </is>
      </c>
      <c r="E561" t="inlineStr">
        <is>
          <t>Japan</t>
        </is>
      </c>
      <c r="F561" t="inlineStr">
        <is>
          <t>Japan</t>
        </is>
      </c>
      <c r="G561" t="inlineStr">
        <is>
          <t>Prius</t>
        </is>
      </c>
      <c r="H561" t="inlineStr">
        <is>
          <t>Fleet</t>
        </is>
      </c>
      <c r="I561" t="inlineStr">
        <is>
          <t>Private buyer</t>
        </is>
      </c>
      <c r="J561" t="inlineStr">
        <is>
          <t>Omar Haddad</t>
        </is>
      </c>
      <c r="K561" s="70" t="n">
        <v>32</v>
      </c>
      <c r="L561" s="71" t="n">
        <v>3313460.93</v>
      </c>
      <c r="M561" s="71" t="n">
        <v>106030749.76</v>
      </c>
      <c r="N561" s="71" t="n">
        <v>0</v>
      </c>
      <c r="O561" s="71" t="n">
        <v>106030749.76</v>
      </c>
      <c r="P561" s="71" t="n">
        <v>88356809.48</v>
      </c>
      <c r="Q561" s="71" t="n">
        <v>17673940.28</v>
      </c>
      <c r="R561" t="inlineStr">
        <is>
          <t>NG-03</t>
        </is>
      </c>
      <c r="S561" t="inlineStr">
        <is>
          <t>Hybrid</t>
        </is>
      </c>
      <c r="T561" s="70" t="n">
        <v>31</v>
      </c>
      <c r="U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TY100553</t>
        </is>
      </c>
      <c r="B562" s="68" t="n">
        <v>45725</v>
      </c>
      <c r="C562" s="69" t="n">
        <v>2025</v>
      </c>
      <c r="D562" t="inlineStr">
        <is>
          <t>Mar</t>
        </is>
      </c>
      <c r="E562" t="inlineStr">
        <is>
          <t>Japan</t>
        </is>
      </c>
      <c r="F562" t="inlineStr">
        <is>
          <t>Japan</t>
        </is>
      </c>
      <c r="G562" t="inlineStr">
        <is>
          <t>Hilux</t>
        </is>
      </c>
      <c r="H562" t="inlineStr">
        <is>
          <t>Dealer retail</t>
        </is>
      </c>
      <c r="I562" t="inlineStr">
        <is>
          <t>Private buyer</t>
        </is>
      </c>
      <c r="J562" t="inlineStr">
        <is>
          <t>Hiroshi Tanaka</t>
        </is>
      </c>
      <c r="K562" s="70" t="n">
        <v>19</v>
      </c>
      <c r="L562" s="71" t="n">
        <v>4228334.99</v>
      </c>
      <c r="M562" s="71" t="n">
        <v>80338364.81</v>
      </c>
      <c r="N562" s="71" t="n">
        <v>4016918.24</v>
      </c>
      <c r="O562" s="71" t="n">
        <v>76321446.56999999</v>
      </c>
      <c r="P562" s="71" t="n">
        <v>59565793.24</v>
      </c>
      <c r="Q562" s="71" t="n">
        <v>16755653.33</v>
      </c>
      <c r="R562" t="inlineStr">
        <is>
          <t>TK-04</t>
        </is>
      </c>
      <c r="S562" t="inlineStr">
        <is>
          <t>Diesel</t>
        </is>
      </c>
      <c r="T562" s="70" t="n">
        <v>20</v>
      </c>
      <c r="U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TY100554</t>
        </is>
      </c>
      <c r="B563" s="68" t="n">
        <v>45726</v>
      </c>
      <c r="C563" s="69" t="n">
        <v>2025</v>
      </c>
      <c r="D563" t="inlineStr">
        <is>
          <t>Mar</t>
        </is>
      </c>
      <c r="E563" t="inlineStr">
        <is>
          <t>Asia</t>
        </is>
      </c>
      <c r="F563" t="inlineStr">
        <is>
          <t>Indonesia</t>
        </is>
      </c>
      <c r="G563" t="inlineStr">
        <is>
          <t>bZ4X</t>
        </is>
      </c>
      <c r="H563" t="inlineStr">
        <is>
          <t>Dealer retail</t>
        </is>
      </c>
      <c r="I563" t="inlineStr">
        <is>
          <t>Private buyer</t>
        </is>
      </c>
      <c r="J563" t="inlineStr">
        <is>
          <t>Lucas Martin</t>
        </is>
      </c>
      <c r="K563" s="70" t="n">
        <v>11</v>
      </c>
      <c r="L563" s="71" t="n">
        <v>5871774.48</v>
      </c>
      <c r="M563" s="71" t="n">
        <v>64589519.28</v>
      </c>
      <c r="N563" s="71" t="n">
        <v>3229475.96</v>
      </c>
      <c r="O563" s="71" t="n">
        <v>61360043.32</v>
      </c>
      <c r="P563" s="71" t="n">
        <v>58730219.92</v>
      </c>
      <c r="Q563" s="71" t="n">
        <v>2629823.4</v>
      </c>
      <c r="R563" t="inlineStr">
        <is>
          <t>JK-01</t>
        </is>
      </c>
      <c r="S563" t="inlineStr">
        <is>
          <t>EV</t>
        </is>
      </c>
      <c r="T563" s="70" t="n">
        <v>11</v>
      </c>
      <c r="U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TY100555</t>
        </is>
      </c>
      <c r="B564" s="68" t="n">
        <v>45726</v>
      </c>
      <c r="C564" s="69" t="n">
        <v>2025</v>
      </c>
      <c r="D564" t="inlineStr">
        <is>
          <t>Mar</t>
        </is>
      </c>
      <c r="E564" t="inlineStr">
        <is>
          <t>North America</t>
        </is>
      </c>
      <c r="F564" t="inlineStr">
        <is>
          <t>USA</t>
        </is>
      </c>
      <c r="G564" t="inlineStr">
        <is>
          <t>bZ4X</t>
        </is>
      </c>
      <c r="H564" t="inlineStr">
        <is>
          <t>Dealer retail</t>
        </is>
      </c>
      <c r="I564" t="inlineStr">
        <is>
          <t>Private buyer</t>
        </is>
      </c>
      <c r="J564" t="inlineStr">
        <is>
          <t>Ana Costa</t>
        </is>
      </c>
      <c r="K564" s="70" t="n">
        <v>14</v>
      </c>
      <c r="L564" s="71" t="n">
        <v>6009142.2</v>
      </c>
      <c r="M564" s="71" t="n">
        <v>84127990.8</v>
      </c>
      <c r="N564" s="71" t="n">
        <v>0</v>
      </c>
      <c r="O564" s="71" t="n">
        <v>84127990.8</v>
      </c>
      <c r="P564" s="71" t="n">
        <v>75331672.62</v>
      </c>
      <c r="Q564" s="71" t="n">
        <v>8796318.18</v>
      </c>
      <c r="R564" t="inlineStr">
        <is>
          <t>TX-04</t>
        </is>
      </c>
      <c r="S564" t="inlineStr">
        <is>
          <t>EV</t>
        </is>
      </c>
      <c r="T564" s="70" t="n">
        <v>14</v>
      </c>
      <c r="U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TY100556</t>
        </is>
      </c>
      <c r="B565" s="68" t="n">
        <v>45726</v>
      </c>
      <c r="C565" s="69" t="n">
        <v>2025</v>
      </c>
      <c r="D565" t="inlineStr">
        <is>
          <t>Mar</t>
        </is>
      </c>
      <c r="E565" t="inlineStr">
        <is>
          <t>Japan</t>
        </is>
      </c>
      <c r="F565" t="inlineStr">
        <is>
          <t>Japan</t>
        </is>
      </c>
      <c r="G565" t="inlineStr">
        <is>
          <t>Hilux</t>
        </is>
      </c>
      <c r="H565" t="inlineStr">
        <is>
          <t>Fleet</t>
        </is>
      </c>
      <c r="I565" t="inlineStr">
        <is>
          <t>Private buyer</t>
        </is>
      </c>
      <c r="J565" t="inlineStr">
        <is>
          <t>Zoya Ahmed</t>
        </is>
      </c>
      <c r="K565" s="70" t="n">
        <v>18</v>
      </c>
      <c r="L565" s="71" t="n">
        <v>3833395.76</v>
      </c>
      <c r="M565" s="71" t="n">
        <v>69001123.68000001</v>
      </c>
      <c r="N565" s="71" t="n">
        <v>2070033.71</v>
      </c>
      <c r="O565" s="71" t="n">
        <v>66931089.97</v>
      </c>
      <c r="P565" s="71" t="n">
        <v>56032731.98</v>
      </c>
      <c r="Q565" s="71" t="n">
        <v>10898357.99</v>
      </c>
      <c r="R565" t="inlineStr">
        <is>
          <t>NG-02</t>
        </is>
      </c>
      <c r="S565" t="inlineStr">
        <is>
          <t>Petrol</t>
        </is>
      </c>
      <c r="T565" s="70" t="n">
        <v>20</v>
      </c>
      <c r="U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TY100557</t>
        </is>
      </c>
      <c r="B566" s="68" t="n">
        <v>45726</v>
      </c>
      <c r="C566" s="69" t="n">
        <v>2025</v>
      </c>
      <c r="D566" t="inlineStr">
        <is>
          <t>Mar</t>
        </is>
      </c>
      <c r="E566" t="inlineStr">
        <is>
          <t>North America</t>
        </is>
      </c>
      <c r="F566" t="inlineStr">
        <is>
          <t>Canada</t>
        </is>
      </c>
      <c r="G566" t="inlineStr">
        <is>
          <t>Corolla</t>
        </is>
      </c>
      <c r="H566" t="inlineStr">
        <is>
          <t>Dealer retail</t>
        </is>
      </c>
      <c r="I566" t="inlineStr">
        <is>
          <t>Company fleet</t>
        </is>
      </c>
      <c r="J566" t="inlineStr">
        <is>
          <t>Ruhi Shaikh</t>
        </is>
      </c>
      <c r="K566" s="70" t="n">
        <v>9</v>
      </c>
      <c r="L566" s="71" t="n">
        <v>2854326.05</v>
      </c>
      <c r="M566" s="71" t="n">
        <v>25688934.45</v>
      </c>
      <c r="N566" s="71" t="n">
        <v>770668.03</v>
      </c>
      <c r="O566" s="71" t="n">
        <v>24918266.42</v>
      </c>
      <c r="P566" s="71" t="n">
        <v>20029498.37</v>
      </c>
      <c r="Q566" s="71" t="n">
        <v>4888768.05</v>
      </c>
      <c r="R566" t="inlineStr">
        <is>
          <t>TO-03</t>
        </is>
      </c>
      <c r="S566" t="inlineStr">
        <is>
          <t>Petrol</t>
        </is>
      </c>
      <c r="T566" s="70" t="n">
        <v>9</v>
      </c>
      <c r="U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TY100558</t>
        </is>
      </c>
      <c r="B567" s="68" t="n">
        <v>45727</v>
      </c>
      <c r="C567" s="69" t="n">
        <v>2025</v>
      </c>
      <c r="D567" t="inlineStr">
        <is>
          <t>Mar</t>
        </is>
      </c>
      <c r="E567" t="inlineStr">
        <is>
          <t>Europe</t>
        </is>
      </c>
      <c r="F567" t="inlineStr">
        <is>
          <t>Germany</t>
        </is>
      </c>
      <c r="G567" t="inlineStr">
        <is>
          <t>bZ4X</t>
        </is>
      </c>
      <c r="H567" t="inlineStr">
        <is>
          <t>Dealer retail</t>
        </is>
      </c>
      <c r="I567" t="inlineStr">
        <is>
          <t>Private buyer</t>
        </is>
      </c>
      <c r="J567" t="inlineStr">
        <is>
          <t>Olivia Brown</t>
        </is>
      </c>
      <c r="K567" s="70" t="n">
        <v>19</v>
      </c>
      <c r="L567" s="71" t="n">
        <v>6266177.52</v>
      </c>
      <c r="M567" s="71" t="n">
        <v>119057372.88</v>
      </c>
      <c r="N567" s="71" t="n">
        <v>0</v>
      </c>
      <c r="O567" s="71" t="n">
        <v>119057372.88</v>
      </c>
      <c r="P567" s="71" t="n">
        <v>104593242.25</v>
      </c>
      <c r="Q567" s="71" t="n">
        <v>14464130.63</v>
      </c>
      <c r="R567" t="inlineStr">
        <is>
          <t>BE-02</t>
        </is>
      </c>
      <c r="S567" t="inlineStr">
        <is>
          <t>EV</t>
        </is>
      </c>
      <c r="T567" s="70" t="n">
        <v>20</v>
      </c>
      <c r="U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TY100559</t>
        </is>
      </c>
      <c r="B568" s="68" t="n">
        <v>45727</v>
      </c>
      <c r="C568" s="69" t="n">
        <v>2025</v>
      </c>
      <c r="D568" t="inlineStr">
        <is>
          <t>Mar</t>
        </is>
      </c>
      <c r="E568" t="inlineStr">
        <is>
          <t>Asia</t>
        </is>
      </c>
      <c r="F568" t="inlineStr">
        <is>
          <t>Thailand</t>
        </is>
      </c>
      <c r="G568" t="inlineStr">
        <is>
          <t>Prius</t>
        </is>
      </c>
      <c r="H568" t="inlineStr">
        <is>
          <t>Fleet</t>
        </is>
      </c>
      <c r="I568" t="inlineStr">
        <is>
          <t>Private buyer</t>
        </is>
      </c>
      <c r="J568" t="inlineStr">
        <is>
          <t>Hiroshi Tanaka</t>
        </is>
      </c>
      <c r="K568" s="70" t="n">
        <v>41</v>
      </c>
      <c r="L568" s="71" t="n">
        <v>3523560.84</v>
      </c>
      <c r="M568" s="71" t="n">
        <v>144465994.44</v>
      </c>
      <c r="N568" s="71" t="n">
        <v>0</v>
      </c>
      <c r="O568" s="71" t="n">
        <v>144465994.44</v>
      </c>
      <c r="P568" s="71" t="n">
        <v>119712464.96</v>
      </c>
      <c r="Q568" s="71" t="n">
        <v>24753529.48</v>
      </c>
      <c r="R568" t="inlineStr">
        <is>
          <t>BK-03</t>
        </is>
      </c>
      <c r="S568" t="inlineStr">
        <is>
          <t>Hybrid</t>
        </is>
      </c>
      <c r="T568" s="70" t="n">
        <v>41</v>
      </c>
      <c r="U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TY100560</t>
        </is>
      </c>
      <c r="B569" s="68" t="n">
        <v>45727</v>
      </c>
      <c r="C569" s="69" t="n">
        <v>2025</v>
      </c>
      <c r="D569" t="inlineStr">
        <is>
          <t>Mar</t>
        </is>
      </c>
      <c r="E569" t="inlineStr">
        <is>
          <t>Japan</t>
        </is>
      </c>
      <c r="F569" t="inlineStr">
        <is>
          <t>Japan</t>
        </is>
      </c>
      <c r="G569" t="inlineStr">
        <is>
          <t>Hilux</t>
        </is>
      </c>
      <c r="H569" t="inlineStr">
        <is>
          <t>Dealer retail</t>
        </is>
      </c>
      <c r="I569" t="inlineStr">
        <is>
          <t>Private buyer</t>
        </is>
      </c>
      <c r="J569" t="inlineStr">
        <is>
          <t>Ana Costa</t>
        </is>
      </c>
      <c r="K569" s="70" t="n">
        <v>9</v>
      </c>
      <c r="L569" s="71" t="n">
        <v>4184143.05</v>
      </c>
      <c r="M569" s="71" t="n">
        <v>37657287.45</v>
      </c>
      <c r="N569" s="71" t="n">
        <v>753145.75</v>
      </c>
      <c r="O569" s="71" t="n">
        <v>36904141.7</v>
      </c>
      <c r="P569" s="71" t="n">
        <v>29876748.77</v>
      </c>
      <c r="Q569" s="71" t="n">
        <v>7027392.93</v>
      </c>
      <c r="R569" t="inlineStr">
        <is>
          <t>TK-04</t>
        </is>
      </c>
      <c r="S569" t="inlineStr">
        <is>
          <t>Diesel</t>
        </is>
      </c>
      <c r="T569" s="70" t="n">
        <v>10</v>
      </c>
      <c r="U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TY100561</t>
        </is>
      </c>
      <c r="B570" s="68" t="n">
        <v>45727</v>
      </c>
      <c r="C570" s="69" t="n">
        <v>2025</v>
      </c>
      <c r="D570" t="inlineStr">
        <is>
          <t>Mar</t>
        </is>
      </c>
      <c r="E570" t="inlineStr">
        <is>
          <t>Europe</t>
        </is>
      </c>
      <c r="F570" t="inlineStr">
        <is>
          <t>UK</t>
        </is>
      </c>
      <c r="G570" t="inlineStr">
        <is>
          <t>Corolla</t>
        </is>
      </c>
      <c r="H570" t="inlineStr">
        <is>
          <t>Dealer retail</t>
        </is>
      </c>
      <c r="I570" t="inlineStr">
        <is>
          <t>Government</t>
        </is>
      </c>
      <c r="J570" t="inlineStr">
        <is>
          <t>Arjun Mehta</t>
        </is>
      </c>
      <c r="K570" s="70" t="n">
        <v>3</v>
      </c>
      <c r="L570" s="71" t="n">
        <v>2957836.87</v>
      </c>
      <c r="M570" s="71" t="n">
        <v>8873510.609999999</v>
      </c>
      <c r="N570" s="71" t="n">
        <v>0</v>
      </c>
      <c r="O570" s="71" t="n">
        <v>8873510.609999999</v>
      </c>
      <c r="P570" s="71" t="n">
        <v>7132307.69</v>
      </c>
      <c r="Q570" s="71" t="n">
        <v>1741202.92</v>
      </c>
      <c r="R570" t="inlineStr">
        <is>
          <t>LN-01</t>
        </is>
      </c>
      <c r="S570" t="inlineStr">
        <is>
          <t>Petrol</t>
        </is>
      </c>
      <c r="T570" s="70" t="n">
        <v>3</v>
      </c>
      <c r="U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TY100562</t>
        </is>
      </c>
      <c r="B571" s="68" t="n">
        <v>45727</v>
      </c>
      <c r="C571" s="69" t="n">
        <v>2025</v>
      </c>
      <c r="D571" t="inlineStr">
        <is>
          <t>Mar</t>
        </is>
      </c>
      <c r="E571" t="inlineStr">
        <is>
          <t>North America</t>
        </is>
      </c>
      <c r="F571" t="inlineStr">
        <is>
          <t>Canada</t>
        </is>
      </c>
      <c r="G571" t="inlineStr">
        <is>
          <t>RAV4</t>
        </is>
      </c>
      <c r="H571" t="inlineStr">
        <is>
          <t>Fleet</t>
        </is>
      </c>
      <c r="I571" t="inlineStr">
        <is>
          <t>Private buyer</t>
        </is>
      </c>
      <c r="J571" t="inlineStr">
        <is>
          <t>Arjun Mehta</t>
        </is>
      </c>
      <c r="K571" s="70" t="n">
        <v>29</v>
      </c>
      <c r="L571" s="71" t="n">
        <v>3625895.85</v>
      </c>
      <c r="M571" s="71" t="n">
        <v>105150979.65</v>
      </c>
      <c r="N571" s="71" t="n">
        <v>0</v>
      </c>
      <c r="O571" s="71" t="n">
        <v>105150979.65</v>
      </c>
      <c r="P571" s="71" t="n">
        <v>85147284.91</v>
      </c>
      <c r="Q571" s="71" t="n">
        <v>20003694.74</v>
      </c>
      <c r="R571" t="inlineStr">
        <is>
          <t>TO-03</t>
        </is>
      </c>
      <c r="S571" t="inlineStr">
        <is>
          <t>Hybrid</t>
        </is>
      </c>
      <c r="T571" s="70" t="n">
        <v>31</v>
      </c>
      <c r="U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TY100563</t>
        </is>
      </c>
      <c r="B572" s="68" t="n">
        <v>45727</v>
      </c>
      <c r="C572" s="69" t="n">
        <v>2025</v>
      </c>
      <c r="D572" t="inlineStr">
        <is>
          <t>Mar</t>
        </is>
      </c>
      <c r="E572" t="inlineStr">
        <is>
          <t>Japan</t>
        </is>
      </c>
      <c r="F572" t="inlineStr">
        <is>
          <t>Japan</t>
        </is>
      </c>
      <c r="G572" t="inlineStr">
        <is>
          <t>Corolla</t>
        </is>
      </c>
      <c r="H572" t="inlineStr">
        <is>
          <t>Dealer retail</t>
        </is>
      </c>
      <c r="I572" t="inlineStr">
        <is>
          <t>Company fleet</t>
        </is>
      </c>
      <c r="J572" t="inlineStr">
        <is>
          <t>Mei Lin</t>
        </is>
      </c>
      <c r="K572" s="70" t="n">
        <v>2</v>
      </c>
      <c r="L572" s="71" t="n">
        <v>2686915.22</v>
      </c>
      <c r="M572" s="71" t="n">
        <v>5373830.44</v>
      </c>
      <c r="N572" s="71" t="n">
        <v>268691.52</v>
      </c>
      <c r="O572" s="71" t="n">
        <v>5105138.92</v>
      </c>
      <c r="P572" s="71" t="n">
        <v>4525948.31</v>
      </c>
      <c r="Q572" s="71" t="n">
        <v>579190.61</v>
      </c>
      <c r="R572" t="inlineStr">
        <is>
          <t>NG-03</t>
        </is>
      </c>
      <c r="S572" t="inlineStr">
        <is>
          <t>Hybrid</t>
        </is>
      </c>
      <c r="T572" s="70" t="n">
        <v>2</v>
      </c>
      <c r="U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TY100564</t>
        </is>
      </c>
      <c r="B573" s="68" t="n">
        <v>45728</v>
      </c>
      <c r="C573" s="69" t="n">
        <v>2025</v>
      </c>
      <c r="D573" t="inlineStr">
        <is>
          <t>Mar</t>
        </is>
      </c>
      <c r="E573" t="inlineStr">
        <is>
          <t>North America</t>
        </is>
      </c>
      <c r="F573" t="inlineStr">
        <is>
          <t>Canada</t>
        </is>
      </c>
      <c r="G573" t="inlineStr">
        <is>
          <t>Corolla</t>
        </is>
      </c>
      <c r="H573" t="inlineStr">
        <is>
          <t>Fleet</t>
        </is>
      </c>
      <c r="I573" t="inlineStr">
        <is>
          <t>Private buyer</t>
        </is>
      </c>
      <c r="J573" t="inlineStr">
        <is>
          <t>Aisha Bello</t>
        </is>
      </c>
      <c r="K573" s="70" t="n">
        <v>20</v>
      </c>
      <c r="L573" s="71" t="n">
        <v>2691787.21</v>
      </c>
      <c r="M573" s="71" t="n">
        <v>53835744.2</v>
      </c>
      <c r="N573" s="71" t="n">
        <v>1076714.88</v>
      </c>
      <c r="O573" s="71" t="n">
        <v>52759029.32</v>
      </c>
      <c r="P573" s="71" t="n">
        <v>47309251.15</v>
      </c>
      <c r="Q573" s="71" t="n">
        <v>5449778.17</v>
      </c>
      <c r="R573" t="inlineStr">
        <is>
          <t>TO-01</t>
        </is>
      </c>
      <c r="S573" t="inlineStr">
        <is>
          <t>Hybrid</t>
        </is>
      </c>
      <c r="T573" s="70" t="n">
        <v>20</v>
      </c>
      <c r="U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TY100565</t>
        </is>
      </c>
      <c r="B574" s="68" t="n">
        <v>45728</v>
      </c>
      <c r="C574" s="69" t="n">
        <v>2025</v>
      </c>
      <c r="D574" t="inlineStr">
        <is>
          <t>Mar</t>
        </is>
      </c>
      <c r="E574" t="inlineStr">
        <is>
          <t>Japan</t>
        </is>
      </c>
      <c r="F574" t="inlineStr">
        <is>
          <t>Japan</t>
        </is>
      </c>
      <c r="G574" t="inlineStr">
        <is>
          <t>Corolla</t>
        </is>
      </c>
      <c r="H574" t="inlineStr">
        <is>
          <t>Dealer retail</t>
        </is>
      </c>
      <c r="I574" t="inlineStr">
        <is>
          <t>Private buyer</t>
        </is>
      </c>
      <c r="J574" t="inlineStr">
        <is>
          <t>Zoya Ahmed</t>
        </is>
      </c>
      <c r="K574" s="70" t="n">
        <v>21</v>
      </c>
      <c r="L574" s="71" t="n">
        <v>2851580.82</v>
      </c>
      <c r="M574" s="71" t="n">
        <v>59883197.22</v>
      </c>
      <c r="N574" s="71" t="n">
        <v>2994159.86</v>
      </c>
      <c r="O574" s="71" t="n">
        <v>56889037.36</v>
      </c>
      <c r="P574" s="71" t="n">
        <v>47955105.34</v>
      </c>
      <c r="Q574" s="71" t="n">
        <v>8933932.02</v>
      </c>
      <c r="R574" t="inlineStr">
        <is>
          <t>TK-02</t>
        </is>
      </c>
      <c r="S574" t="inlineStr">
        <is>
          <t>Hybrid</t>
        </is>
      </c>
      <c r="T574" s="70" t="n">
        <v>22</v>
      </c>
      <c r="U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TY100566</t>
        </is>
      </c>
      <c r="B575" s="68" t="n">
        <v>45728</v>
      </c>
      <c r="C575" s="69" t="n">
        <v>2025</v>
      </c>
      <c r="D575" t="inlineStr">
        <is>
          <t>Mar</t>
        </is>
      </c>
      <c r="E575" t="inlineStr">
        <is>
          <t>North America</t>
        </is>
      </c>
      <c r="F575" t="inlineStr">
        <is>
          <t>Canada</t>
        </is>
      </c>
      <c r="G575" t="inlineStr">
        <is>
          <t>Camry</t>
        </is>
      </c>
      <c r="H575" t="inlineStr">
        <is>
          <t>Dealer retail</t>
        </is>
      </c>
      <c r="I575" t="inlineStr">
        <is>
          <t>Private buyer</t>
        </is>
      </c>
      <c r="J575" t="inlineStr">
        <is>
          <t>Mei Lin</t>
        </is>
      </c>
      <c r="K575" s="70" t="n">
        <v>3</v>
      </c>
      <c r="L575" s="71" t="n">
        <v>4115700.14</v>
      </c>
      <c r="M575" s="71" t="n">
        <v>12347100.42</v>
      </c>
      <c r="N575" s="71" t="n">
        <v>0</v>
      </c>
      <c r="O575" s="71" t="n">
        <v>12347100.42</v>
      </c>
      <c r="P575" s="71" t="n">
        <v>9909367.68</v>
      </c>
      <c r="Q575" s="71" t="n">
        <v>2437732.74</v>
      </c>
      <c r="R575" t="inlineStr">
        <is>
          <t>TO-04</t>
        </is>
      </c>
      <c r="S575" t="inlineStr">
        <is>
          <t>Petrol</t>
        </is>
      </c>
      <c r="T575" s="70" t="n">
        <v>3</v>
      </c>
      <c r="U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TY100567</t>
        </is>
      </c>
      <c r="B576" s="68" t="n">
        <v>45728</v>
      </c>
      <c r="C576" s="69" t="n">
        <v>2025</v>
      </c>
      <c r="D576" t="inlineStr">
        <is>
          <t>Mar</t>
        </is>
      </c>
      <c r="E576" t="inlineStr">
        <is>
          <t>North America</t>
        </is>
      </c>
      <c r="F576" t="inlineStr">
        <is>
          <t>Canada</t>
        </is>
      </c>
      <c r="G576" t="inlineStr">
        <is>
          <t>Camry</t>
        </is>
      </c>
      <c r="H576" t="inlineStr">
        <is>
          <t>Dealer retail</t>
        </is>
      </c>
      <c r="I576" t="inlineStr">
        <is>
          <t>Private buyer</t>
        </is>
      </c>
      <c r="J576" t="inlineStr">
        <is>
          <t>Kofi Mensah</t>
        </is>
      </c>
      <c r="K576" s="70" t="n">
        <v>36</v>
      </c>
      <c r="L576" s="71" t="n">
        <v>3937946.14</v>
      </c>
      <c r="M576" s="71" t="n">
        <v>141766061.04</v>
      </c>
      <c r="N576" s="71" t="n">
        <v>2835321.22</v>
      </c>
      <c r="O576" s="71" t="n">
        <v>138930739.82</v>
      </c>
      <c r="P576" s="71" t="n">
        <v>115707978.87</v>
      </c>
      <c r="Q576" s="71" t="n">
        <v>23222760.95</v>
      </c>
      <c r="R576" t="inlineStr">
        <is>
          <t>TO-04</t>
        </is>
      </c>
      <c r="S576" t="inlineStr">
        <is>
          <t>Petrol</t>
        </is>
      </c>
      <c r="T576" s="70" t="n">
        <v>35</v>
      </c>
      <c r="U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TY100568</t>
        </is>
      </c>
      <c r="B577" s="68" t="n">
        <v>45728</v>
      </c>
      <c r="C577" s="69" t="n">
        <v>2025</v>
      </c>
      <c r="D577" t="inlineStr">
        <is>
          <t>Mar</t>
        </is>
      </c>
      <c r="E577" t="inlineStr">
        <is>
          <t>Japan</t>
        </is>
      </c>
      <c r="F577" t="inlineStr">
        <is>
          <t>Japan</t>
        </is>
      </c>
      <c r="G577" t="inlineStr">
        <is>
          <t>Prius</t>
        </is>
      </c>
      <c r="H577" t="inlineStr">
        <is>
          <t>Dealer retail</t>
        </is>
      </c>
      <c r="I577" t="inlineStr">
        <is>
          <t>Private buyer</t>
        </is>
      </c>
      <c r="J577" t="inlineStr">
        <is>
          <t>Ana Costa</t>
        </is>
      </c>
      <c r="K577" s="70" t="n">
        <v>18</v>
      </c>
      <c r="L577" s="71" t="n">
        <v>3576303.63</v>
      </c>
      <c r="M577" s="71" t="n">
        <v>64373465.34</v>
      </c>
      <c r="N577" s="71" t="n">
        <v>3218673.27</v>
      </c>
      <c r="O577" s="71" t="n">
        <v>61154792.07</v>
      </c>
      <c r="P577" s="71" t="n">
        <v>49123282.07</v>
      </c>
      <c r="Q577" s="71" t="n">
        <v>12031510</v>
      </c>
      <c r="R577" t="inlineStr">
        <is>
          <t>NG-03</t>
        </is>
      </c>
      <c r="S577" t="inlineStr">
        <is>
          <t>Hybrid</t>
        </is>
      </c>
      <c r="T577" s="70" t="n">
        <v>19</v>
      </c>
      <c r="U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TY100569</t>
        </is>
      </c>
      <c r="B578" s="68" t="n">
        <v>45728</v>
      </c>
      <c r="C578" s="69" t="n">
        <v>2025</v>
      </c>
      <c r="D578" t="inlineStr">
        <is>
          <t>Mar</t>
        </is>
      </c>
      <c r="E578" t="inlineStr">
        <is>
          <t>Japan</t>
        </is>
      </c>
      <c r="F578" t="inlineStr">
        <is>
          <t>Japan</t>
        </is>
      </c>
      <c r="G578" t="inlineStr">
        <is>
          <t>Prius</t>
        </is>
      </c>
      <c r="H578" t="inlineStr">
        <is>
          <t>Dealer retail</t>
        </is>
      </c>
      <c r="I578" t="inlineStr">
        <is>
          <t>Private buyer</t>
        </is>
      </c>
      <c r="J578" t="inlineStr">
        <is>
          <t>Yuki Sato</t>
        </is>
      </c>
      <c r="K578" s="70" t="n">
        <v>25</v>
      </c>
      <c r="L578" s="71" t="n">
        <v>3322255.91</v>
      </c>
      <c r="M578" s="71" t="n">
        <v>83056397.75</v>
      </c>
      <c r="N578" s="71" t="n">
        <v>2491691.93</v>
      </c>
      <c r="O578" s="71" t="n">
        <v>80564705.81999999</v>
      </c>
      <c r="P578" s="71" t="n">
        <v>71954824.73</v>
      </c>
      <c r="Q578" s="71" t="n">
        <v>8609881.09</v>
      </c>
      <c r="R578" t="inlineStr">
        <is>
          <t>NG-01</t>
        </is>
      </c>
      <c r="S578" t="inlineStr">
        <is>
          <t>Hybrid</t>
        </is>
      </c>
      <c r="T578" s="70" t="n">
        <v>24</v>
      </c>
      <c r="U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TY100570</t>
        </is>
      </c>
      <c r="B579" s="68" t="n">
        <v>45728</v>
      </c>
      <c r="C579" s="69" t="n">
        <v>2025</v>
      </c>
      <c r="D579" t="inlineStr">
        <is>
          <t>Mar</t>
        </is>
      </c>
      <c r="E579" t="inlineStr">
        <is>
          <t>Europe</t>
        </is>
      </c>
      <c r="F579" t="inlineStr">
        <is>
          <t>Germany</t>
        </is>
      </c>
      <c r="G579" t="inlineStr">
        <is>
          <t>Hilux</t>
        </is>
      </c>
      <c r="H579" t="inlineStr">
        <is>
          <t>Dealer retail</t>
        </is>
      </c>
      <c r="I579" t="inlineStr">
        <is>
          <t>Government</t>
        </is>
      </c>
      <c r="J579" t="inlineStr">
        <is>
          <t>Carlos Silva</t>
        </is>
      </c>
      <c r="K579" s="70" t="n">
        <v>44</v>
      </c>
      <c r="L579" s="71" t="n">
        <v>4172900.95</v>
      </c>
      <c r="M579" s="71" t="n">
        <v>183607641.8</v>
      </c>
      <c r="N579" s="71" t="n">
        <v>0</v>
      </c>
      <c r="O579" s="71" t="n">
        <v>183607641.8</v>
      </c>
      <c r="P579" s="71" t="n">
        <v>135660993.79</v>
      </c>
      <c r="Q579" s="71" t="n">
        <v>47946648.01</v>
      </c>
      <c r="R579" t="inlineStr">
        <is>
          <t>BE-02</t>
        </is>
      </c>
      <c r="S579" t="inlineStr">
        <is>
          <t>Diesel</t>
        </is>
      </c>
      <c r="T579" s="70" t="n">
        <v>45</v>
      </c>
      <c r="U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TY100571</t>
        </is>
      </c>
      <c r="B580" s="68" t="n">
        <v>45728</v>
      </c>
      <c r="C580" s="69" t="n">
        <v>2025</v>
      </c>
      <c r="D580" t="inlineStr">
        <is>
          <t>Mar</t>
        </is>
      </c>
      <c r="E580" t="inlineStr">
        <is>
          <t>North America</t>
        </is>
      </c>
      <c r="F580" t="inlineStr">
        <is>
          <t>USA</t>
        </is>
      </c>
      <c r="G580" t="inlineStr">
        <is>
          <t>bZ4X</t>
        </is>
      </c>
      <c r="H580" t="inlineStr">
        <is>
          <t>Dealer retail</t>
        </is>
      </c>
      <c r="I580" t="inlineStr">
        <is>
          <t>Private buyer</t>
        </is>
      </c>
      <c r="J580" t="inlineStr">
        <is>
          <t>Zoya Ahmed</t>
        </is>
      </c>
      <c r="K580" s="70" t="n">
        <v>4</v>
      </c>
      <c r="L580" s="71" t="n">
        <v>6223374.48</v>
      </c>
      <c r="M580" s="71" t="n">
        <v>24893497.92</v>
      </c>
      <c r="N580" s="71" t="n">
        <v>0</v>
      </c>
      <c r="O580" s="71" t="n">
        <v>24893497.92</v>
      </c>
      <c r="P580" s="71" t="n">
        <v>20876456.49</v>
      </c>
      <c r="Q580" s="71" t="n">
        <v>4017041.43</v>
      </c>
      <c r="R580" t="inlineStr">
        <is>
          <t>NY-03</t>
        </is>
      </c>
      <c r="S580" t="inlineStr">
        <is>
          <t>EV</t>
        </is>
      </c>
      <c r="T580" s="70" t="n">
        <v>4</v>
      </c>
      <c r="U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TY100572</t>
        </is>
      </c>
      <c r="B581" s="68" t="n">
        <v>45728</v>
      </c>
      <c r="C581" s="69" t="n">
        <v>2025</v>
      </c>
      <c r="D581" t="inlineStr">
        <is>
          <t>Mar</t>
        </is>
      </c>
      <c r="E581" t="inlineStr">
        <is>
          <t>Japan</t>
        </is>
      </c>
      <c r="F581" t="inlineStr">
        <is>
          <t>Japan</t>
        </is>
      </c>
      <c r="G581" t="inlineStr">
        <is>
          <t>Land Cruiser</t>
        </is>
      </c>
      <c r="H581" t="inlineStr">
        <is>
          <t>Online reservation</t>
        </is>
      </c>
      <c r="I581" t="inlineStr">
        <is>
          <t>Private buyer</t>
        </is>
      </c>
      <c r="J581" t="inlineStr">
        <is>
          <t>Sara Rossi</t>
        </is>
      </c>
      <c r="K581" s="70" t="n">
        <v>35</v>
      </c>
      <c r="L581" s="71" t="n">
        <v>7830240.9</v>
      </c>
      <c r="M581" s="71" t="n">
        <v>274058431.5</v>
      </c>
      <c r="N581" s="71" t="n">
        <v>13702921.58</v>
      </c>
      <c r="O581" s="71" t="n">
        <v>260355509.92</v>
      </c>
      <c r="P581" s="71" t="n">
        <v>197831850.06</v>
      </c>
      <c r="Q581" s="71" t="n">
        <v>62523659.86</v>
      </c>
      <c r="R581" t="inlineStr">
        <is>
          <t>TK-04</t>
        </is>
      </c>
      <c r="S581" t="inlineStr">
        <is>
          <t>Diesel</t>
        </is>
      </c>
      <c r="T581" s="70" t="n">
        <v>33</v>
      </c>
      <c r="U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TY100573</t>
        </is>
      </c>
      <c r="B582" s="68" t="n">
        <v>45728</v>
      </c>
      <c r="C582" s="69" t="n">
        <v>2025</v>
      </c>
      <c r="D582" t="inlineStr">
        <is>
          <t>Mar</t>
        </is>
      </c>
      <c r="E582" t="inlineStr">
        <is>
          <t>Japan</t>
        </is>
      </c>
      <c r="F582" t="inlineStr">
        <is>
          <t>Japan</t>
        </is>
      </c>
      <c r="G582" t="inlineStr">
        <is>
          <t>RAV4</t>
        </is>
      </c>
      <c r="H582" t="inlineStr">
        <is>
          <t>Fleet</t>
        </is>
      </c>
      <c r="I582" t="inlineStr">
        <is>
          <t>Private buyer</t>
        </is>
      </c>
      <c r="J582" t="inlineStr">
        <is>
          <t>Mei Lin</t>
        </is>
      </c>
      <c r="K582" s="70" t="n">
        <v>30</v>
      </c>
      <c r="L582" s="71" t="n">
        <v>3714372.96</v>
      </c>
      <c r="M582" s="71" t="n">
        <v>111431188.8</v>
      </c>
      <c r="N582" s="71" t="n">
        <v>2228623.78</v>
      </c>
      <c r="O582" s="71" t="n">
        <v>109202565.02</v>
      </c>
      <c r="P582" s="71" t="n">
        <v>84832266.48999999</v>
      </c>
      <c r="Q582" s="71" t="n">
        <v>24370298.53</v>
      </c>
      <c r="R582" t="inlineStr">
        <is>
          <t>OS-03</t>
        </is>
      </c>
      <c r="S582" t="inlineStr">
        <is>
          <t>Petrol</t>
        </is>
      </c>
      <c r="T582" s="70" t="n">
        <v>34</v>
      </c>
      <c r="U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TY100574</t>
        </is>
      </c>
      <c r="B583" s="68" t="n">
        <v>45729</v>
      </c>
      <c r="C583" s="69" t="n">
        <v>2025</v>
      </c>
      <c r="D583" t="inlineStr">
        <is>
          <t>Mar</t>
        </is>
      </c>
      <c r="E583" t="inlineStr">
        <is>
          <t>Japan</t>
        </is>
      </c>
      <c r="F583" t="inlineStr">
        <is>
          <t>Japan</t>
        </is>
      </c>
      <c r="G583" t="inlineStr">
        <is>
          <t>Corolla</t>
        </is>
      </c>
      <c r="H583" t="inlineStr">
        <is>
          <t>Dealer retail</t>
        </is>
      </c>
      <c r="I583" t="inlineStr">
        <is>
          <t>Private buyer</t>
        </is>
      </c>
      <c r="J583" t="inlineStr">
        <is>
          <t>Kofi Mensah</t>
        </is>
      </c>
      <c r="K583" s="70" t="n">
        <v>19</v>
      </c>
      <c r="L583" s="71" t="n">
        <v>2654059.01</v>
      </c>
      <c r="M583" s="71" t="n">
        <v>50427121.19</v>
      </c>
      <c r="N583" s="71" t="n">
        <v>1008542.42</v>
      </c>
      <c r="O583" s="71" t="n">
        <v>49418578.77</v>
      </c>
      <c r="P583" s="71" t="n">
        <v>42448981.24</v>
      </c>
      <c r="Q583" s="71" t="n">
        <v>6969597.53</v>
      </c>
      <c r="R583" t="inlineStr">
        <is>
          <t>OS-04</t>
        </is>
      </c>
      <c r="S583" t="inlineStr">
        <is>
          <t>Petrol</t>
        </is>
      </c>
      <c r="T583" s="70" t="n">
        <v>20</v>
      </c>
      <c r="U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TY100575</t>
        </is>
      </c>
      <c r="B584" s="68" t="n">
        <v>45729</v>
      </c>
      <c r="C584" s="69" t="n">
        <v>2025</v>
      </c>
      <c r="D584" t="inlineStr">
        <is>
          <t>Mar</t>
        </is>
      </c>
      <c r="E584" t="inlineStr">
        <is>
          <t>Japan</t>
        </is>
      </c>
      <c r="F584" t="inlineStr">
        <is>
          <t>Japan</t>
        </is>
      </c>
      <c r="G584" t="inlineStr">
        <is>
          <t>Camry</t>
        </is>
      </c>
      <c r="H584" t="inlineStr">
        <is>
          <t>Online reservation</t>
        </is>
      </c>
      <c r="I584" t="inlineStr">
        <is>
          <t>Government</t>
        </is>
      </c>
      <c r="J584" t="inlineStr">
        <is>
          <t>Yuki Sato</t>
        </is>
      </c>
      <c r="K584" s="70" t="n">
        <v>18</v>
      </c>
      <c r="L584" s="71" t="n">
        <v>4208164.61</v>
      </c>
      <c r="M584" s="71" t="n">
        <v>75746962.98</v>
      </c>
      <c r="N584" s="71" t="n">
        <v>0</v>
      </c>
      <c r="O584" s="71" t="n">
        <v>75746962.98</v>
      </c>
      <c r="P584" s="71" t="n">
        <v>58564456.57</v>
      </c>
      <c r="Q584" s="71" t="n">
        <v>17182506.41</v>
      </c>
      <c r="R584" t="inlineStr">
        <is>
          <t>NG-01</t>
        </is>
      </c>
      <c r="S584" t="inlineStr">
        <is>
          <t>Petrol</t>
        </is>
      </c>
      <c r="T584" s="70" t="n">
        <v>18</v>
      </c>
      <c r="U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TY100576</t>
        </is>
      </c>
      <c r="B585" s="68" t="n">
        <v>45729</v>
      </c>
      <c r="C585" s="69" t="n">
        <v>2025</v>
      </c>
      <c r="D585" t="inlineStr">
        <is>
          <t>Mar</t>
        </is>
      </c>
      <c r="E585" t="inlineStr">
        <is>
          <t>Asia</t>
        </is>
      </c>
      <c r="F585" t="inlineStr">
        <is>
          <t>India</t>
        </is>
      </c>
      <c r="G585" t="inlineStr">
        <is>
          <t>RAV4</t>
        </is>
      </c>
      <c r="H585" t="inlineStr">
        <is>
          <t>Dealer retail</t>
        </is>
      </c>
      <c r="I585" t="inlineStr">
        <is>
          <t>Private buyer</t>
        </is>
      </c>
      <c r="J585" t="inlineStr">
        <is>
          <t>Liam O'Brien</t>
        </is>
      </c>
      <c r="K585" s="70" t="n">
        <v>2</v>
      </c>
      <c r="L585" s="71" t="n">
        <v>3734251.85</v>
      </c>
      <c r="M585" s="71" t="n">
        <v>7468503.7</v>
      </c>
      <c r="N585" s="71" t="n">
        <v>224055.11</v>
      </c>
      <c r="O585" s="71" t="n">
        <v>7244448.59</v>
      </c>
      <c r="P585" s="71" t="n">
        <v>5507589.72</v>
      </c>
      <c r="Q585" s="71" t="n">
        <v>1736858.87</v>
      </c>
      <c r="R585" t="inlineStr">
        <is>
          <t>PU-04</t>
        </is>
      </c>
      <c r="S585" t="inlineStr">
        <is>
          <t>Hybrid</t>
        </is>
      </c>
      <c r="T585" s="70" t="n">
        <v>2</v>
      </c>
      <c r="U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TY100577</t>
        </is>
      </c>
      <c r="B586" s="68" t="n">
        <v>45730</v>
      </c>
      <c r="C586" s="69" t="n">
        <v>2025</v>
      </c>
      <c r="D586" t="inlineStr">
        <is>
          <t>Mar</t>
        </is>
      </c>
      <c r="E586" t="inlineStr">
        <is>
          <t>Japan</t>
        </is>
      </c>
      <c r="F586" t="inlineStr">
        <is>
          <t>Japan</t>
        </is>
      </c>
      <c r="G586" t="inlineStr">
        <is>
          <t>Prius</t>
        </is>
      </c>
      <c r="H586" t="inlineStr">
        <is>
          <t>Dealer retail</t>
        </is>
      </c>
      <c r="I586" t="inlineStr">
        <is>
          <t>Company fleet</t>
        </is>
      </c>
      <c r="J586" t="inlineStr">
        <is>
          <t>Omar Haddad</t>
        </is>
      </c>
      <c r="K586" s="70" t="n">
        <v>16</v>
      </c>
      <c r="L586" s="71" t="n">
        <v>3292655.42</v>
      </c>
      <c r="M586" s="71" t="n">
        <v>52682486.72</v>
      </c>
      <c r="N586" s="71" t="n">
        <v>2634124.34</v>
      </c>
      <c r="O586" s="71" t="n">
        <v>50048362.38</v>
      </c>
      <c r="P586" s="71" t="n">
        <v>46399480.34</v>
      </c>
      <c r="Q586" s="71" t="n">
        <v>3648882.04</v>
      </c>
      <c r="R586" t="inlineStr">
        <is>
          <t>NG-04</t>
        </is>
      </c>
      <c r="S586" t="inlineStr">
        <is>
          <t>Hybrid</t>
        </is>
      </c>
      <c r="T586" s="70" t="n">
        <v>17</v>
      </c>
      <c r="U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TY100578</t>
        </is>
      </c>
      <c r="B587" s="68" t="n">
        <v>45730</v>
      </c>
      <c r="C587" s="69" t="n">
        <v>2025</v>
      </c>
      <c r="D587" t="inlineStr">
        <is>
          <t>Mar</t>
        </is>
      </c>
      <c r="E587" t="inlineStr">
        <is>
          <t>North America</t>
        </is>
      </c>
      <c r="F587" t="inlineStr">
        <is>
          <t>Canada</t>
        </is>
      </c>
      <c r="G587" t="inlineStr">
        <is>
          <t>bZ4X</t>
        </is>
      </c>
      <c r="H587" t="inlineStr">
        <is>
          <t>Fleet</t>
        </is>
      </c>
      <c r="I587" t="inlineStr">
        <is>
          <t>Private buyer</t>
        </is>
      </c>
      <c r="J587" t="inlineStr">
        <is>
          <t>Carlos Silva</t>
        </is>
      </c>
      <c r="K587" s="70" t="n">
        <v>27</v>
      </c>
      <c r="L587" s="71" t="n">
        <v>6243061.65</v>
      </c>
      <c r="M587" s="71" t="n">
        <v>168562664.55</v>
      </c>
      <c r="N587" s="71" t="n">
        <v>8428133.23</v>
      </c>
      <c r="O587" s="71" t="n">
        <v>160134531.32</v>
      </c>
      <c r="P587" s="71" t="n">
        <v>144261444.23</v>
      </c>
      <c r="Q587" s="71" t="n">
        <v>15873087.09</v>
      </c>
      <c r="R587" t="inlineStr">
        <is>
          <t>TO-04</t>
        </is>
      </c>
      <c r="S587" t="inlineStr">
        <is>
          <t>EV</t>
        </is>
      </c>
      <c r="T587" s="70" t="n">
        <v>28</v>
      </c>
      <c r="U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TY100579</t>
        </is>
      </c>
      <c r="B588" s="68" t="n">
        <v>45730</v>
      </c>
      <c r="C588" s="69" t="n">
        <v>2025</v>
      </c>
      <c r="D588" t="inlineStr">
        <is>
          <t>Mar</t>
        </is>
      </c>
      <c r="E588" t="inlineStr">
        <is>
          <t>Europe</t>
        </is>
      </c>
      <c r="F588" t="inlineStr">
        <is>
          <t>France</t>
        </is>
      </c>
      <c r="G588" t="inlineStr">
        <is>
          <t>bZ4X</t>
        </is>
      </c>
      <c r="H588" t="inlineStr">
        <is>
          <t>Fleet</t>
        </is>
      </c>
      <c r="I588" t="inlineStr">
        <is>
          <t>Private buyer</t>
        </is>
      </c>
      <c r="J588" t="inlineStr">
        <is>
          <t>Ruhi Shaikh</t>
        </is>
      </c>
      <c r="K588" s="70" t="n">
        <v>19</v>
      </c>
      <c r="L588" s="71" t="n">
        <v>5960570.21</v>
      </c>
      <c r="M588" s="71" t="n">
        <v>113250833.99</v>
      </c>
      <c r="N588" s="71" t="n">
        <v>5662541.7</v>
      </c>
      <c r="O588" s="71" t="n">
        <v>107588292.29</v>
      </c>
      <c r="P588" s="71" t="n">
        <v>105520131.7</v>
      </c>
      <c r="Q588" s="71" t="n">
        <v>2068160.59</v>
      </c>
      <c r="R588" t="inlineStr">
        <is>
          <t>PA-02</t>
        </is>
      </c>
      <c r="S588" t="inlineStr">
        <is>
          <t>EV</t>
        </is>
      </c>
      <c r="T588" s="70" t="n">
        <v>18</v>
      </c>
      <c r="U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TY100580</t>
        </is>
      </c>
      <c r="B589" s="68" t="n">
        <v>45731</v>
      </c>
      <c r="C589" s="69" t="n">
        <v>2025</v>
      </c>
      <c r="D589" t="inlineStr">
        <is>
          <t>Mar</t>
        </is>
      </c>
      <c r="E589" t="inlineStr">
        <is>
          <t>Japan</t>
        </is>
      </c>
      <c r="F589" t="inlineStr">
        <is>
          <t>Japan</t>
        </is>
      </c>
      <c r="G589" t="inlineStr">
        <is>
          <t>Land Cruiser</t>
        </is>
      </c>
      <c r="H589" t="inlineStr">
        <is>
          <t>Fleet</t>
        </is>
      </c>
      <c r="I589" t="inlineStr">
        <is>
          <t>Company fleet</t>
        </is>
      </c>
      <c r="J589" t="inlineStr">
        <is>
          <t>Wei Chen</t>
        </is>
      </c>
      <c r="K589" s="70" t="n">
        <v>10</v>
      </c>
      <c r="L589" s="71" t="n">
        <v>7912184.02</v>
      </c>
      <c r="M589" s="71" t="n">
        <v>79121840.2</v>
      </c>
      <c r="N589" s="71" t="n">
        <v>2373655.21</v>
      </c>
      <c r="O589" s="71" t="n">
        <v>76748184.98999999</v>
      </c>
      <c r="P589" s="71" t="n">
        <v>54084524.42</v>
      </c>
      <c r="Q589" s="71" t="n">
        <v>22663660.57</v>
      </c>
      <c r="R589" t="inlineStr">
        <is>
          <t>OS-02</t>
        </is>
      </c>
      <c r="S589" t="inlineStr">
        <is>
          <t>Petrol</t>
        </is>
      </c>
      <c r="T589" s="70" t="n">
        <v>11</v>
      </c>
      <c r="U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TY100581</t>
        </is>
      </c>
      <c r="B590" s="68" t="n">
        <v>45731</v>
      </c>
      <c r="C590" s="69" t="n">
        <v>2025</v>
      </c>
      <c r="D590" t="inlineStr">
        <is>
          <t>Mar</t>
        </is>
      </c>
      <c r="E590" t="inlineStr">
        <is>
          <t>Europe</t>
        </is>
      </c>
      <c r="F590" t="inlineStr">
        <is>
          <t>France</t>
        </is>
      </c>
      <c r="G590" t="inlineStr">
        <is>
          <t>RAV4</t>
        </is>
      </c>
      <c r="H590" t="inlineStr">
        <is>
          <t>Dealer retail</t>
        </is>
      </c>
      <c r="I590" t="inlineStr">
        <is>
          <t>Private buyer</t>
        </is>
      </c>
      <c r="J590" t="inlineStr">
        <is>
          <t>Amir Khan</t>
        </is>
      </c>
      <c r="K590" s="70" t="n">
        <v>44</v>
      </c>
      <c r="L590" s="71" t="n">
        <v>3589289.16</v>
      </c>
      <c r="M590" s="71" t="n">
        <v>157928723.04</v>
      </c>
      <c r="N590" s="71" t="n">
        <v>4737861.69</v>
      </c>
      <c r="O590" s="71" t="n">
        <v>153190861.35</v>
      </c>
      <c r="P590" s="71" t="n">
        <v>125712280.96</v>
      </c>
      <c r="Q590" s="71" t="n">
        <v>27478580.39</v>
      </c>
      <c r="R590" t="inlineStr">
        <is>
          <t>PA-02</t>
        </is>
      </c>
      <c r="S590" t="inlineStr">
        <is>
          <t>Petrol</t>
        </is>
      </c>
      <c r="T590" s="70" t="n">
        <v>44</v>
      </c>
      <c r="U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TY100582</t>
        </is>
      </c>
      <c r="B591" s="68" t="n">
        <v>45731</v>
      </c>
      <c r="C591" s="69" t="n">
        <v>2025</v>
      </c>
      <c r="D591" t="inlineStr">
        <is>
          <t>Mar</t>
        </is>
      </c>
      <c r="E591" t="inlineStr">
        <is>
          <t>Japan</t>
        </is>
      </c>
      <c r="F591" t="inlineStr">
        <is>
          <t>Japan</t>
        </is>
      </c>
      <c r="G591" t="inlineStr">
        <is>
          <t>Prius</t>
        </is>
      </c>
      <c r="H591" t="inlineStr">
        <is>
          <t>Dealer retail</t>
        </is>
      </c>
      <c r="I591" t="inlineStr">
        <is>
          <t>Private buyer</t>
        </is>
      </c>
      <c r="J591" t="inlineStr">
        <is>
          <t>Shraddha Kulkarni</t>
        </is>
      </c>
      <c r="K591" s="70" t="n">
        <v>4</v>
      </c>
      <c r="L591" s="71" t="n">
        <v>3524476.44</v>
      </c>
      <c r="M591" s="71" t="n">
        <v>14097905.76</v>
      </c>
      <c r="N591" s="71" t="n">
        <v>281958.12</v>
      </c>
      <c r="O591" s="71" t="n">
        <v>13815947.64</v>
      </c>
      <c r="P591" s="71" t="n">
        <v>11584204.58</v>
      </c>
      <c r="Q591" s="71" t="n">
        <v>2231743.06</v>
      </c>
      <c r="R591" t="inlineStr">
        <is>
          <t>NG-04</t>
        </is>
      </c>
      <c r="S591" t="inlineStr">
        <is>
          <t>Hybrid</t>
        </is>
      </c>
      <c r="T591" s="70" t="n">
        <v>4</v>
      </c>
      <c r="U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TY100583</t>
        </is>
      </c>
      <c r="B592" s="68" t="n">
        <v>45731</v>
      </c>
      <c r="C592" s="69" t="n">
        <v>2025</v>
      </c>
      <c r="D592" t="inlineStr">
        <is>
          <t>Mar</t>
        </is>
      </c>
      <c r="E592" t="inlineStr">
        <is>
          <t>North America</t>
        </is>
      </c>
      <c r="F592" t="inlineStr">
        <is>
          <t>Canada</t>
        </is>
      </c>
      <c r="G592" t="inlineStr">
        <is>
          <t>RAV4</t>
        </is>
      </c>
      <c r="H592" t="inlineStr">
        <is>
          <t>Dealer retail</t>
        </is>
      </c>
      <c r="I592" t="inlineStr">
        <is>
          <t>Private buyer</t>
        </is>
      </c>
      <c r="J592" t="inlineStr">
        <is>
          <t>Sara Rossi</t>
        </is>
      </c>
      <c r="K592" s="70" t="n">
        <v>25</v>
      </c>
      <c r="L592" s="71" t="n">
        <v>3417735.52</v>
      </c>
      <c r="M592" s="71" t="n">
        <v>85443388</v>
      </c>
      <c r="N592" s="71" t="n">
        <v>0</v>
      </c>
      <c r="O592" s="71" t="n">
        <v>85443388</v>
      </c>
      <c r="P592" s="71" t="n">
        <v>69222629.81999999</v>
      </c>
      <c r="Q592" s="71" t="n">
        <v>16220758.18</v>
      </c>
      <c r="R592" t="inlineStr">
        <is>
          <t>TO-03</t>
        </is>
      </c>
      <c r="S592" t="inlineStr">
        <is>
          <t>Hybrid</t>
        </is>
      </c>
      <c r="T592" s="70" t="n">
        <v>26</v>
      </c>
      <c r="U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TY100584</t>
        </is>
      </c>
      <c r="B593" s="68" t="n">
        <v>45731</v>
      </c>
      <c r="C593" s="69" t="n">
        <v>2025</v>
      </c>
      <c r="D593" t="inlineStr">
        <is>
          <t>Mar</t>
        </is>
      </c>
      <c r="E593" t="inlineStr">
        <is>
          <t>Europe</t>
        </is>
      </c>
      <c r="F593" t="inlineStr">
        <is>
          <t>France</t>
        </is>
      </c>
      <c r="G593" t="inlineStr">
        <is>
          <t>Hilux</t>
        </is>
      </c>
      <c r="H593" t="inlineStr">
        <is>
          <t>Online reservation</t>
        </is>
      </c>
      <c r="I593" t="inlineStr">
        <is>
          <t>Private buyer</t>
        </is>
      </c>
      <c r="J593" t="inlineStr">
        <is>
          <t>Mei Lin</t>
        </is>
      </c>
      <c r="K593" s="70" t="n">
        <v>15</v>
      </c>
      <c r="L593" s="71" t="n">
        <v>4171466.2</v>
      </c>
      <c r="M593" s="71" t="n">
        <v>62571993</v>
      </c>
      <c r="N593" s="71" t="n">
        <v>1251439.86</v>
      </c>
      <c r="O593" s="71" t="n">
        <v>61320553.14</v>
      </c>
      <c r="P593" s="71" t="n">
        <v>49560005.85</v>
      </c>
      <c r="Q593" s="71" t="n">
        <v>11760547.29</v>
      </c>
      <c r="R593" t="inlineStr">
        <is>
          <t>PA-03</t>
        </is>
      </c>
      <c r="S593" t="inlineStr">
        <is>
          <t>Petrol</t>
        </is>
      </c>
      <c r="T593" s="70" t="n">
        <v>16</v>
      </c>
      <c r="U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TY100585</t>
        </is>
      </c>
      <c r="B594" s="68" t="n">
        <v>45731</v>
      </c>
      <c r="C594" s="69" t="n">
        <v>2025</v>
      </c>
      <c r="D594" t="inlineStr">
        <is>
          <t>Mar</t>
        </is>
      </c>
      <c r="E594" t="inlineStr">
        <is>
          <t>Europe</t>
        </is>
      </c>
      <c r="F594" t="inlineStr">
        <is>
          <t>UK</t>
        </is>
      </c>
      <c r="G594" t="inlineStr">
        <is>
          <t>bZ4X</t>
        </is>
      </c>
      <c r="H594" t="inlineStr">
        <is>
          <t>Dealer retail</t>
        </is>
      </c>
      <c r="I594" t="inlineStr">
        <is>
          <t>Private buyer</t>
        </is>
      </c>
      <c r="J594" t="inlineStr">
        <is>
          <t>Ana Costa</t>
        </is>
      </c>
      <c r="K594" s="70" t="n">
        <v>24</v>
      </c>
      <c r="L594" s="71" t="n">
        <v>5819523.4</v>
      </c>
      <c r="M594" s="71" t="n">
        <v>139668561.6</v>
      </c>
      <c r="N594" s="71" t="n">
        <v>0</v>
      </c>
      <c r="O594" s="71" t="n">
        <v>139668561.6</v>
      </c>
      <c r="P594" s="71" t="n">
        <v>128506039.46</v>
      </c>
      <c r="Q594" s="71" t="n">
        <v>11162522.14</v>
      </c>
      <c r="R594" t="inlineStr">
        <is>
          <t>LN-01</t>
        </is>
      </c>
      <c r="S594" t="inlineStr">
        <is>
          <t>EV</t>
        </is>
      </c>
      <c r="T594" s="70" t="n">
        <v>26</v>
      </c>
      <c r="U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TY100586</t>
        </is>
      </c>
      <c r="B595" s="68" t="n">
        <v>45731</v>
      </c>
      <c r="C595" s="69" t="n">
        <v>2025</v>
      </c>
      <c r="D595" t="inlineStr">
        <is>
          <t>Mar</t>
        </is>
      </c>
      <c r="E595" t="inlineStr">
        <is>
          <t>Middle East</t>
        </is>
      </c>
      <c r="F595" t="inlineStr">
        <is>
          <t>Saudi Arabia</t>
        </is>
      </c>
      <c r="G595" t="inlineStr">
        <is>
          <t>Hilux</t>
        </is>
      </c>
      <c r="H595" t="inlineStr">
        <is>
          <t>Dealer retail</t>
        </is>
      </c>
      <c r="I595" t="inlineStr">
        <is>
          <t>Company fleet</t>
        </is>
      </c>
      <c r="J595" t="inlineStr">
        <is>
          <t>Carlos Silva</t>
        </is>
      </c>
      <c r="K595" s="70" t="n">
        <v>42</v>
      </c>
      <c r="L595" s="71" t="n">
        <v>3969725.25</v>
      </c>
      <c r="M595" s="71" t="n">
        <v>166728460.5</v>
      </c>
      <c r="N595" s="71" t="n">
        <v>3334569.21</v>
      </c>
      <c r="O595" s="71" t="n">
        <v>163393891.29</v>
      </c>
      <c r="P595" s="71" t="n">
        <v>134517810.56</v>
      </c>
      <c r="Q595" s="71" t="n">
        <v>28876080.73</v>
      </c>
      <c r="R595" t="inlineStr">
        <is>
          <t>RY-04</t>
        </is>
      </c>
      <c r="S595" t="inlineStr">
        <is>
          <t>Diesel</t>
        </is>
      </c>
      <c r="T595" s="70" t="n">
        <v>42</v>
      </c>
      <c r="U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TY100587</t>
        </is>
      </c>
      <c r="B596" s="68" t="n">
        <v>45731</v>
      </c>
      <c r="C596" s="69" t="n">
        <v>2025</v>
      </c>
      <c r="D596" t="inlineStr">
        <is>
          <t>Mar</t>
        </is>
      </c>
      <c r="E596" t="inlineStr">
        <is>
          <t>Japan</t>
        </is>
      </c>
      <c r="F596" t="inlineStr">
        <is>
          <t>Japan</t>
        </is>
      </c>
      <c r="G596" t="inlineStr">
        <is>
          <t>bZ4X</t>
        </is>
      </c>
      <c r="H596" t="inlineStr">
        <is>
          <t>Online reservation</t>
        </is>
      </c>
      <c r="I596" t="inlineStr">
        <is>
          <t>Private buyer</t>
        </is>
      </c>
      <c r="J596" t="inlineStr">
        <is>
          <t>Ravindra Patil</t>
        </is>
      </c>
      <c r="K596" s="70" t="n">
        <v>25</v>
      </c>
      <c r="L596" s="71" t="n">
        <v>5752162.31</v>
      </c>
      <c r="M596" s="71" t="n">
        <v>143804057.75</v>
      </c>
      <c r="N596" s="71" t="n">
        <v>2876081.16</v>
      </c>
      <c r="O596" s="71" t="n">
        <v>140927976.59</v>
      </c>
      <c r="P596" s="71" t="n">
        <v>131971535.1</v>
      </c>
      <c r="Q596" s="71" t="n">
        <v>8956441.49</v>
      </c>
      <c r="R596" t="inlineStr">
        <is>
          <t>NG-02</t>
        </is>
      </c>
      <c r="S596" t="inlineStr">
        <is>
          <t>EV</t>
        </is>
      </c>
      <c r="T596" s="70" t="n">
        <v>25</v>
      </c>
      <c r="U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TY100588</t>
        </is>
      </c>
      <c r="B597" s="68" t="n">
        <v>45732</v>
      </c>
      <c r="C597" s="69" t="n">
        <v>2025</v>
      </c>
      <c r="D597" t="inlineStr">
        <is>
          <t>Mar</t>
        </is>
      </c>
      <c r="E597" t="inlineStr">
        <is>
          <t>North America</t>
        </is>
      </c>
      <c r="F597" t="inlineStr">
        <is>
          <t>Canada</t>
        </is>
      </c>
      <c r="G597" t="inlineStr">
        <is>
          <t>Camry</t>
        </is>
      </c>
      <c r="H597" t="inlineStr">
        <is>
          <t>Fleet</t>
        </is>
      </c>
      <c r="I597" t="inlineStr">
        <is>
          <t>Company fleet</t>
        </is>
      </c>
      <c r="J597" t="inlineStr">
        <is>
          <t>Sara Rossi</t>
        </is>
      </c>
      <c r="K597" s="70" t="n">
        <v>24</v>
      </c>
      <c r="L597" s="71" t="n">
        <v>3874965.1</v>
      </c>
      <c r="M597" s="71" t="n">
        <v>92999162.40000001</v>
      </c>
      <c r="N597" s="71" t="n">
        <v>0</v>
      </c>
      <c r="O597" s="71" t="n">
        <v>92999162.40000001</v>
      </c>
      <c r="P597" s="71" t="n">
        <v>77925386.41</v>
      </c>
      <c r="Q597" s="71" t="n">
        <v>15073775.99</v>
      </c>
      <c r="R597" t="inlineStr">
        <is>
          <t>TO-03</t>
        </is>
      </c>
      <c r="S597" t="inlineStr">
        <is>
          <t>Hybrid</t>
        </is>
      </c>
      <c r="T597" s="70" t="n">
        <v>24</v>
      </c>
      <c r="U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TY100589</t>
        </is>
      </c>
      <c r="B598" s="68" t="n">
        <v>45732</v>
      </c>
      <c r="C598" s="69" t="n">
        <v>2025</v>
      </c>
      <c r="D598" t="inlineStr">
        <is>
          <t>Mar</t>
        </is>
      </c>
      <c r="E598" t="inlineStr">
        <is>
          <t>North America</t>
        </is>
      </c>
      <c r="F598" t="inlineStr">
        <is>
          <t>Canada</t>
        </is>
      </c>
      <c r="G598" t="inlineStr">
        <is>
          <t>Corolla</t>
        </is>
      </c>
      <c r="H598" t="inlineStr">
        <is>
          <t>Dealer retail</t>
        </is>
      </c>
      <c r="I598" t="inlineStr">
        <is>
          <t>Private buyer</t>
        </is>
      </c>
      <c r="J598" t="inlineStr">
        <is>
          <t>Ruhi Shaikh</t>
        </is>
      </c>
      <c r="K598" s="70" t="n">
        <v>25</v>
      </c>
      <c r="L598" s="71" t="n">
        <v>2662107.78</v>
      </c>
      <c r="M598" s="71" t="n">
        <v>66552694.5</v>
      </c>
      <c r="N598" s="71" t="n">
        <v>1996580.83</v>
      </c>
      <c r="O598" s="71" t="n">
        <v>64556113.67</v>
      </c>
      <c r="P598" s="71" t="n">
        <v>56465815.97</v>
      </c>
      <c r="Q598" s="71" t="n">
        <v>8090297.7</v>
      </c>
      <c r="R598" t="inlineStr">
        <is>
          <t>TO-01</t>
        </is>
      </c>
      <c r="S598" t="inlineStr">
        <is>
          <t>Petrol</t>
        </is>
      </c>
      <c r="T598" s="70" t="n">
        <v>24</v>
      </c>
      <c r="U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TY100590</t>
        </is>
      </c>
      <c r="B599" s="68" t="n">
        <v>45732</v>
      </c>
      <c r="C599" s="69" t="n">
        <v>2025</v>
      </c>
      <c r="D599" t="inlineStr">
        <is>
          <t>Mar</t>
        </is>
      </c>
      <c r="E599" t="inlineStr">
        <is>
          <t>Asia</t>
        </is>
      </c>
      <c r="F599" t="inlineStr">
        <is>
          <t>Thailand</t>
        </is>
      </c>
      <c r="G599" t="inlineStr">
        <is>
          <t>RAV4</t>
        </is>
      </c>
      <c r="H599" t="inlineStr">
        <is>
          <t>Dealer retail</t>
        </is>
      </c>
      <c r="I599" t="inlineStr">
        <is>
          <t>Private buyer</t>
        </is>
      </c>
      <c r="J599" t="inlineStr">
        <is>
          <t>Yuki Sato</t>
        </is>
      </c>
      <c r="K599" s="70" t="n">
        <v>20</v>
      </c>
      <c r="L599" s="71" t="n">
        <v>3461648.19</v>
      </c>
      <c r="M599" s="71" t="n">
        <v>69232963.8</v>
      </c>
      <c r="N599" s="71" t="n">
        <v>3461648.19</v>
      </c>
      <c r="O599" s="71" t="n">
        <v>65771315.61</v>
      </c>
      <c r="P599" s="71" t="n">
        <v>57944683.76</v>
      </c>
      <c r="Q599" s="71" t="n">
        <v>7826631.85</v>
      </c>
      <c r="R599" t="inlineStr">
        <is>
          <t>BK-03</t>
        </is>
      </c>
      <c r="S599" t="inlineStr">
        <is>
          <t>Hybrid</t>
        </is>
      </c>
      <c r="T599" s="70" t="n">
        <v>22</v>
      </c>
      <c r="U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TY100591</t>
        </is>
      </c>
      <c r="B600" s="68" t="n">
        <v>45732</v>
      </c>
      <c r="C600" s="69" t="n">
        <v>2025</v>
      </c>
      <c r="D600" t="inlineStr">
        <is>
          <t>Mar</t>
        </is>
      </c>
      <c r="E600" t="inlineStr">
        <is>
          <t>North America</t>
        </is>
      </c>
      <c r="F600" t="inlineStr">
        <is>
          <t>USA</t>
        </is>
      </c>
      <c r="G600" t="inlineStr">
        <is>
          <t>Corolla</t>
        </is>
      </c>
      <c r="H600" t="inlineStr">
        <is>
          <t>Dealer retail</t>
        </is>
      </c>
      <c r="I600" t="inlineStr">
        <is>
          <t>Company fleet</t>
        </is>
      </c>
      <c r="J600" t="inlineStr">
        <is>
          <t>Ruhi Shaikh</t>
        </is>
      </c>
      <c r="K600" s="70" t="n">
        <v>40</v>
      </c>
      <c r="L600" s="71" t="n">
        <v>2774230.39</v>
      </c>
      <c r="M600" s="71" t="n">
        <v>110969215.6</v>
      </c>
      <c r="N600" s="71" t="n">
        <v>5548460.78</v>
      </c>
      <c r="O600" s="71" t="n">
        <v>105420754.82</v>
      </c>
      <c r="P600" s="71" t="n">
        <v>92109152.45999999</v>
      </c>
      <c r="Q600" s="71" t="n">
        <v>13311602.36</v>
      </c>
      <c r="R600" t="inlineStr">
        <is>
          <t>LA-02</t>
        </is>
      </c>
      <c r="S600" t="inlineStr">
        <is>
          <t>Hybrid</t>
        </is>
      </c>
      <c r="T600" s="70" t="n">
        <v>44</v>
      </c>
      <c r="U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TY100592</t>
        </is>
      </c>
      <c r="B601" s="68" t="n">
        <v>45732</v>
      </c>
      <c r="C601" s="69" t="n">
        <v>2025</v>
      </c>
      <c r="D601" t="inlineStr">
        <is>
          <t>Mar</t>
        </is>
      </c>
      <c r="E601" t="inlineStr">
        <is>
          <t>Europe</t>
        </is>
      </c>
      <c r="F601" t="inlineStr">
        <is>
          <t>UK</t>
        </is>
      </c>
      <c r="G601" t="inlineStr">
        <is>
          <t>Hilux</t>
        </is>
      </c>
      <c r="H601" t="inlineStr">
        <is>
          <t>Dealer retail</t>
        </is>
      </c>
      <c r="I601" t="inlineStr">
        <is>
          <t>Government</t>
        </is>
      </c>
      <c r="J601" t="inlineStr">
        <is>
          <t>Aisha Bello</t>
        </is>
      </c>
      <c r="K601" s="70" t="n">
        <v>20</v>
      </c>
      <c r="L601" s="71" t="n">
        <v>3979784.82</v>
      </c>
      <c r="M601" s="71" t="n">
        <v>79595696.40000001</v>
      </c>
      <c r="N601" s="71" t="n">
        <v>2387870.89</v>
      </c>
      <c r="O601" s="71" t="n">
        <v>77207825.51000001</v>
      </c>
      <c r="P601" s="71" t="n">
        <v>63574873.62</v>
      </c>
      <c r="Q601" s="71" t="n">
        <v>13632951.89</v>
      </c>
      <c r="R601" t="inlineStr">
        <is>
          <t>LN-01</t>
        </is>
      </c>
      <c r="S601" t="inlineStr">
        <is>
          <t>Diesel</t>
        </is>
      </c>
      <c r="T601" s="70" t="n">
        <v>22</v>
      </c>
      <c r="U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TY100593</t>
        </is>
      </c>
      <c r="B602" s="68" t="n">
        <v>45733</v>
      </c>
      <c r="C602" s="69" t="n">
        <v>2025</v>
      </c>
      <c r="D602" t="inlineStr">
        <is>
          <t>Mar</t>
        </is>
      </c>
      <c r="E602" t="inlineStr">
        <is>
          <t>Asia</t>
        </is>
      </c>
      <c r="F602" t="inlineStr">
        <is>
          <t>India</t>
        </is>
      </c>
      <c r="G602" t="inlineStr">
        <is>
          <t>RAV4</t>
        </is>
      </c>
      <c r="H602" t="inlineStr">
        <is>
          <t>Dealer retail</t>
        </is>
      </c>
      <c r="I602" t="inlineStr">
        <is>
          <t>Private buyer</t>
        </is>
      </c>
      <c r="J602" t="inlineStr">
        <is>
          <t>Shraddha Kulkarni</t>
        </is>
      </c>
      <c r="K602" s="70" t="n">
        <v>24</v>
      </c>
      <c r="L602" s="71" t="n">
        <v>3678036.11</v>
      </c>
      <c r="M602" s="71" t="n">
        <v>88272866.64</v>
      </c>
      <c r="N602" s="71" t="n">
        <v>1765457.33</v>
      </c>
      <c r="O602" s="71" t="n">
        <v>86507409.31</v>
      </c>
      <c r="P602" s="71" t="n">
        <v>67018288.9</v>
      </c>
      <c r="Q602" s="71" t="n">
        <v>19489120.41</v>
      </c>
      <c r="R602" t="inlineStr">
        <is>
          <t>PU-04</t>
        </is>
      </c>
      <c r="S602" t="inlineStr">
        <is>
          <t>Hybrid</t>
        </is>
      </c>
      <c r="T602" s="70" t="n">
        <v>26</v>
      </c>
      <c r="U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TY100594</t>
        </is>
      </c>
      <c r="B603" s="68" t="n">
        <v>45733</v>
      </c>
      <c r="C603" s="69" t="n">
        <v>2025</v>
      </c>
      <c r="D603" t="inlineStr">
        <is>
          <t>Mar</t>
        </is>
      </c>
      <c r="E603" t="inlineStr">
        <is>
          <t>Middle East</t>
        </is>
      </c>
      <c r="F603" t="inlineStr">
        <is>
          <t>Saudi Arabia</t>
        </is>
      </c>
      <c r="G603" t="inlineStr">
        <is>
          <t>bZ4X</t>
        </is>
      </c>
      <c r="H603" t="inlineStr">
        <is>
          <t>Dealer retail</t>
        </is>
      </c>
      <c r="I603" t="inlineStr">
        <is>
          <t>Private buyer</t>
        </is>
      </c>
      <c r="J603" t="inlineStr">
        <is>
          <t>Shraddha Kulkarni</t>
        </is>
      </c>
      <c r="K603" s="70" t="n">
        <v>43</v>
      </c>
      <c r="L603" s="71" t="n">
        <v>5760271.36</v>
      </c>
      <c r="M603" s="71" t="n">
        <v>247691668.48</v>
      </c>
      <c r="N603" s="71" t="n">
        <v>0</v>
      </c>
      <c r="O603" s="71" t="n">
        <v>247691668.48</v>
      </c>
      <c r="P603" s="71" t="n">
        <v>235890355.66</v>
      </c>
      <c r="Q603" s="71" t="n">
        <v>11801312.82</v>
      </c>
      <c r="R603" t="inlineStr">
        <is>
          <t>RY-03</t>
        </is>
      </c>
      <c r="S603" t="inlineStr">
        <is>
          <t>EV</t>
        </is>
      </c>
      <c r="T603" s="70" t="n">
        <v>46</v>
      </c>
      <c r="U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TY100595</t>
        </is>
      </c>
      <c r="B604" s="68" t="n">
        <v>45733</v>
      </c>
      <c r="C604" s="69" t="n">
        <v>2025</v>
      </c>
      <c r="D604" t="inlineStr">
        <is>
          <t>Mar</t>
        </is>
      </c>
      <c r="E604" t="inlineStr">
        <is>
          <t>North America</t>
        </is>
      </c>
      <c r="F604" t="inlineStr">
        <is>
          <t>USA</t>
        </is>
      </c>
      <c r="G604" t="inlineStr">
        <is>
          <t>Prius</t>
        </is>
      </c>
      <c r="H604" t="inlineStr">
        <is>
          <t>Dealer retail</t>
        </is>
      </c>
      <c r="I604" t="inlineStr">
        <is>
          <t>Government</t>
        </is>
      </c>
      <c r="J604" t="inlineStr">
        <is>
          <t>Zoya Ahmed</t>
        </is>
      </c>
      <c r="K604" s="70" t="n">
        <v>42</v>
      </c>
      <c r="L604" s="71" t="n">
        <v>3297516.28</v>
      </c>
      <c r="M604" s="71" t="n">
        <v>138495683.76</v>
      </c>
      <c r="N604" s="71" t="n">
        <v>4154870.51</v>
      </c>
      <c r="O604" s="71" t="n">
        <v>134340813.25</v>
      </c>
      <c r="P604" s="71" t="n">
        <v>119109138.7</v>
      </c>
      <c r="Q604" s="71" t="n">
        <v>15231674.55</v>
      </c>
      <c r="R604" t="inlineStr">
        <is>
          <t>TX-02</t>
        </is>
      </c>
      <c r="S604" t="inlineStr">
        <is>
          <t>Hybrid</t>
        </is>
      </c>
      <c r="T604" s="70" t="n">
        <v>43</v>
      </c>
      <c r="U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TY100596</t>
        </is>
      </c>
      <c r="B605" s="68" t="n">
        <v>45733</v>
      </c>
      <c r="C605" s="69" t="n">
        <v>2025</v>
      </c>
      <c r="D605" t="inlineStr">
        <is>
          <t>Mar</t>
        </is>
      </c>
      <c r="E605" t="inlineStr">
        <is>
          <t>Asia</t>
        </is>
      </c>
      <c r="F605" t="inlineStr">
        <is>
          <t>India</t>
        </is>
      </c>
      <c r="G605" t="inlineStr">
        <is>
          <t>RAV4</t>
        </is>
      </c>
      <c r="H605" t="inlineStr">
        <is>
          <t>Dealer retail</t>
        </is>
      </c>
      <c r="I605" t="inlineStr">
        <is>
          <t>Company fleet</t>
        </is>
      </c>
      <c r="J605" t="inlineStr">
        <is>
          <t>Hiroshi Tanaka</t>
        </is>
      </c>
      <c r="K605" s="70" t="n">
        <v>44</v>
      </c>
      <c r="L605" s="71" t="n">
        <v>3679692.65</v>
      </c>
      <c r="M605" s="71" t="n">
        <v>161906476.6</v>
      </c>
      <c r="N605" s="71" t="n">
        <v>8095323.83</v>
      </c>
      <c r="O605" s="71" t="n">
        <v>153811152.77</v>
      </c>
      <c r="P605" s="71" t="n">
        <v>121678163.8</v>
      </c>
      <c r="Q605" s="71" t="n">
        <v>32132988.97</v>
      </c>
      <c r="R605" t="inlineStr">
        <is>
          <t>DL-03</t>
        </is>
      </c>
      <c r="S605" t="inlineStr">
        <is>
          <t>Petrol</t>
        </is>
      </c>
      <c r="T605" s="70" t="n">
        <v>46</v>
      </c>
      <c r="U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TY100597</t>
        </is>
      </c>
      <c r="B606" s="68" t="n">
        <v>45733</v>
      </c>
      <c r="C606" s="69" t="n">
        <v>2025</v>
      </c>
      <c r="D606" t="inlineStr">
        <is>
          <t>Mar</t>
        </is>
      </c>
      <c r="E606" t="inlineStr">
        <is>
          <t>Japan</t>
        </is>
      </c>
      <c r="F606" t="inlineStr">
        <is>
          <t>Japan</t>
        </is>
      </c>
      <c r="G606" t="inlineStr">
        <is>
          <t>Land Cruiser</t>
        </is>
      </c>
      <c r="H606" t="inlineStr">
        <is>
          <t>Dealer retail</t>
        </is>
      </c>
      <c r="I606" t="inlineStr">
        <is>
          <t>Private buyer</t>
        </is>
      </c>
      <c r="J606" t="inlineStr">
        <is>
          <t>Carlos Silva</t>
        </is>
      </c>
      <c r="K606" s="70" t="n">
        <v>43</v>
      </c>
      <c r="L606" s="71" t="n">
        <v>7335605.31</v>
      </c>
      <c r="M606" s="71" t="n">
        <v>315431028.33</v>
      </c>
      <c r="N606" s="71" t="n">
        <v>9462930.85</v>
      </c>
      <c r="O606" s="71" t="n">
        <v>305968097.48</v>
      </c>
      <c r="P606" s="71" t="n">
        <v>235865689.55</v>
      </c>
      <c r="Q606" s="71" t="n">
        <v>70102407.93000001</v>
      </c>
      <c r="R606" t="inlineStr">
        <is>
          <t>OS-02</t>
        </is>
      </c>
      <c r="S606" t="inlineStr">
        <is>
          <t>Hybrid</t>
        </is>
      </c>
      <c r="T606" s="70" t="n">
        <v>41</v>
      </c>
      <c r="U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TY100598</t>
        </is>
      </c>
      <c r="B607" s="68" t="n">
        <v>45733</v>
      </c>
      <c r="C607" s="69" t="n">
        <v>2025</v>
      </c>
      <c r="D607" t="inlineStr">
        <is>
          <t>Mar</t>
        </is>
      </c>
      <c r="E607" t="inlineStr">
        <is>
          <t>Middle East</t>
        </is>
      </c>
      <c r="F607" t="inlineStr">
        <is>
          <t>UAE</t>
        </is>
      </c>
      <c r="G607" t="inlineStr">
        <is>
          <t>Corolla</t>
        </is>
      </c>
      <c r="H607" t="inlineStr">
        <is>
          <t>Dealer retail</t>
        </is>
      </c>
      <c r="I607" t="inlineStr">
        <is>
          <t>Private buyer</t>
        </is>
      </c>
      <c r="J607" t="inlineStr">
        <is>
          <t>Emma Clarke</t>
        </is>
      </c>
      <c r="K607" s="70" t="n">
        <v>43</v>
      </c>
      <c r="L607" s="71" t="n">
        <v>2855418.67</v>
      </c>
      <c r="M607" s="71" t="n">
        <v>122783002.81</v>
      </c>
      <c r="N607" s="71" t="n">
        <v>0</v>
      </c>
      <c r="O607" s="71" t="n">
        <v>122783002.81</v>
      </c>
      <c r="P607" s="71" t="n">
        <v>97702475.12</v>
      </c>
      <c r="Q607" s="71" t="n">
        <v>25080527.69</v>
      </c>
      <c r="R607" t="inlineStr">
        <is>
          <t>DB-01</t>
        </is>
      </c>
      <c r="S607" t="inlineStr">
        <is>
          <t>Petrol</t>
        </is>
      </c>
      <c r="T607" s="70" t="n">
        <v>43</v>
      </c>
      <c r="U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TY100599</t>
        </is>
      </c>
      <c r="B608" s="68" t="n">
        <v>45733</v>
      </c>
      <c r="C608" s="69" t="n">
        <v>2025</v>
      </c>
      <c r="D608" t="inlineStr">
        <is>
          <t>Mar</t>
        </is>
      </c>
      <c r="E608" t="inlineStr">
        <is>
          <t>Asia</t>
        </is>
      </c>
      <c r="F608" t="inlineStr">
        <is>
          <t>Indonesia</t>
        </is>
      </c>
      <c r="G608" t="inlineStr">
        <is>
          <t>RAV4</t>
        </is>
      </c>
      <c r="H608" t="inlineStr">
        <is>
          <t>Dealer retail</t>
        </is>
      </c>
      <c r="I608" t="inlineStr">
        <is>
          <t>Company fleet</t>
        </is>
      </c>
      <c r="J608" t="inlineStr">
        <is>
          <t>Sara Rossi</t>
        </is>
      </c>
      <c r="K608" s="70" t="n">
        <v>43</v>
      </c>
      <c r="L608" s="71" t="n">
        <v>3456864.72</v>
      </c>
      <c r="M608" s="71" t="n">
        <v>148645182.96</v>
      </c>
      <c r="N608" s="71" t="n">
        <v>2972903.66</v>
      </c>
      <c r="O608" s="71" t="n">
        <v>145672279.3</v>
      </c>
      <c r="P608" s="71" t="n">
        <v>117925503.44</v>
      </c>
      <c r="Q608" s="71" t="n">
        <v>27746775.86</v>
      </c>
      <c r="R608" t="inlineStr">
        <is>
          <t>JK-03</t>
        </is>
      </c>
      <c r="S608" t="inlineStr">
        <is>
          <t>Petrol</t>
        </is>
      </c>
      <c r="T608" s="70" t="n">
        <v>45</v>
      </c>
      <c r="U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TY100600</t>
        </is>
      </c>
      <c r="B609" s="68" t="n">
        <v>45733</v>
      </c>
      <c r="C609" s="69" t="n">
        <v>2025</v>
      </c>
      <c r="D609" t="inlineStr">
        <is>
          <t>Mar</t>
        </is>
      </c>
      <c r="E609" t="inlineStr">
        <is>
          <t>Japan</t>
        </is>
      </c>
      <c r="F609" t="inlineStr">
        <is>
          <t>Japan</t>
        </is>
      </c>
      <c r="G609" t="inlineStr">
        <is>
          <t>Hilux</t>
        </is>
      </c>
      <c r="H609" t="inlineStr">
        <is>
          <t>Dealer retail</t>
        </is>
      </c>
      <c r="I609" t="inlineStr">
        <is>
          <t>Private buyer</t>
        </is>
      </c>
      <c r="J609" t="inlineStr">
        <is>
          <t>Sara Rossi</t>
        </is>
      </c>
      <c r="K609" s="70" t="n">
        <v>15</v>
      </c>
      <c r="L609" s="71" t="n">
        <v>4011232.16</v>
      </c>
      <c r="M609" s="71" t="n">
        <v>60168482.4</v>
      </c>
      <c r="N609" s="71" t="n">
        <v>1203369.65</v>
      </c>
      <c r="O609" s="71" t="n">
        <v>58965112.75</v>
      </c>
      <c r="P609" s="71" t="n">
        <v>46775042.77</v>
      </c>
      <c r="Q609" s="71" t="n">
        <v>12190069.98</v>
      </c>
      <c r="R609" t="inlineStr">
        <is>
          <t>OS-01</t>
        </is>
      </c>
      <c r="S609" t="inlineStr">
        <is>
          <t>Diesel</t>
        </is>
      </c>
      <c r="T609" s="70" t="n">
        <v>15</v>
      </c>
      <c r="U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TY100601</t>
        </is>
      </c>
      <c r="B610" s="68" t="n">
        <v>45733</v>
      </c>
      <c r="C610" s="69" t="n">
        <v>2025</v>
      </c>
      <c r="D610" t="inlineStr">
        <is>
          <t>Mar</t>
        </is>
      </c>
      <c r="E610" t="inlineStr">
        <is>
          <t>Middle East</t>
        </is>
      </c>
      <c r="F610" t="inlineStr">
        <is>
          <t>Saudi Arabia</t>
        </is>
      </c>
      <c r="G610" t="inlineStr">
        <is>
          <t>Prius</t>
        </is>
      </c>
      <c r="H610" t="inlineStr">
        <is>
          <t>Dealer retail</t>
        </is>
      </c>
      <c r="I610" t="inlineStr">
        <is>
          <t>Private buyer</t>
        </is>
      </c>
      <c r="J610" t="inlineStr">
        <is>
          <t>Ravindra Patil</t>
        </is>
      </c>
      <c r="K610" s="70" t="n">
        <v>40</v>
      </c>
      <c r="L610" s="71" t="n">
        <v>3471853.2</v>
      </c>
      <c r="M610" s="71" t="n">
        <v>138874128</v>
      </c>
      <c r="N610" s="71" t="n">
        <v>0</v>
      </c>
      <c r="O610" s="71" t="n">
        <v>138874128</v>
      </c>
      <c r="P610" s="71" t="n">
        <v>116288462.61</v>
      </c>
      <c r="Q610" s="71" t="n">
        <v>22585665.39</v>
      </c>
      <c r="R610" t="inlineStr">
        <is>
          <t>RY-03</t>
        </is>
      </c>
      <c r="S610" t="inlineStr">
        <is>
          <t>Hybrid</t>
        </is>
      </c>
      <c r="T610" s="70" t="n">
        <v>45</v>
      </c>
      <c r="U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TY100602</t>
        </is>
      </c>
      <c r="B611" s="68" t="n">
        <v>45733</v>
      </c>
      <c r="C611" s="69" t="n">
        <v>2025</v>
      </c>
      <c r="D611" t="inlineStr">
        <is>
          <t>Mar</t>
        </is>
      </c>
      <c r="E611" t="inlineStr">
        <is>
          <t>Japan</t>
        </is>
      </c>
      <c r="F611" t="inlineStr">
        <is>
          <t>Japan</t>
        </is>
      </c>
      <c r="G611" t="inlineStr">
        <is>
          <t>Hilux</t>
        </is>
      </c>
      <c r="H611" t="inlineStr">
        <is>
          <t>Dealer retail</t>
        </is>
      </c>
      <c r="I611" t="inlineStr">
        <is>
          <t>Private buyer</t>
        </is>
      </c>
      <c r="J611" t="inlineStr">
        <is>
          <t>Arjun Mehta</t>
        </is>
      </c>
      <c r="K611" s="70" t="n">
        <v>11</v>
      </c>
      <c r="L611" s="71" t="n">
        <v>4187863.63</v>
      </c>
      <c r="M611" s="71" t="n">
        <v>46066499.93</v>
      </c>
      <c r="N611" s="71" t="n">
        <v>2303325</v>
      </c>
      <c r="O611" s="71" t="n">
        <v>43763174.93</v>
      </c>
      <c r="P611" s="71" t="n">
        <v>34105596.38</v>
      </c>
      <c r="Q611" s="71" t="n">
        <v>9657578.550000001</v>
      </c>
      <c r="R611" t="inlineStr">
        <is>
          <t>TK-01</t>
        </is>
      </c>
      <c r="S611" t="inlineStr">
        <is>
          <t>Petrol</t>
        </is>
      </c>
      <c r="T611" s="70" t="n">
        <v>12</v>
      </c>
      <c r="U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TY100603</t>
        </is>
      </c>
      <c r="B612" s="68" t="n">
        <v>45733</v>
      </c>
      <c r="C612" s="69" t="n">
        <v>2025</v>
      </c>
      <c r="D612" t="inlineStr">
        <is>
          <t>Mar</t>
        </is>
      </c>
      <c r="E612" t="inlineStr">
        <is>
          <t>Asia</t>
        </is>
      </c>
      <c r="F612" t="inlineStr">
        <is>
          <t>India</t>
        </is>
      </c>
      <c r="G612" t="inlineStr">
        <is>
          <t>RAV4</t>
        </is>
      </c>
      <c r="H612" t="inlineStr">
        <is>
          <t>Online reservation</t>
        </is>
      </c>
      <c r="I612" t="inlineStr">
        <is>
          <t>Company fleet</t>
        </is>
      </c>
      <c r="J612" t="inlineStr">
        <is>
          <t>Yuki Sato</t>
        </is>
      </c>
      <c r="K612" s="70" t="n">
        <v>27</v>
      </c>
      <c r="L612" s="71" t="n">
        <v>3406190.05</v>
      </c>
      <c r="M612" s="71" t="n">
        <v>91967131.34999999</v>
      </c>
      <c r="N612" s="71" t="n">
        <v>2759013.94</v>
      </c>
      <c r="O612" s="71" t="n">
        <v>89208117.41</v>
      </c>
      <c r="P612" s="71" t="n">
        <v>78192567.95</v>
      </c>
      <c r="Q612" s="71" t="n">
        <v>11015549.46</v>
      </c>
      <c r="R612" t="inlineStr">
        <is>
          <t>BL-01</t>
        </is>
      </c>
      <c r="S612" t="inlineStr">
        <is>
          <t>Hybrid</t>
        </is>
      </c>
      <c r="T612" s="70" t="n">
        <v>29</v>
      </c>
      <c r="U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TY100604</t>
        </is>
      </c>
      <c r="B613" s="68" t="n">
        <v>45733</v>
      </c>
      <c r="C613" s="69" t="n">
        <v>2025</v>
      </c>
      <c r="D613" t="inlineStr">
        <is>
          <t>Mar</t>
        </is>
      </c>
      <c r="E613" t="inlineStr">
        <is>
          <t>Japan</t>
        </is>
      </c>
      <c r="F613" t="inlineStr">
        <is>
          <t>Japan</t>
        </is>
      </c>
      <c r="G613" t="inlineStr">
        <is>
          <t>Camry</t>
        </is>
      </c>
      <c r="H613" t="inlineStr">
        <is>
          <t>Fleet</t>
        </is>
      </c>
      <c r="I613" t="inlineStr">
        <is>
          <t>Private buyer</t>
        </is>
      </c>
      <c r="J613" t="inlineStr">
        <is>
          <t>Mei Lin</t>
        </is>
      </c>
      <c r="K613" s="70" t="n">
        <v>42</v>
      </c>
      <c r="L613" s="71" t="n">
        <v>4196396.79</v>
      </c>
      <c r="M613" s="71" t="n">
        <v>176248665.18</v>
      </c>
      <c r="N613" s="71" t="n">
        <v>5287459.96</v>
      </c>
      <c r="O613" s="71" t="n">
        <v>170961205.22</v>
      </c>
      <c r="P613" s="71" t="n">
        <v>135154019.55</v>
      </c>
      <c r="Q613" s="71" t="n">
        <v>35807185.67</v>
      </c>
      <c r="R613" t="inlineStr">
        <is>
          <t>TK-02</t>
        </is>
      </c>
      <c r="S613" t="inlineStr">
        <is>
          <t>Petrol</t>
        </is>
      </c>
      <c r="T613" s="70" t="n">
        <v>41</v>
      </c>
      <c r="U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TY100605</t>
        </is>
      </c>
      <c r="B614" s="68" t="n">
        <v>45734</v>
      </c>
      <c r="C614" s="69" t="n">
        <v>2025</v>
      </c>
      <c r="D614" t="inlineStr">
        <is>
          <t>Mar</t>
        </is>
      </c>
      <c r="E614" t="inlineStr">
        <is>
          <t>Europe</t>
        </is>
      </c>
      <c r="F614" t="inlineStr">
        <is>
          <t>Germany</t>
        </is>
      </c>
      <c r="G614" t="inlineStr">
        <is>
          <t>Corolla</t>
        </is>
      </c>
      <c r="H614" t="inlineStr">
        <is>
          <t>Dealer retail</t>
        </is>
      </c>
      <c r="I614" t="inlineStr">
        <is>
          <t>Private buyer</t>
        </is>
      </c>
      <c r="J614" t="inlineStr">
        <is>
          <t>Liam O'Brien</t>
        </is>
      </c>
      <c r="K614" s="70" t="n">
        <v>39</v>
      </c>
      <c r="L614" s="71" t="n">
        <v>2915615.41</v>
      </c>
      <c r="M614" s="71" t="n">
        <v>113709000.99</v>
      </c>
      <c r="N614" s="71" t="n">
        <v>2274180.02</v>
      </c>
      <c r="O614" s="71" t="n">
        <v>111434820.97</v>
      </c>
      <c r="P614" s="71" t="n">
        <v>90809338.05</v>
      </c>
      <c r="Q614" s="71" t="n">
        <v>20625482.92</v>
      </c>
      <c r="R614" t="inlineStr">
        <is>
          <t>BE-02</t>
        </is>
      </c>
      <c r="S614" t="inlineStr">
        <is>
          <t>Petrol</t>
        </is>
      </c>
      <c r="T614" s="70" t="n">
        <v>43</v>
      </c>
      <c r="U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TY100606</t>
        </is>
      </c>
      <c r="B615" s="68" t="n">
        <v>45734</v>
      </c>
      <c r="C615" s="69" t="n">
        <v>2025</v>
      </c>
      <c r="D615" t="inlineStr">
        <is>
          <t>Mar</t>
        </is>
      </c>
      <c r="E615" t="inlineStr">
        <is>
          <t>Asia</t>
        </is>
      </c>
      <c r="F615" t="inlineStr">
        <is>
          <t>Thailand</t>
        </is>
      </c>
      <c r="G615" t="inlineStr">
        <is>
          <t>Camry</t>
        </is>
      </c>
      <c r="H615" t="inlineStr">
        <is>
          <t>Online reservation</t>
        </is>
      </c>
      <c r="I615" t="inlineStr">
        <is>
          <t>Private buyer</t>
        </is>
      </c>
      <c r="J615" t="inlineStr">
        <is>
          <t>Amir Khan</t>
        </is>
      </c>
      <c r="K615" s="70" t="n">
        <v>26</v>
      </c>
      <c r="L615" s="71" t="n">
        <v>3874942.95</v>
      </c>
      <c r="M615" s="71" t="n">
        <v>100748516.7</v>
      </c>
      <c r="N615" s="71" t="n">
        <v>2014970.33</v>
      </c>
      <c r="O615" s="71" t="n">
        <v>98733546.37</v>
      </c>
      <c r="P615" s="71" t="n">
        <v>80505108.02</v>
      </c>
      <c r="Q615" s="71" t="n">
        <v>18228438.35</v>
      </c>
      <c r="R615" t="inlineStr">
        <is>
          <t>BK-04</t>
        </is>
      </c>
      <c r="S615" t="inlineStr">
        <is>
          <t>Petrol</t>
        </is>
      </c>
      <c r="T615" s="70" t="n">
        <v>25</v>
      </c>
      <c r="U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TY100607</t>
        </is>
      </c>
      <c r="B616" s="68" t="n">
        <v>45734</v>
      </c>
      <c r="C616" s="69" t="n">
        <v>2025</v>
      </c>
      <c r="D616" t="inlineStr">
        <is>
          <t>Mar</t>
        </is>
      </c>
      <c r="E616" t="inlineStr">
        <is>
          <t>North America</t>
        </is>
      </c>
      <c r="F616" t="inlineStr">
        <is>
          <t>USA</t>
        </is>
      </c>
      <c r="G616" t="inlineStr">
        <is>
          <t>Corolla</t>
        </is>
      </c>
      <c r="H616" t="inlineStr">
        <is>
          <t>Dealer retail</t>
        </is>
      </c>
      <c r="I616" t="inlineStr">
        <is>
          <t>Private buyer</t>
        </is>
      </c>
      <c r="J616" t="inlineStr">
        <is>
          <t>Sara Rossi</t>
        </is>
      </c>
      <c r="K616" s="70" t="n">
        <v>18</v>
      </c>
      <c r="L616" s="71" t="n">
        <v>2730146.29</v>
      </c>
      <c r="M616" s="71" t="n">
        <v>49142633.22</v>
      </c>
      <c r="N616" s="71" t="n">
        <v>0</v>
      </c>
      <c r="O616" s="71" t="n">
        <v>49142633.22</v>
      </c>
      <c r="P616" s="71" t="n">
        <v>42017311.77</v>
      </c>
      <c r="Q616" s="71" t="n">
        <v>7125321.45</v>
      </c>
      <c r="R616" t="inlineStr">
        <is>
          <t>NY-02</t>
        </is>
      </c>
      <c r="S616" t="inlineStr">
        <is>
          <t>Petrol</t>
        </is>
      </c>
      <c r="T616" s="70" t="n">
        <v>18</v>
      </c>
      <c r="U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TY100608</t>
        </is>
      </c>
      <c r="B617" s="68" t="n">
        <v>45734</v>
      </c>
      <c r="C617" s="69" t="n">
        <v>2025</v>
      </c>
      <c r="D617" t="inlineStr">
        <is>
          <t>Mar</t>
        </is>
      </c>
      <c r="E617" t="inlineStr">
        <is>
          <t>Asia</t>
        </is>
      </c>
      <c r="F617" t="inlineStr">
        <is>
          <t>Indonesia</t>
        </is>
      </c>
      <c r="G617" t="inlineStr">
        <is>
          <t>Prius</t>
        </is>
      </c>
      <c r="H617" t="inlineStr">
        <is>
          <t>Fleet</t>
        </is>
      </c>
      <c r="I617" t="inlineStr">
        <is>
          <t>Company fleet</t>
        </is>
      </c>
      <c r="J617" t="inlineStr">
        <is>
          <t>Liam O'Brien</t>
        </is>
      </c>
      <c r="K617" s="70" t="n">
        <v>21</v>
      </c>
      <c r="L617" s="71" t="n">
        <v>3511228.69</v>
      </c>
      <c r="M617" s="71" t="n">
        <v>73735802.48999999</v>
      </c>
      <c r="N617" s="71" t="n">
        <v>2212074.07</v>
      </c>
      <c r="O617" s="71" t="n">
        <v>71523728.42</v>
      </c>
      <c r="P617" s="71" t="n">
        <v>60903823.98</v>
      </c>
      <c r="Q617" s="71" t="n">
        <v>10619904.44</v>
      </c>
      <c r="R617" t="inlineStr">
        <is>
          <t>JK-03</t>
        </is>
      </c>
      <c r="S617" t="inlineStr">
        <is>
          <t>Hybrid</t>
        </is>
      </c>
      <c r="T617" s="70" t="n">
        <v>20</v>
      </c>
      <c r="U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TY100609</t>
        </is>
      </c>
      <c r="B618" s="68" t="n">
        <v>45734</v>
      </c>
      <c r="C618" s="69" t="n">
        <v>2025</v>
      </c>
      <c r="D618" t="inlineStr">
        <is>
          <t>Mar</t>
        </is>
      </c>
      <c r="E618" t="inlineStr">
        <is>
          <t>Japan</t>
        </is>
      </c>
      <c r="F618" t="inlineStr">
        <is>
          <t>Japan</t>
        </is>
      </c>
      <c r="G618" t="inlineStr">
        <is>
          <t>RAV4</t>
        </is>
      </c>
      <c r="H618" t="inlineStr">
        <is>
          <t>Dealer retail</t>
        </is>
      </c>
      <c r="I618" t="inlineStr">
        <is>
          <t>Private buyer</t>
        </is>
      </c>
      <c r="J618" t="inlineStr">
        <is>
          <t>Wei Chen</t>
        </is>
      </c>
      <c r="K618" s="70" t="n">
        <v>41</v>
      </c>
      <c r="L618" s="71" t="n">
        <v>3567521.93</v>
      </c>
      <c r="M618" s="71" t="n">
        <v>146268399.13</v>
      </c>
      <c r="N618" s="71" t="n">
        <v>4388051.97</v>
      </c>
      <c r="O618" s="71" t="n">
        <v>141880347.16</v>
      </c>
      <c r="P618" s="71" t="n">
        <v>116752284.31</v>
      </c>
      <c r="Q618" s="71" t="n">
        <v>25128062.85</v>
      </c>
      <c r="R618" t="inlineStr">
        <is>
          <t>OS-04</t>
        </is>
      </c>
      <c r="S618" t="inlineStr">
        <is>
          <t>Hybrid</t>
        </is>
      </c>
      <c r="T618" s="70" t="n">
        <v>46</v>
      </c>
      <c r="U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TY100610</t>
        </is>
      </c>
      <c r="B619" s="68" t="n">
        <v>45734</v>
      </c>
      <c r="C619" s="69" t="n">
        <v>2025</v>
      </c>
      <c r="D619" t="inlineStr">
        <is>
          <t>Mar</t>
        </is>
      </c>
      <c r="E619" t="inlineStr">
        <is>
          <t>North America</t>
        </is>
      </c>
      <c r="F619" t="inlineStr">
        <is>
          <t>Canada</t>
        </is>
      </c>
      <c r="G619" t="inlineStr">
        <is>
          <t>Corolla</t>
        </is>
      </c>
      <c r="H619" t="inlineStr">
        <is>
          <t>Online reservation</t>
        </is>
      </c>
      <c r="I619" t="inlineStr">
        <is>
          <t>Company fleet</t>
        </is>
      </c>
      <c r="J619" t="inlineStr">
        <is>
          <t>Emma Clarke</t>
        </is>
      </c>
      <c r="K619" s="70" t="n">
        <v>26</v>
      </c>
      <c r="L619" s="71" t="n">
        <v>2967786.31</v>
      </c>
      <c r="M619" s="71" t="n">
        <v>77162444.06</v>
      </c>
      <c r="N619" s="71" t="n">
        <v>2314873.32</v>
      </c>
      <c r="O619" s="71" t="n">
        <v>74847570.73999999</v>
      </c>
      <c r="P619" s="71" t="n">
        <v>58262609.67</v>
      </c>
      <c r="Q619" s="71" t="n">
        <v>16584961.07</v>
      </c>
      <c r="R619" t="inlineStr">
        <is>
          <t>TO-01</t>
        </is>
      </c>
      <c r="S619" t="inlineStr">
        <is>
          <t>Petrol</t>
        </is>
      </c>
      <c r="T619" s="70" t="n">
        <v>25</v>
      </c>
      <c r="U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TY100611</t>
        </is>
      </c>
      <c r="B620" s="68" t="n">
        <v>45734</v>
      </c>
      <c r="C620" s="69" t="n">
        <v>2025</v>
      </c>
      <c r="D620" t="inlineStr">
        <is>
          <t>Mar</t>
        </is>
      </c>
      <c r="E620" t="inlineStr">
        <is>
          <t>Middle East</t>
        </is>
      </c>
      <c r="F620" t="inlineStr">
        <is>
          <t>UAE</t>
        </is>
      </c>
      <c r="G620" t="inlineStr">
        <is>
          <t>RAV4</t>
        </is>
      </c>
      <c r="H620" t="inlineStr">
        <is>
          <t>Dealer retail</t>
        </is>
      </c>
      <c r="I620" t="inlineStr">
        <is>
          <t>Private buyer</t>
        </is>
      </c>
      <c r="J620" t="inlineStr">
        <is>
          <t>Sophie Müller</t>
        </is>
      </c>
      <c r="K620" s="70" t="n">
        <v>31</v>
      </c>
      <c r="L620" s="71" t="n">
        <v>3611225.54</v>
      </c>
      <c r="M620" s="71" t="n">
        <v>111947991.74</v>
      </c>
      <c r="N620" s="71" t="n">
        <v>2238959.83</v>
      </c>
      <c r="O620" s="71" t="n">
        <v>109709031.91</v>
      </c>
      <c r="P620" s="71" t="n">
        <v>87999796.59999999</v>
      </c>
      <c r="Q620" s="71" t="n">
        <v>21709235.31</v>
      </c>
      <c r="R620" t="inlineStr">
        <is>
          <t>DB-02</t>
        </is>
      </c>
      <c r="S620" t="inlineStr">
        <is>
          <t>Hybrid</t>
        </is>
      </c>
      <c r="T620" s="70" t="n">
        <v>34</v>
      </c>
      <c r="U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TY100612</t>
        </is>
      </c>
      <c r="B621" s="68" t="n">
        <v>45734</v>
      </c>
      <c r="C621" s="69" t="n">
        <v>2025</v>
      </c>
      <c r="D621" t="inlineStr">
        <is>
          <t>Mar</t>
        </is>
      </c>
      <c r="E621" t="inlineStr">
        <is>
          <t>Japan</t>
        </is>
      </c>
      <c r="F621" t="inlineStr">
        <is>
          <t>Japan</t>
        </is>
      </c>
      <c r="G621" t="inlineStr">
        <is>
          <t>Corolla</t>
        </is>
      </c>
      <c r="H621" t="inlineStr">
        <is>
          <t>Dealer retail</t>
        </is>
      </c>
      <c r="I621" t="inlineStr">
        <is>
          <t>Private buyer</t>
        </is>
      </c>
      <c r="J621" t="inlineStr">
        <is>
          <t>Hiroshi Tanaka</t>
        </is>
      </c>
      <c r="K621" s="70" t="n">
        <v>24</v>
      </c>
      <c r="L621" s="71" t="n">
        <v>2684159.27</v>
      </c>
      <c r="M621" s="71" t="n">
        <v>64419822.48</v>
      </c>
      <c r="N621" s="71" t="n">
        <v>1288396.45</v>
      </c>
      <c r="O621" s="71" t="n">
        <v>63131426.03</v>
      </c>
      <c r="P621" s="71" t="n">
        <v>57168684.5</v>
      </c>
      <c r="Q621" s="71" t="n">
        <v>5962741.53</v>
      </c>
      <c r="R621" t="inlineStr">
        <is>
          <t>OS-03</t>
        </is>
      </c>
      <c r="S621" t="inlineStr">
        <is>
          <t>Hybrid</t>
        </is>
      </c>
      <c r="T621" s="70" t="n">
        <v>24</v>
      </c>
      <c r="U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TY100613</t>
        </is>
      </c>
      <c r="B622" s="68" t="n">
        <v>45734</v>
      </c>
      <c r="C622" s="69" t="n">
        <v>2025</v>
      </c>
      <c r="D622" t="inlineStr">
        <is>
          <t>Mar</t>
        </is>
      </c>
      <c r="E622" t="inlineStr">
        <is>
          <t>Asia</t>
        </is>
      </c>
      <c r="F622" t="inlineStr">
        <is>
          <t>Thailand</t>
        </is>
      </c>
      <c r="G622" t="inlineStr">
        <is>
          <t>Land Cruiser</t>
        </is>
      </c>
      <c r="H622" t="inlineStr">
        <is>
          <t>Dealer retail</t>
        </is>
      </c>
      <c r="I622" t="inlineStr">
        <is>
          <t>Private buyer</t>
        </is>
      </c>
      <c r="J622" t="inlineStr">
        <is>
          <t>Ruhi Shaikh</t>
        </is>
      </c>
      <c r="K622" s="70" t="n">
        <v>6</v>
      </c>
      <c r="L622" s="71" t="n">
        <v>7465265.26</v>
      </c>
      <c r="M622" s="71" t="n">
        <v>44791591.56</v>
      </c>
      <c r="N622" s="71" t="n">
        <v>0</v>
      </c>
      <c r="O622" s="71" t="n">
        <v>44791591.56</v>
      </c>
      <c r="P622" s="71" t="n">
        <v>33025278.05</v>
      </c>
      <c r="Q622" s="71" t="n">
        <v>11766313.51</v>
      </c>
      <c r="R622" t="inlineStr">
        <is>
          <t>BK-04</t>
        </is>
      </c>
      <c r="S622" t="inlineStr">
        <is>
          <t>Petrol</t>
        </is>
      </c>
      <c r="T622" s="70" t="n">
        <v>6</v>
      </c>
      <c r="U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TY100614</t>
        </is>
      </c>
      <c r="B623" s="68" t="n">
        <v>45735</v>
      </c>
      <c r="C623" s="69" t="n">
        <v>2025</v>
      </c>
      <c r="D623" t="inlineStr">
        <is>
          <t>Mar</t>
        </is>
      </c>
      <c r="E623" t="inlineStr">
        <is>
          <t>Middle East</t>
        </is>
      </c>
      <c r="F623" t="inlineStr">
        <is>
          <t>UAE</t>
        </is>
      </c>
      <c r="G623" t="inlineStr">
        <is>
          <t>Prius</t>
        </is>
      </c>
      <c r="H623" t="inlineStr">
        <is>
          <t>Dealer retail</t>
        </is>
      </c>
      <c r="I623" t="inlineStr">
        <is>
          <t>Private buyer</t>
        </is>
      </c>
      <c r="J623" t="inlineStr">
        <is>
          <t>Sara Rossi</t>
        </is>
      </c>
      <c r="K623" s="70" t="n">
        <v>24</v>
      </c>
      <c r="L623" s="71" t="n">
        <v>3680267.85</v>
      </c>
      <c r="M623" s="71" t="n">
        <v>88326428.40000001</v>
      </c>
      <c r="N623" s="71" t="n">
        <v>0</v>
      </c>
      <c r="O623" s="71" t="n">
        <v>88326428.40000001</v>
      </c>
      <c r="P623" s="71" t="n">
        <v>68483068.76000001</v>
      </c>
      <c r="Q623" s="71" t="n">
        <v>19843359.64</v>
      </c>
      <c r="R623" t="inlineStr">
        <is>
          <t>DB-04</t>
        </is>
      </c>
      <c r="S623" t="inlineStr">
        <is>
          <t>Hybrid</t>
        </is>
      </c>
      <c r="T623" s="70" t="n">
        <v>25</v>
      </c>
      <c r="U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TY100615</t>
        </is>
      </c>
      <c r="B624" s="68" t="n">
        <v>45735</v>
      </c>
      <c r="C624" s="69" t="n">
        <v>2025</v>
      </c>
      <c r="D624" t="inlineStr">
        <is>
          <t>Mar</t>
        </is>
      </c>
      <c r="E624" t="inlineStr">
        <is>
          <t>North America</t>
        </is>
      </c>
      <c r="F624" t="inlineStr">
        <is>
          <t>USA</t>
        </is>
      </c>
      <c r="G624" t="inlineStr">
        <is>
          <t>Corolla</t>
        </is>
      </c>
      <c r="H624" t="inlineStr">
        <is>
          <t>Dealer retail</t>
        </is>
      </c>
      <c r="I624" t="inlineStr">
        <is>
          <t>Private buyer</t>
        </is>
      </c>
      <c r="J624" t="inlineStr">
        <is>
          <t>Aisha Bello</t>
        </is>
      </c>
      <c r="K624" s="70" t="n">
        <v>34</v>
      </c>
      <c r="L624" s="71" t="n">
        <v>2901077.85</v>
      </c>
      <c r="M624" s="71" t="n">
        <v>98636646.90000001</v>
      </c>
      <c r="N624" s="71" t="n">
        <v>0</v>
      </c>
      <c r="O624" s="71" t="n">
        <v>98636646.90000001</v>
      </c>
      <c r="P624" s="71" t="n">
        <v>78995415.97</v>
      </c>
      <c r="Q624" s="71" t="n">
        <v>19641230.93</v>
      </c>
      <c r="R624" t="inlineStr">
        <is>
          <t>LA-04</t>
        </is>
      </c>
      <c r="S624" t="inlineStr">
        <is>
          <t>Hybrid</t>
        </is>
      </c>
      <c r="T624" s="70" t="n">
        <v>36</v>
      </c>
      <c r="U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TY100616</t>
        </is>
      </c>
      <c r="B625" s="68" t="n">
        <v>45735</v>
      </c>
      <c r="C625" s="69" t="n">
        <v>2025</v>
      </c>
      <c r="D625" t="inlineStr">
        <is>
          <t>Mar</t>
        </is>
      </c>
      <c r="E625" t="inlineStr">
        <is>
          <t>Asia</t>
        </is>
      </c>
      <c r="F625" t="inlineStr">
        <is>
          <t>Indonesia</t>
        </is>
      </c>
      <c r="G625" t="inlineStr">
        <is>
          <t>RAV4</t>
        </is>
      </c>
      <c r="H625" t="inlineStr">
        <is>
          <t>Dealer retail</t>
        </is>
      </c>
      <c r="I625" t="inlineStr">
        <is>
          <t>Private buyer</t>
        </is>
      </c>
      <c r="J625" t="inlineStr">
        <is>
          <t>Aisha Bello</t>
        </is>
      </c>
      <c r="K625" s="70" t="n">
        <v>42</v>
      </c>
      <c r="L625" s="71" t="n">
        <v>3481315.49</v>
      </c>
      <c r="M625" s="71" t="n">
        <v>146215250.58</v>
      </c>
      <c r="N625" s="71" t="n">
        <v>7310762.53</v>
      </c>
      <c r="O625" s="71" t="n">
        <v>138904488.05</v>
      </c>
      <c r="P625" s="71" t="n">
        <v>123824678.43</v>
      </c>
      <c r="Q625" s="71" t="n">
        <v>15079809.62</v>
      </c>
      <c r="R625" t="inlineStr">
        <is>
          <t>JK-01</t>
        </is>
      </c>
      <c r="S625" t="inlineStr">
        <is>
          <t>Petrol</t>
        </is>
      </c>
      <c r="T625" s="70" t="n">
        <v>42</v>
      </c>
      <c r="U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TY100617</t>
        </is>
      </c>
      <c r="B626" s="68" t="n">
        <v>45735</v>
      </c>
      <c r="C626" s="69" t="n">
        <v>2025</v>
      </c>
      <c r="D626" t="inlineStr">
        <is>
          <t>Mar</t>
        </is>
      </c>
      <c r="E626" t="inlineStr">
        <is>
          <t>Japan</t>
        </is>
      </c>
      <c r="F626" t="inlineStr">
        <is>
          <t>Japan</t>
        </is>
      </c>
      <c r="G626" t="inlineStr">
        <is>
          <t>Prius</t>
        </is>
      </c>
      <c r="H626" t="inlineStr">
        <is>
          <t>Dealer retail</t>
        </is>
      </c>
      <c r="I626" t="inlineStr">
        <is>
          <t>Private buyer</t>
        </is>
      </c>
      <c r="J626" t="inlineStr">
        <is>
          <t>Yuki Sato</t>
        </is>
      </c>
      <c r="K626" s="70" t="n">
        <v>22</v>
      </c>
      <c r="L626" s="71" t="n">
        <v>3371680.56</v>
      </c>
      <c r="M626" s="71" t="n">
        <v>74176972.31999999</v>
      </c>
      <c r="N626" s="71" t="n">
        <v>1483539.45</v>
      </c>
      <c r="O626" s="71" t="n">
        <v>72693432.87</v>
      </c>
      <c r="P626" s="71" t="n">
        <v>61229969.76</v>
      </c>
      <c r="Q626" s="71" t="n">
        <v>11463463.11</v>
      </c>
      <c r="R626" t="inlineStr">
        <is>
          <t>NG-04</t>
        </is>
      </c>
      <c r="S626" t="inlineStr">
        <is>
          <t>Hybrid</t>
        </is>
      </c>
      <c r="T626" s="70" t="n">
        <v>23</v>
      </c>
      <c r="U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TY100618</t>
        </is>
      </c>
      <c r="B627" s="68" t="n">
        <v>45735</v>
      </c>
      <c r="C627" s="69" t="n">
        <v>2025</v>
      </c>
      <c r="D627" t="inlineStr">
        <is>
          <t>Mar</t>
        </is>
      </c>
      <c r="E627" t="inlineStr">
        <is>
          <t>Japan</t>
        </is>
      </c>
      <c r="F627" t="inlineStr">
        <is>
          <t>Japan</t>
        </is>
      </c>
      <c r="G627" t="inlineStr">
        <is>
          <t>RAV4</t>
        </is>
      </c>
      <c r="H627" t="inlineStr">
        <is>
          <t>Dealer retail</t>
        </is>
      </c>
      <c r="I627" t="inlineStr">
        <is>
          <t>Private buyer</t>
        </is>
      </c>
      <c r="J627" t="inlineStr">
        <is>
          <t>Carlos Silva</t>
        </is>
      </c>
      <c r="K627" s="70" t="n">
        <v>40</v>
      </c>
      <c r="L627" s="71" t="n">
        <v>3502525.61</v>
      </c>
      <c r="M627" s="71" t="n">
        <v>140101024.4</v>
      </c>
      <c r="N627" s="71" t="n">
        <v>2802020.49</v>
      </c>
      <c r="O627" s="71" t="n">
        <v>137299003.91</v>
      </c>
      <c r="P627" s="71" t="n">
        <v>117190260.18</v>
      </c>
      <c r="Q627" s="71" t="n">
        <v>20108743.73</v>
      </c>
      <c r="R627" t="inlineStr">
        <is>
          <t>OS-01</t>
        </is>
      </c>
      <c r="S627" t="inlineStr">
        <is>
          <t>Petrol</t>
        </is>
      </c>
      <c r="T627" s="70" t="n">
        <v>44</v>
      </c>
      <c r="U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TY100619</t>
        </is>
      </c>
      <c r="B628" s="68" t="n">
        <v>45735</v>
      </c>
      <c r="C628" s="69" t="n">
        <v>2025</v>
      </c>
      <c r="D628" t="inlineStr">
        <is>
          <t>Mar</t>
        </is>
      </c>
      <c r="E628" t="inlineStr">
        <is>
          <t>Japan</t>
        </is>
      </c>
      <c r="F628" t="inlineStr">
        <is>
          <t>Japan</t>
        </is>
      </c>
      <c r="G628" t="inlineStr">
        <is>
          <t>Corolla</t>
        </is>
      </c>
      <c r="H628" t="inlineStr">
        <is>
          <t>Online reservation</t>
        </is>
      </c>
      <c r="I628" t="inlineStr">
        <is>
          <t>Government</t>
        </is>
      </c>
      <c r="J628" t="inlineStr">
        <is>
          <t>Kofi Mensah</t>
        </is>
      </c>
      <c r="K628" s="70" t="n">
        <v>17</v>
      </c>
      <c r="L628" s="71" t="n">
        <v>2689378.17</v>
      </c>
      <c r="M628" s="71" t="n">
        <v>45719428.89</v>
      </c>
      <c r="N628" s="71" t="n">
        <v>2285971.44</v>
      </c>
      <c r="O628" s="71" t="n">
        <v>43433457.45</v>
      </c>
      <c r="P628" s="71" t="n">
        <v>38392176.93</v>
      </c>
      <c r="Q628" s="71" t="n">
        <v>5041280.52</v>
      </c>
      <c r="R628" t="inlineStr">
        <is>
          <t>TK-04</t>
        </is>
      </c>
      <c r="S628" t="inlineStr">
        <is>
          <t>Hybrid</t>
        </is>
      </c>
      <c r="T628" s="70" t="n">
        <v>18</v>
      </c>
      <c r="U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TY100620</t>
        </is>
      </c>
      <c r="B629" s="68" t="n">
        <v>45735</v>
      </c>
      <c r="C629" s="69" t="n">
        <v>2025</v>
      </c>
      <c r="D629" t="inlineStr">
        <is>
          <t>Mar</t>
        </is>
      </c>
      <c r="E629" t="inlineStr">
        <is>
          <t>Japan</t>
        </is>
      </c>
      <c r="F629" t="inlineStr">
        <is>
          <t>Japan</t>
        </is>
      </c>
      <c r="G629" t="inlineStr">
        <is>
          <t>Camry</t>
        </is>
      </c>
      <c r="H629" t="inlineStr">
        <is>
          <t>Online reservation</t>
        </is>
      </c>
      <c r="I629" t="inlineStr">
        <is>
          <t>Private buyer</t>
        </is>
      </c>
      <c r="J629" t="inlineStr">
        <is>
          <t>Arjun Mehta</t>
        </is>
      </c>
      <c r="K629" s="70" t="n">
        <v>30</v>
      </c>
      <c r="L629" s="71" t="n">
        <v>4236478.79</v>
      </c>
      <c r="M629" s="71" t="n">
        <v>127094363.7</v>
      </c>
      <c r="N629" s="71" t="n">
        <v>0</v>
      </c>
      <c r="O629" s="71" t="n">
        <v>127094363.7</v>
      </c>
      <c r="P629" s="71" t="n">
        <v>95005717.27</v>
      </c>
      <c r="Q629" s="71" t="n">
        <v>32088646.43</v>
      </c>
      <c r="R629" t="inlineStr">
        <is>
          <t>NG-01</t>
        </is>
      </c>
      <c r="S629" t="inlineStr">
        <is>
          <t>Hybrid</t>
        </is>
      </c>
      <c r="T629" s="70" t="n">
        <v>31</v>
      </c>
      <c r="U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TY100621</t>
        </is>
      </c>
      <c r="B630" s="68" t="n">
        <v>45735</v>
      </c>
      <c r="C630" s="69" t="n">
        <v>2025</v>
      </c>
      <c r="D630" t="inlineStr">
        <is>
          <t>Mar</t>
        </is>
      </c>
      <c r="E630" t="inlineStr">
        <is>
          <t>Japan</t>
        </is>
      </c>
      <c r="F630" t="inlineStr">
        <is>
          <t>Japan</t>
        </is>
      </c>
      <c r="G630" t="inlineStr">
        <is>
          <t>bZ4X</t>
        </is>
      </c>
      <c r="H630" t="inlineStr">
        <is>
          <t>Dealer retail</t>
        </is>
      </c>
      <c r="I630" t="inlineStr">
        <is>
          <t>Company fleet</t>
        </is>
      </c>
      <c r="J630" t="inlineStr">
        <is>
          <t>Kofi Mensah</t>
        </is>
      </c>
      <c r="K630" s="70" t="n">
        <v>39</v>
      </c>
      <c r="L630" s="71" t="n">
        <v>5893099.55</v>
      </c>
      <c r="M630" s="71" t="n">
        <v>229830882.45</v>
      </c>
      <c r="N630" s="71" t="n">
        <v>11491544.12</v>
      </c>
      <c r="O630" s="71" t="n">
        <v>218339338.33</v>
      </c>
      <c r="P630" s="71" t="n">
        <v>207996784.82</v>
      </c>
      <c r="Q630" s="71" t="n">
        <v>10342553.51</v>
      </c>
      <c r="R630" t="inlineStr">
        <is>
          <t>TK-01</t>
        </is>
      </c>
      <c r="S630" t="inlineStr">
        <is>
          <t>EV</t>
        </is>
      </c>
      <c r="T630" s="70" t="n">
        <v>42</v>
      </c>
      <c r="U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TY100622</t>
        </is>
      </c>
      <c r="B631" s="68" t="n">
        <v>45735</v>
      </c>
      <c r="C631" s="69" t="n">
        <v>2025</v>
      </c>
      <c r="D631" t="inlineStr">
        <is>
          <t>Mar</t>
        </is>
      </c>
      <c r="E631" t="inlineStr">
        <is>
          <t>North America</t>
        </is>
      </c>
      <c r="F631" t="inlineStr">
        <is>
          <t>USA</t>
        </is>
      </c>
      <c r="G631" t="inlineStr">
        <is>
          <t>Camry</t>
        </is>
      </c>
      <c r="H631" t="inlineStr">
        <is>
          <t>Dealer retail</t>
        </is>
      </c>
      <c r="I631" t="inlineStr">
        <is>
          <t>Private buyer</t>
        </is>
      </c>
      <c r="J631" t="inlineStr">
        <is>
          <t>Sara Rossi</t>
        </is>
      </c>
      <c r="K631" s="70" t="n">
        <v>22</v>
      </c>
      <c r="L631" s="71" t="n">
        <v>3941891.81</v>
      </c>
      <c r="M631" s="71" t="n">
        <v>86721619.81999999</v>
      </c>
      <c r="N631" s="71" t="n">
        <v>4336080.99</v>
      </c>
      <c r="O631" s="71" t="n">
        <v>82385538.83</v>
      </c>
      <c r="P631" s="71" t="n">
        <v>72920146.77</v>
      </c>
      <c r="Q631" s="71" t="n">
        <v>9465392.060000001</v>
      </c>
      <c r="R631" t="inlineStr">
        <is>
          <t>LA-01</t>
        </is>
      </c>
      <c r="S631" t="inlineStr">
        <is>
          <t>Petrol</t>
        </is>
      </c>
      <c r="T631" s="70" t="n">
        <v>21</v>
      </c>
      <c r="U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TY100623</t>
        </is>
      </c>
      <c r="B632" s="68" t="n">
        <v>45735</v>
      </c>
      <c r="C632" s="69" t="n">
        <v>2025</v>
      </c>
      <c r="D632" t="inlineStr">
        <is>
          <t>Mar</t>
        </is>
      </c>
      <c r="E632" t="inlineStr">
        <is>
          <t>Asia</t>
        </is>
      </c>
      <c r="F632" t="inlineStr">
        <is>
          <t>Indonesia</t>
        </is>
      </c>
      <c r="G632" t="inlineStr">
        <is>
          <t>RAV4</t>
        </is>
      </c>
      <c r="H632" t="inlineStr">
        <is>
          <t>Dealer retail</t>
        </is>
      </c>
      <c r="I632" t="inlineStr">
        <is>
          <t>Private buyer</t>
        </is>
      </c>
      <c r="J632" t="inlineStr">
        <is>
          <t>Amir Khan</t>
        </is>
      </c>
      <c r="K632" s="70" t="n">
        <v>40</v>
      </c>
      <c r="L632" s="71" t="n">
        <v>3469303.11</v>
      </c>
      <c r="M632" s="71" t="n">
        <v>138772124.4</v>
      </c>
      <c r="N632" s="71" t="n">
        <v>6938606.22</v>
      </c>
      <c r="O632" s="71" t="n">
        <v>131833518.18</v>
      </c>
      <c r="P632" s="71" t="n">
        <v>109837948.07</v>
      </c>
      <c r="Q632" s="71" t="n">
        <v>21995570.11</v>
      </c>
      <c r="R632" t="inlineStr">
        <is>
          <t>JK-03</t>
        </is>
      </c>
      <c r="S632" t="inlineStr">
        <is>
          <t>Petrol</t>
        </is>
      </c>
      <c r="T632" s="70" t="n">
        <v>40</v>
      </c>
      <c r="U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TY100624</t>
        </is>
      </c>
      <c r="B633" s="68" t="n">
        <v>45736</v>
      </c>
      <c r="C633" s="69" t="n">
        <v>2025</v>
      </c>
      <c r="D633" t="inlineStr">
        <is>
          <t>Mar</t>
        </is>
      </c>
      <c r="E633" t="inlineStr">
        <is>
          <t>Europe</t>
        </is>
      </c>
      <c r="F633" t="inlineStr">
        <is>
          <t>Germany</t>
        </is>
      </c>
      <c r="G633" t="inlineStr">
        <is>
          <t>Corolla</t>
        </is>
      </c>
      <c r="H633" t="inlineStr">
        <is>
          <t>Dealer retail</t>
        </is>
      </c>
      <c r="I633" t="inlineStr">
        <is>
          <t>Private buyer</t>
        </is>
      </c>
      <c r="J633" t="inlineStr">
        <is>
          <t>Carlos Silva</t>
        </is>
      </c>
      <c r="K633" s="70" t="n">
        <v>32</v>
      </c>
      <c r="L633" s="71" t="n">
        <v>2740309.76</v>
      </c>
      <c r="M633" s="71" t="n">
        <v>87689912.31999999</v>
      </c>
      <c r="N633" s="71" t="n">
        <v>4384495.62</v>
      </c>
      <c r="O633" s="71" t="n">
        <v>83305416.7</v>
      </c>
      <c r="P633" s="71" t="n">
        <v>73008465.7</v>
      </c>
      <c r="Q633" s="71" t="n">
        <v>10296951</v>
      </c>
      <c r="R633" t="inlineStr">
        <is>
          <t>BE-01</t>
        </is>
      </c>
      <c r="S633" t="inlineStr">
        <is>
          <t>Petrol</t>
        </is>
      </c>
      <c r="T633" s="70" t="n">
        <v>34</v>
      </c>
      <c r="U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TY100625</t>
        </is>
      </c>
      <c r="B634" s="68" t="n">
        <v>45736</v>
      </c>
      <c r="C634" s="69" t="n">
        <v>2025</v>
      </c>
      <c r="D634" t="inlineStr">
        <is>
          <t>Mar</t>
        </is>
      </c>
      <c r="E634" t="inlineStr">
        <is>
          <t>North America</t>
        </is>
      </c>
      <c r="F634" t="inlineStr">
        <is>
          <t>USA</t>
        </is>
      </c>
      <c r="G634" t="inlineStr">
        <is>
          <t>Corolla</t>
        </is>
      </c>
      <c r="H634" t="inlineStr">
        <is>
          <t>Dealer retail</t>
        </is>
      </c>
      <c r="I634" t="inlineStr">
        <is>
          <t>Private buyer</t>
        </is>
      </c>
      <c r="J634" t="inlineStr">
        <is>
          <t>Liam O'Brien</t>
        </is>
      </c>
      <c r="K634" s="70" t="n">
        <v>28</v>
      </c>
      <c r="L634" s="71" t="n">
        <v>2743627.54</v>
      </c>
      <c r="M634" s="71" t="n">
        <v>76821571.12</v>
      </c>
      <c r="N634" s="71" t="n">
        <v>2304647.13</v>
      </c>
      <c r="O634" s="71" t="n">
        <v>74516923.98999999</v>
      </c>
      <c r="P634" s="71" t="n">
        <v>63073896.98</v>
      </c>
      <c r="Q634" s="71" t="n">
        <v>11443027.01</v>
      </c>
      <c r="R634" t="inlineStr">
        <is>
          <t>NY-01</t>
        </is>
      </c>
      <c r="S634" t="inlineStr">
        <is>
          <t>Petrol</t>
        </is>
      </c>
      <c r="T634" s="70" t="n">
        <v>27</v>
      </c>
      <c r="U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TY100626</t>
        </is>
      </c>
      <c r="B635" s="68" t="n">
        <v>45736</v>
      </c>
      <c r="C635" s="69" t="n">
        <v>2025</v>
      </c>
      <c r="D635" t="inlineStr">
        <is>
          <t>Mar</t>
        </is>
      </c>
      <c r="E635" t="inlineStr">
        <is>
          <t>North America</t>
        </is>
      </c>
      <c r="F635" t="inlineStr">
        <is>
          <t>Canada</t>
        </is>
      </c>
      <c r="G635" t="inlineStr">
        <is>
          <t>bZ4X</t>
        </is>
      </c>
      <c r="H635" t="inlineStr">
        <is>
          <t>Dealer retail</t>
        </is>
      </c>
      <c r="I635" t="inlineStr">
        <is>
          <t>Private buyer</t>
        </is>
      </c>
      <c r="J635" t="inlineStr">
        <is>
          <t>Priya Nair</t>
        </is>
      </c>
      <c r="K635" s="70" t="n">
        <v>25</v>
      </c>
      <c r="L635" s="71" t="n">
        <v>5921356.38</v>
      </c>
      <c r="M635" s="71" t="n">
        <v>148033909.5</v>
      </c>
      <c r="N635" s="71" t="n">
        <v>2960678.19</v>
      </c>
      <c r="O635" s="71" t="n">
        <v>145073231.31</v>
      </c>
      <c r="P635" s="71" t="n">
        <v>130487179.43</v>
      </c>
      <c r="Q635" s="71" t="n">
        <v>14586051.88</v>
      </c>
      <c r="R635" t="inlineStr">
        <is>
          <t>TO-04</t>
        </is>
      </c>
      <c r="S635" t="inlineStr">
        <is>
          <t>EV</t>
        </is>
      </c>
      <c r="T635" s="70" t="n">
        <v>25</v>
      </c>
      <c r="U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TY100627</t>
        </is>
      </c>
      <c r="B636" s="68" t="n">
        <v>45736</v>
      </c>
      <c r="C636" s="69" t="n">
        <v>2025</v>
      </c>
      <c r="D636" t="inlineStr">
        <is>
          <t>Mar</t>
        </is>
      </c>
      <c r="E636" t="inlineStr">
        <is>
          <t>Asia</t>
        </is>
      </c>
      <c r="F636" t="inlineStr">
        <is>
          <t>Thailand</t>
        </is>
      </c>
      <c r="G636" t="inlineStr">
        <is>
          <t>Prius</t>
        </is>
      </c>
      <c r="H636" t="inlineStr">
        <is>
          <t>Dealer retail</t>
        </is>
      </c>
      <c r="I636" t="inlineStr">
        <is>
          <t>Private buyer</t>
        </is>
      </c>
      <c r="J636" t="inlineStr">
        <is>
          <t>Aisha Bello</t>
        </is>
      </c>
      <c r="K636" s="70" t="n">
        <v>14</v>
      </c>
      <c r="L636" s="71" t="n">
        <v>3486975.21</v>
      </c>
      <c r="M636" s="71" t="n">
        <v>48817652.94</v>
      </c>
      <c r="N636" s="71" t="n">
        <v>0</v>
      </c>
      <c r="O636" s="71" t="n">
        <v>48817652.94</v>
      </c>
      <c r="P636" s="71" t="n">
        <v>38309096.23</v>
      </c>
      <c r="Q636" s="71" t="n">
        <v>10508556.71</v>
      </c>
      <c r="R636" t="inlineStr">
        <is>
          <t>BK-02</t>
        </is>
      </c>
      <c r="S636" t="inlineStr">
        <is>
          <t>Hybrid</t>
        </is>
      </c>
      <c r="T636" s="70" t="n">
        <v>14</v>
      </c>
      <c r="U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TY100628</t>
        </is>
      </c>
      <c r="B637" s="68" t="n">
        <v>45736</v>
      </c>
      <c r="C637" s="69" t="n">
        <v>2025</v>
      </c>
      <c r="D637" t="inlineStr">
        <is>
          <t>Mar</t>
        </is>
      </c>
      <c r="E637" t="inlineStr">
        <is>
          <t>Europe</t>
        </is>
      </c>
      <c r="F637" t="inlineStr">
        <is>
          <t>Germany</t>
        </is>
      </c>
      <c r="G637" t="inlineStr">
        <is>
          <t>Corolla</t>
        </is>
      </c>
      <c r="H637" t="inlineStr">
        <is>
          <t>Online reservation</t>
        </is>
      </c>
      <c r="I637" t="inlineStr">
        <is>
          <t>Company fleet</t>
        </is>
      </c>
      <c r="J637" t="inlineStr">
        <is>
          <t>Mei Lin</t>
        </is>
      </c>
      <c r="K637" s="70" t="n">
        <v>20</v>
      </c>
      <c r="L637" s="71" t="n">
        <v>2734100.06</v>
      </c>
      <c r="M637" s="71" t="n">
        <v>54682001.2</v>
      </c>
      <c r="N637" s="71" t="n">
        <v>2734100.06</v>
      </c>
      <c r="O637" s="71" t="n">
        <v>51947901.14</v>
      </c>
      <c r="P637" s="71" t="n">
        <v>45956211.46</v>
      </c>
      <c r="Q637" s="71" t="n">
        <v>5991689.68</v>
      </c>
      <c r="R637" t="inlineStr">
        <is>
          <t>BE-01</t>
        </is>
      </c>
      <c r="S637" t="inlineStr">
        <is>
          <t>Petrol</t>
        </is>
      </c>
      <c r="T637" s="70" t="n">
        <v>20</v>
      </c>
      <c r="U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TY100629</t>
        </is>
      </c>
      <c r="B638" s="68" t="n">
        <v>45736</v>
      </c>
      <c r="C638" s="69" t="n">
        <v>2025</v>
      </c>
      <c r="D638" t="inlineStr">
        <is>
          <t>Mar</t>
        </is>
      </c>
      <c r="E638" t="inlineStr">
        <is>
          <t>Japan</t>
        </is>
      </c>
      <c r="F638" t="inlineStr">
        <is>
          <t>Japan</t>
        </is>
      </c>
      <c r="G638" t="inlineStr">
        <is>
          <t>Corolla</t>
        </is>
      </c>
      <c r="H638" t="inlineStr">
        <is>
          <t>Fleet</t>
        </is>
      </c>
      <c r="I638" t="inlineStr">
        <is>
          <t>Private buyer</t>
        </is>
      </c>
      <c r="J638" t="inlineStr">
        <is>
          <t>Noah Smith</t>
        </is>
      </c>
      <c r="K638" s="70" t="n">
        <v>27</v>
      </c>
      <c r="L638" s="71" t="n">
        <v>2740237.64</v>
      </c>
      <c r="M638" s="71" t="n">
        <v>73986416.28</v>
      </c>
      <c r="N638" s="71" t="n">
        <v>0</v>
      </c>
      <c r="O638" s="71" t="n">
        <v>73986416.28</v>
      </c>
      <c r="P638" s="71" t="n">
        <v>63681703.06</v>
      </c>
      <c r="Q638" s="71" t="n">
        <v>10304713.22</v>
      </c>
      <c r="R638" t="inlineStr">
        <is>
          <t>OS-01</t>
        </is>
      </c>
      <c r="S638" t="inlineStr">
        <is>
          <t>Petrol</t>
        </is>
      </c>
      <c r="T638" s="70" t="n">
        <v>27</v>
      </c>
      <c r="U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TY100630</t>
        </is>
      </c>
      <c r="B639" s="68" t="n">
        <v>45736</v>
      </c>
      <c r="C639" s="69" t="n">
        <v>2025</v>
      </c>
      <c r="D639" t="inlineStr">
        <is>
          <t>Mar</t>
        </is>
      </c>
      <c r="E639" t="inlineStr">
        <is>
          <t>North America</t>
        </is>
      </c>
      <c r="F639" t="inlineStr">
        <is>
          <t>USA</t>
        </is>
      </c>
      <c r="G639" t="inlineStr">
        <is>
          <t>Prius</t>
        </is>
      </c>
      <c r="H639" t="inlineStr">
        <is>
          <t>Dealer retail</t>
        </is>
      </c>
      <c r="I639" t="inlineStr">
        <is>
          <t>Private buyer</t>
        </is>
      </c>
      <c r="J639" t="inlineStr">
        <is>
          <t>Emma Clarke</t>
        </is>
      </c>
      <c r="K639" s="70" t="n">
        <v>35</v>
      </c>
      <c r="L639" s="71" t="n">
        <v>3498698</v>
      </c>
      <c r="M639" s="71" t="n">
        <v>122454430</v>
      </c>
      <c r="N639" s="71" t="n">
        <v>2449088.6</v>
      </c>
      <c r="O639" s="71" t="n">
        <v>120005341.4</v>
      </c>
      <c r="P639" s="71" t="n">
        <v>102029329.77</v>
      </c>
      <c r="Q639" s="71" t="n">
        <v>17976011.63</v>
      </c>
      <c r="R639" t="inlineStr">
        <is>
          <t>NY-03</t>
        </is>
      </c>
      <c r="S639" t="inlineStr">
        <is>
          <t>Hybrid</t>
        </is>
      </c>
      <c r="T639" s="70" t="n">
        <v>37</v>
      </c>
      <c r="U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TY100631</t>
        </is>
      </c>
      <c r="B640" s="68" t="n">
        <v>45736</v>
      </c>
      <c r="C640" s="69" t="n">
        <v>2025</v>
      </c>
      <c r="D640" t="inlineStr">
        <is>
          <t>Mar</t>
        </is>
      </c>
      <c r="E640" t="inlineStr">
        <is>
          <t>North America</t>
        </is>
      </c>
      <c r="F640" t="inlineStr">
        <is>
          <t>Canada</t>
        </is>
      </c>
      <c r="G640" t="inlineStr">
        <is>
          <t>Prius</t>
        </is>
      </c>
      <c r="H640" t="inlineStr">
        <is>
          <t>Dealer retail</t>
        </is>
      </c>
      <c r="I640" t="inlineStr">
        <is>
          <t>Private buyer</t>
        </is>
      </c>
      <c r="J640" t="inlineStr">
        <is>
          <t>Sophie Müller</t>
        </is>
      </c>
      <c r="K640" s="70" t="n">
        <v>40</v>
      </c>
      <c r="L640" s="71" t="n">
        <v>3553018.54</v>
      </c>
      <c r="M640" s="71" t="n">
        <v>142120741.6</v>
      </c>
      <c r="N640" s="71" t="n">
        <v>0</v>
      </c>
      <c r="O640" s="71" t="n">
        <v>142120741.6</v>
      </c>
      <c r="P640" s="71" t="n">
        <v>110960637.73</v>
      </c>
      <c r="Q640" s="71" t="n">
        <v>31160103.87</v>
      </c>
      <c r="R640" t="inlineStr">
        <is>
          <t>TO-04</t>
        </is>
      </c>
      <c r="S640" t="inlineStr">
        <is>
          <t>Hybrid</t>
        </is>
      </c>
      <c r="T640" s="70" t="n">
        <v>44</v>
      </c>
      <c r="U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TY100632</t>
        </is>
      </c>
      <c r="B641" s="68" t="n">
        <v>45736</v>
      </c>
      <c r="C641" s="69" t="n">
        <v>2025</v>
      </c>
      <c r="D641" t="inlineStr">
        <is>
          <t>Mar</t>
        </is>
      </c>
      <c r="E641" t="inlineStr">
        <is>
          <t>Europe</t>
        </is>
      </c>
      <c r="F641" t="inlineStr">
        <is>
          <t>UK</t>
        </is>
      </c>
      <c r="G641" t="inlineStr">
        <is>
          <t>Hilux</t>
        </is>
      </c>
      <c r="H641" t="inlineStr">
        <is>
          <t>Dealer retail</t>
        </is>
      </c>
      <c r="I641" t="inlineStr">
        <is>
          <t>Private buyer</t>
        </is>
      </c>
      <c r="J641" t="inlineStr">
        <is>
          <t>Noah Smith</t>
        </is>
      </c>
      <c r="K641" s="70" t="n">
        <v>8</v>
      </c>
      <c r="L641" s="71" t="n">
        <v>3889109.78</v>
      </c>
      <c r="M641" s="71" t="n">
        <v>31112878.24</v>
      </c>
      <c r="N641" s="71" t="n">
        <v>622257.5600000001</v>
      </c>
      <c r="O641" s="71" t="n">
        <v>30490620.68</v>
      </c>
      <c r="P641" s="71" t="n">
        <v>26065317.57</v>
      </c>
      <c r="Q641" s="71" t="n">
        <v>4425303.11</v>
      </c>
      <c r="R641" t="inlineStr">
        <is>
          <t>LN-01</t>
        </is>
      </c>
      <c r="S641" t="inlineStr">
        <is>
          <t>Diesel</t>
        </is>
      </c>
      <c r="T641" s="70" t="n">
        <v>8</v>
      </c>
      <c r="U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TY100633</t>
        </is>
      </c>
      <c r="B642" s="68" t="n">
        <v>45737</v>
      </c>
      <c r="C642" s="69" t="n">
        <v>2025</v>
      </c>
      <c r="D642" t="inlineStr">
        <is>
          <t>Mar</t>
        </is>
      </c>
      <c r="E642" t="inlineStr">
        <is>
          <t>Japan</t>
        </is>
      </c>
      <c r="F642" t="inlineStr">
        <is>
          <t>Japan</t>
        </is>
      </c>
      <c r="G642" t="inlineStr">
        <is>
          <t>Corolla</t>
        </is>
      </c>
      <c r="H642" t="inlineStr">
        <is>
          <t>Dealer retail</t>
        </is>
      </c>
      <c r="I642" t="inlineStr">
        <is>
          <t>Private buyer</t>
        </is>
      </c>
      <c r="J642" t="inlineStr">
        <is>
          <t>Sophie Müller</t>
        </is>
      </c>
      <c r="K642" s="70" t="n">
        <v>8</v>
      </c>
      <c r="L642" s="71" t="n">
        <v>2724240.51</v>
      </c>
      <c r="M642" s="71" t="n">
        <v>21793924.08</v>
      </c>
      <c r="N642" s="71" t="n">
        <v>1089696.2</v>
      </c>
      <c r="O642" s="71" t="n">
        <v>20704227.88</v>
      </c>
      <c r="P642" s="71" t="n">
        <v>19005361.12</v>
      </c>
      <c r="Q642" s="71" t="n">
        <v>1698866.76</v>
      </c>
      <c r="R642" t="inlineStr">
        <is>
          <t>NG-01</t>
        </is>
      </c>
      <c r="S642" t="inlineStr">
        <is>
          <t>Petrol</t>
        </is>
      </c>
      <c r="T642" s="70" t="n">
        <v>8</v>
      </c>
      <c r="U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TY100634</t>
        </is>
      </c>
      <c r="B643" s="68" t="n">
        <v>45737</v>
      </c>
      <c r="C643" s="69" t="n">
        <v>2025</v>
      </c>
      <c r="D643" t="inlineStr">
        <is>
          <t>Mar</t>
        </is>
      </c>
      <c r="E643" t="inlineStr">
        <is>
          <t>Asia</t>
        </is>
      </c>
      <c r="F643" t="inlineStr">
        <is>
          <t>India</t>
        </is>
      </c>
      <c r="G643" t="inlineStr">
        <is>
          <t>Corolla</t>
        </is>
      </c>
      <c r="H643" t="inlineStr">
        <is>
          <t>Dealer retail</t>
        </is>
      </c>
      <c r="I643" t="inlineStr">
        <is>
          <t>Private buyer</t>
        </is>
      </c>
      <c r="J643" t="inlineStr">
        <is>
          <t>Lucas Martin</t>
        </is>
      </c>
      <c r="K643" s="70" t="n">
        <v>39</v>
      </c>
      <c r="L643" s="71" t="n">
        <v>2775013.62</v>
      </c>
      <c r="M643" s="71" t="n">
        <v>108225531.18</v>
      </c>
      <c r="N643" s="71" t="n">
        <v>5411276.56</v>
      </c>
      <c r="O643" s="71" t="n">
        <v>102814254.62</v>
      </c>
      <c r="P643" s="71" t="n">
        <v>91728961.23</v>
      </c>
      <c r="Q643" s="71" t="n">
        <v>11085293.39</v>
      </c>
      <c r="R643" t="inlineStr">
        <is>
          <t>DL-04</t>
        </is>
      </c>
      <c r="S643" t="inlineStr">
        <is>
          <t>Petrol</t>
        </is>
      </c>
      <c r="T643" s="70" t="n">
        <v>38</v>
      </c>
      <c r="U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TY100635</t>
        </is>
      </c>
      <c r="B644" s="68" t="n">
        <v>45737</v>
      </c>
      <c r="C644" s="69" t="n">
        <v>2025</v>
      </c>
      <c r="D644" t="inlineStr">
        <is>
          <t>Mar</t>
        </is>
      </c>
      <c r="E644" t="inlineStr">
        <is>
          <t>Middle East</t>
        </is>
      </c>
      <c r="F644" t="inlineStr">
        <is>
          <t>UAE</t>
        </is>
      </c>
      <c r="G644" t="inlineStr">
        <is>
          <t>Hilux</t>
        </is>
      </c>
      <c r="H644" t="inlineStr">
        <is>
          <t>Dealer retail</t>
        </is>
      </c>
      <c r="I644" t="inlineStr">
        <is>
          <t>Private buyer</t>
        </is>
      </c>
      <c r="J644" t="inlineStr">
        <is>
          <t>Mei Lin</t>
        </is>
      </c>
      <c r="K644" s="70" t="n">
        <v>35</v>
      </c>
      <c r="L644" s="71" t="n">
        <v>4109137.16</v>
      </c>
      <c r="M644" s="71" t="n">
        <v>143819800.6</v>
      </c>
      <c r="N644" s="71" t="n">
        <v>2876396.01</v>
      </c>
      <c r="O644" s="71" t="n">
        <v>140943404.59</v>
      </c>
      <c r="P644" s="71" t="n">
        <v>112873462.96</v>
      </c>
      <c r="Q644" s="71" t="n">
        <v>28069941.63</v>
      </c>
      <c r="R644" t="inlineStr">
        <is>
          <t>DB-03</t>
        </is>
      </c>
      <c r="S644" t="inlineStr">
        <is>
          <t>Petrol</t>
        </is>
      </c>
      <c r="T644" s="70" t="n">
        <v>39</v>
      </c>
      <c r="U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TY100636</t>
        </is>
      </c>
      <c r="B645" s="68" t="n">
        <v>45737</v>
      </c>
      <c r="C645" s="69" t="n">
        <v>2025</v>
      </c>
      <c r="D645" t="inlineStr">
        <is>
          <t>Mar</t>
        </is>
      </c>
      <c r="E645" t="inlineStr">
        <is>
          <t>Asia</t>
        </is>
      </c>
      <c r="F645" t="inlineStr">
        <is>
          <t>Thailand</t>
        </is>
      </c>
      <c r="G645" t="inlineStr">
        <is>
          <t>bZ4X</t>
        </is>
      </c>
      <c r="H645" t="inlineStr">
        <is>
          <t>Dealer retail</t>
        </is>
      </c>
      <c r="I645" t="inlineStr">
        <is>
          <t>Private buyer</t>
        </is>
      </c>
      <c r="J645" t="inlineStr">
        <is>
          <t>Noah Smith</t>
        </is>
      </c>
      <c r="K645" s="70" t="n">
        <v>17</v>
      </c>
      <c r="L645" s="71" t="n">
        <v>6158706.81</v>
      </c>
      <c r="M645" s="71" t="n">
        <v>104698015.77</v>
      </c>
      <c r="N645" s="71" t="n">
        <v>5234900.79</v>
      </c>
      <c r="O645" s="71" t="n">
        <v>99463114.98</v>
      </c>
      <c r="P645" s="71" t="n">
        <v>93667264.76000001</v>
      </c>
      <c r="Q645" s="71" t="n">
        <v>5795850.22</v>
      </c>
      <c r="R645" t="inlineStr">
        <is>
          <t>BK-03</t>
        </is>
      </c>
      <c r="S645" t="inlineStr">
        <is>
          <t>EV</t>
        </is>
      </c>
      <c r="T645" s="70" t="n">
        <v>17</v>
      </c>
      <c r="U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TY100637</t>
        </is>
      </c>
      <c r="B646" s="68" t="n">
        <v>45737</v>
      </c>
      <c r="C646" s="69" t="n">
        <v>2025</v>
      </c>
      <c r="D646" t="inlineStr">
        <is>
          <t>Mar</t>
        </is>
      </c>
      <c r="E646" t="inlineStr">
        <is>
          <t>Japan</t>
        </is>
      </c>
      <c r="F646" t="inlineStr">
        <is>
          <t>Japan</t>
        </is>
      </c>
      <c r="G646" t="inlineStr">
        <is>
          <t>Hilux</t>
        </is>
      </c>
      <c r="H646" t="inlineStr">
        <is>
          <t>Dealer retail</t>
        </is>
      </c>
      <c r="I646" t="inlineStr">
        <is>
          <t>Private buyer</t>
        </is>
      </c>
      <c r="J646" t="inlineStr">
        <is>
          <t>Omar Haddad</t>
        </is>
      </c>
      <c r="K646" s="70" t="n">
        <v>39</v>
      </c>
      <c r="L646" s="71" t="n">
        <v>4219349.59</v>
      </c>
      <c r="M646" s="71" t="n">
        <v>164554634.01</v>
      </c>
      <c r="N646" s="71" t="n">
        <v>3291092.68</v>
      </c>
      <c r="O646" s="71" t="n">
        <v>161263541.33</v>
      </c>
      <c r="P646" s="71" t="n">
        <v>124933104.96</v>
      </c>
      <c r="Q646" s="71" t="n">
        <v>36330436.37</v>
      </c>
      <c r="R646" t="inlineStr">
        <is>
          <t>OS-01</t>
        </is>
      </c>
      <c r="S646" t="inlineStr">
        <is>
          <t>Petrol</t>
        </is>
      </c>
      <c r="T646" s="70" t="n">
        <v>43</v>
      </c>
      <c r="U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TY100638</t>
        </is>
      </c>
      <c r="B647" s="68" t="n">
        <v>45737</v>
      </c>
      <c r="C647" s="69" t="n">
        <v>2025</v>
      </c>
      <c r="D647" t="inlineStr">
        <is>
          <t>Mar</t>
        </is>
      </c>
      <c r="E647" t="inlineStr">
        <is>
          <t>Japan</t>
        </is>
      </c>
      <c r="F647" t="inlineStr">
        <is>
          <t>Japan</t>
        </is>
      </c>
      <c r="G647" t="inlineStr">
        <is>
          <t>RAV4</t>
        </is>
      </c>
      <c r="H647" t="inlineStr">
        <is>
          <t>Dealer retail</t>
        </is>
      </c>
      <c r="I647" t="inlineStr">
        <is>
          <t>Company fleet</t>
        </is>
      </c>
      <c r="J647" t="inlineStr">
        <is>
          <t>Aisha Bello</t>
        </is>
      </c>
      <c r="K647" s="70" t="n">
        <v>14</v>
      </c>
      <c r="L647" s="71" t="n">
        <v>3806068.87</v>
      </c>
      <c r="M647" s="71" t="n">
        <v>53284964.18</v>
      </c>
      <c r="N647" s="71" t="n">
        <v>0</v>
      </c>
      <c r="O647" s="71" t="n">
        <v>53284964.18</v>
      </c>
      <c r="P647" s="71" t="n">
        <v>39249702.67</v>
      </c>
      <c r="Q647" s="71" t="n">
        <v>14035261.51</v>
      </c>
      <c r="R647" t="inlineStr">
        <is>
          <t>OS-04</t>
        </is>
      </c>
      <c r="S647" t="inlineStr">
        <is>
          <t>Hybrid</t>
        </is>
      </c>
      <c r="T647" s="70" t="n">
        <v>15</v>
      </c>
      <c r="U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TY100639</t>
        </is>
      </c>
      <c r="B648" s="68" t="n">
        <v>45737</v>
      </c>
      <c r="C648" s="69" t="n">
        <v>2025</v>
      </c>
      <c r="D648" t="inlineStr">
        <is>
          <t>Mar</t>
        </is>
      </c>
      <c r="E648" t="inlineStr">
        <is>
          <t>Japan</t>
        </is>
      </c>
      <c r="F648" t="inlineStr">
        <is>
          <t>Japan</t>
        </is>
      </c>
      <c r="G648" t="inlineStr">
        <is>
          <t>Camry</t>
        </is>
      </c>
      <c r="H648" t="inlineStr">
        <is>
          <t>Dealer retail</t>
        </is>
      </c>
      <c r="I648" t="inlineStr">
        <is>
          <t>Private buyer</t>
        </is>
      </c>
      <c r="J648" t="inlineStr">
        <is>
          <t>Carlos Silva</t>
        </is>
      </c>
      <c r="K648" s="70" t="n">
        <v>23</v>
      </c>
      <c r="L648" s="71" t="n">
        <v>3967369.03</v>
      </c>
      <c r="M648" s="71" t="n">
        <v>91249487.69</v>
      </c>
      <c r="N648" s="71" t="n">
        <v>2737484.63</v>
      </c>
      <c r="O648" s="71" t="n">
        <v>88512003.06</v>
      </c>
      <c r="P648" s="71" t="n">
        <v>74045537.97</v>
      </c>
      <c r="Q648" s="71" t="n">
        <v>14466465.09</v>
      </c>
      <c r="R648" t="inlineStr">
        <is>
          <t>NG-04</t>
        </is>
      </c>
      <c r="S648" t="inlineStr">
        <is>
          <t>Petrol</t>
        </is>
      </c>
      <c r="T648" s="70" t="n">
        <v>24</v>
      </c>
      <c r="U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TY100640</t>
        </is>
      </c>
      <c r="B649" s="68" t="n">
        <v>45738</v>
      </c>
      <c r="C649" s="69" t="n">
        <v>2025</v>
      </c>
      <c r="D649" t="inlineStr">
        <is>
          <t>Mar</t>
        </is>
      </c>
      <c r="E649" t="inlineStr">
        <is>
          <t>Asia</t>
        </is>
      </c>
      <c r="F649" t="inlineStr">
        <is>
          <t>Indonesia</t>
        </is>
      </c>
      <c r="G649" t="inlineStr">
        <is>
          <t>Camry</t>
        </is>
      </c>
      <c r="H649" t="inlineStr">
        <is>
          <t>Dealer retail</t>
        </is>
      </c>
      <c r="I649" t="inlineStr">
        <is>
          <t>Company fleet</t>
        </is>
      </c>
      <c r="J649" t="inlineStr">
        <is>
          <t>Sara Rossi</t>
        </is>
      </c>
      <c r="K649" s="70" t="n">
        <v>3</v>
      </c>
      <c r="L649" s="71" t="n">
        <v>3916629.27</v>
      </c>
      <c r="M649" s="71" t="n">
        <v>11749887.81</v>
      </c>
      <c r="N649" s="71" t="n">
        <v>352496.63</v>
      </c>
      <c r="O649" s="71" t="n">
        <v>11397391.18</v>
      </c>
      <c r="P649" s="71" t="n">
        <v>9566084.699999999</v>
      </c>
      <c r="Q649" s="71" t="n">
        <v>1831306.48</v>
      </c>
      <c r="R649" t="inlineStr">
        <is>
          <t>JK-01</t>
        </is>
      </c>
      <c r="S649" t="inlineStr">
        <is>
          <t>Petrol</t>
        </is>
      </c>
      <c r="T649" s="70" t="n">
        <v>3</v>
      </c>
      <c r="U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TY100641</t>
        </is>
      </c>
      <c r="B650" s="68" t="n">
        <v>45738</v>
      </c>
      <c r="C650" s="69" t="n">
        <v>2025</v>
      </c>
      <c r="D650" t="inlineStr">
        <is>
          <t>Mar</t>
        </is>
      </c>
      <c r="E650" t="inlineStr">
        <is>
          <t>Asia</t>
        </is>
      </c>
      <c r="F650" t="inlineStr">
        <is>
          <t>India</t>
        </is>
      </c>
      <c r="G650" t="inlineStr">
        <is>
          <t>Camry</t>
        </is>
      </c>
      <c r="H650" t="inlineStr">
        <is>
          <t>Dealer retail</t>
        </is>
      </c>
      <c r="I650" t="inlineStr">
        <is>
          <t>Private buyer</t>
        </is>
      </c>
      <c r="J650" t="inlineStr">
        <is>
          <t>Emma Clarke</t>
        </is>
      </c>
      <c r="K650" s="70" t="n">
        <v>23</v>
      </c>
      <c r="L650" s="71" t="n">
        <v>3928494.38</v>
      </c>
      <c r="M650" s="71" t="n">
        <v>90355370.73999999</v>
      </c>
      <c r="N650" s="71" t="n">
        <v>2710661.12</v>
      </c>
      <c r="O650" s="71" t="n">
        <v>87644709.62</v>
      </c>
      <c r="P650" s="71" t="n">
        <v>70812712.8</v>
      </c>
      <c r="Q650" s="71" t="n">
        <v>16831996.82</v>
      </c>
      <c r="R650" t="inlineStr">
        <is>
          <t>BL-04</t>
        </is>
      </c>
      <c r="S650" t="inlineStr">
        <is>
          <t>Hybrid</t>
        </is>
      </c>
      <c r="T650" s="70" t="n">
        <v>22</v>
      </c>
      <c r="U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TY100642</t>
        </is>
      </c>
      <c r="B651" s="68" t="n">
        <v>45738</v>
      </c>
      <c r="C651" s="69" t="n">
        <v>2025</v>
      </c>
      <c r="D651" t="inlineStr">
        <is>
          <t>Mar</t>
        </is>
      </c>
      <c r="E651" t="inlineStr">
        <is>
          <t>North America</t>
        </is>
      </c>
      <c r="F651" t="inlineStr">
        <is>
          <t>USA</t>
        </is>
      </c>
      <c r="G651" t="inlineStr">
        <is>
          <t>Camry</t>
        </is>
      </c>
      <c r="H651" t="inlineStr">
        <is>
          <t>Online reservation</t>
        </is>
      </c>
      <c r="I651" t="inlineStr">
        <is>
          <t>Government</t>
        </is>
      </c>
      <c r="J651" t="inlineStr">
        <is>
          <t>Sophie Müller</t>
        </is>
      </c>
      <c r="K651" s="70" t="n">
        <v>6</v>
      </c>
      <c r="L651" s="71" t="n">
        <v>4140315.9</v>
      </c>
      <c r="M651" s="71" t="n">
        <v>24841895.4</v>
      </c>
      <c r="N651" s="71" t="n">
        <v>1242094.77</v>
      </c>
      <c r="O651" s="71" t="n">
        <v>23599800.63</v>
      </c>
      <c r="P651" s="71" t="n">
        <v>19079717.87</v>
      </c>
      <c r="Q651" s="71" t="n">
        <v>4520082.76</v>
      </c>
      <c r="R651" t="inlineStr">
        <is>
          <t>LA-02</t>
        </is>
      </c>
      <c r="S651" t="inlineStr">
        <is>
          <t>Petrol</t>
        </is>
      </c>
      <c r="T651" s="70" t="n">
        <v>6</v>
      </c>
      <c r="U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TY100643</t>
        </is>
      </c>
      <c r="B652" s="68" t="n">
        <v>45738</v>
      </c>
      <c r="C652" s="69" t="n">
        <v>2025</v>
      </c>
      <c r="D652" t="inlineStr">
        <is>
          <t>Mar</t>
        </is>
      </c>
      <c r="E652" t="inlineStr">
        <is>
          <t>Japan</t>
        </is>
      </c>
      <c r="F652" t="inlineStr">
        <is>
          <t>Japan</t>
        </is>
      </c>
      <c r="G652" t="inlineStr">
        <is>
          <t>RAV4</t>
        </is>
      </c>
      <c r="H652" t="inlineStr">
        <is>
          <t>Dealer retail</t>
        </is>
      </c>
      <c r="I652" t="inlineStr">
        <is>
          <t>Private buyer</t>
        </is>
      </c>
      <c r="J652" t="inlineStr">
        <is>
          <t>Ruhi Shaikh</t>
        </is>
      </c>
      <c r="K652" s="70" t="n">
        <v>35</v>
      </c>
      <c r="L652" s="71" t="n">
        <v>3718530.3</v>
      </c>
      <c r="M652" s="71" t="n">
        <v>130148560.5</v>
      </c>
      <c r="N652" s="71" t="n">
        <v>2602971.21</v>
      </c>
      <c r="O652" s="71" t="n">
        <v>127545589.29</v>
      </c>
      <c r="P652" s="71" t="n">
        <v>103189604.86</v>
      </c>
      <c r="Q652" s="71" t="n">
        <v>24355984.43</v>
      </c>
      <c r="R652" t="inlineStr">
        <is>
          <t>OS-02</t>
        </is>
      </c>
      <c r="S652" t="inlineStr">
        <is>
          <t>Hybrid</t>
        </is>
      </c>
      <c r="T652" s="70" t="n">
        <v>37</v>
      </c>
      <c r="U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TY100644</t>
        </is>
      </c>
      <c r="B653" s="68" t="n">
        <v>45738</v>
      </c>
      <c r="C653" s="69" t="n">
        <v>2025</v>
      </c>
      <c r="D653" t="inlineStr">
        <is>
          <t>Mar</t>
        </is>
      </c>
      <c r="E653" t="inlineStr">
        <is>
          <t>Japan</t>
        </is>
      </c>
      <c r="F653" t="inlineStr">
        <is>
          <t>Japan</t>
        </is>
      </c>
      <c r="G653" t="inlineStr">
        <is>
          <t>bZ4X</t>
        </is>
      </c>
      <c r="H653" t="inlineStr">
        <is>
          <t>Dealer retail</t>
        </is>
      </c>
      <c r="I653" t="inlineStr">
        <is>
          <t>Private buyer</t>
        </is>
      </c>
      <c r="J653" t="inlineStr">
        <is>
          <t>Zoya Ahmed</t>
        </is>
      </c>
      <c r="K653" s="70" t="n">
        <v>40</v>
      </c>
      <c r="L653" s="71" t="n">
        <v>6167793.74</v>
      </c>
      <c r="M653" s="71" t="n">
        <v>246711749.6</v>
      </c>
      <c r="N653" s="71" t="n">
        <v>7401352.49</v>
      </c>
      <c r="O653" s="71" t="n">
        <v>239310397.11</v>
      </c>
      <c r="P653" s="71" t="n">
        <v>215762537.81</v>
      </c>
      <c r="Q653" s="71" t="n">
        <v>23547859.3</v>
      </c>
      <c r="R653" t="inlineStr">
        <is>
          <t>TK-03</t>
        </is>
      </c>
      <c r="S653" t="inlineStr">
        <is>
          <t>EV</t>
        </is>
      </c>
      <c r="T653" s="70" t="n">
        <v>43</v>
      </c>
      <c r="U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TY100645</t>
        </is>
      </c>
      <c r="B654" s="68" t="n">
        <v>45738</v>
      </c>
      <c r="C654" s="69" t="n">
        <v>2025</v>
      </c>
      <c r="D654" t="inlineStr">
        <is>
          <t>Mar</t>
        </is>
      </c>
      <c r="E654" t="inlineStr">
        <is>
          <t>Europe</t>
        </is>
      </c>
      <c r="F654" t="inlineStr">
        <is>
          <t>UK</t>
        </is>
      </c>
      <c r="G654" t="inlineStr">
        <is>
          <t>bZ4X</t>
        </is>
      </c>
      <c r="H654" t="inlineStr">
        <is>
          <t>Dealer retail</t>
        </is>
      </c>
      <c r="I654" t="inlineStr">
        <is>
          <t>Private buyer</t>
        </is>
      </c>
      <c r="J654" t="inlineStr">
        <is>
          <t>Kofi Mensah</t>
        </is>
      </c>
      <c r="K654" s="70" t="n">
        <v>23</v>
      </c>
      <c r="L654" s="71" t="n">
        <v>5755280.93</v>
      </c>
      <c r="M654" s="71" t="n">
        <v>132371461.39</v>
      </c>
      <c r="N654" s="71" t="n">
        <v>6618573.07</v>
      </c>
      <c r="O654" s="71" t="n">
        <v>125752888.32</v>
      </c>
      <c r="P654" s="71" t="n">
        <v>127808954.81</v>
      </c>
      <c r="Q654" s="71" t="n">
        <v>-2056066.49</v>
      </c>
      <c r="R654" t="inlineStr">
        <is>
          <t>LN-02</t>
        </is>
      </c>
      <c r="S654" t="inlineStr">
        <is>
          <t>EV</t>
        </is>
      </c>
      <c r="T654" s="70" t="n">
        <v>25</v>
      </c>
      <c r="U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TY100646</t>
        </is>
      </c>
      <c r="B655" s="68" t="n">
        <v>45738</v>
      </c>
      <c r="C655" s="69" t="n">
        <v>2025</v>
      </c>
      <c r="D655" t="inlineStr">
        <is>
          <t>Mar</t>
        </is>
      </c>
      <c r="E655" t="inlineStr">
        <is>
          <t>Asia</t>
        </is>
      </c>
      <c r="F655" t="inlineStr">
        <is>
          <t>Indonesia</t>
        </is>
      </c>
      <c r="G655" t="inlineStr">
        <is>
          <t>Corolla</t>
        </is>
      </c>
      <c r="H655" t="inlineStr">
        <is>
          <t>Dealer retail</t>
        </is>
      </c>
      <c r="I655" t="inlineStr">
        <is>
          <t>Company fleet</t>
        </is>
      </c>
      <c r="J655" t="inlineStr">
        <is>
          <t>Emma Clarke</t>
        </is>
      </c>
      <c r="K655" s="70" t="n">
        <v>14</v>
      </c>
      <c r="L655" s="71" t="n">
        <v>2930987.45</v>
      </c>
      <c r="M655" s="71" t="n">
        <v>41033824.3</v>
      </c>
      <c r="N655" s="71" t="n">
        <v>0</v>
      </c>
      <c r="O655" s="71" t="n">
        <v>41033824.3</v>
      </c>
      <c r="P655" s="71" t="n">
        <v>32894886.82</v>
      </c>
      <c r="Q655" s="71" t="n">
        <v>8138937.48</v>
      </c>
      <c r="R655" t="inlineStr">
        <is>
          <t>JK-04</t>
        </is>
      </c>
      <c r="S655" t="inlineStr">
        <is>
          <t>Hybrid</t>
        </is>
      </c>
      <c r="T655" s="70" t="n">
        <v>15</v>
      </c>
      <c r="U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TY100647</t>
        </is>
      </c>
      <c r="B656" s="68" t="n">
        <v>45738</v>
      </c>
      <c r="C656" s="69" t="n">
        <v>2025</v>
      </c>
      <c r="D656" t="inlineStr">
        <is>
          <t>Mar</t>
        </is>
      </c>
      <c r="E656" t="inlineStr">
        <is>
          <t>North America</t>
        </is>
      </c>
      <c r="F656" t="inlineStr">
        <is>
          <t>Canada</t>
        </is>
      </c>
      <c r="G656" t="inlineStr">
        <is>
          <t>Land Cruiser</t>
        </is>
      </c>
      <c r="H656" t="inlineStr">
        <is>
          <t>Dealer retail</t>
        </is>
      </c>
      <c r="I656" t="inlineStr">
        <is>
          <t>Private buyer</t>
        </is>
      </c>
      <c r="J656" t="inlineStr">
        <is>
          <t>Yuki Sato</t>
        </is>
      </c>
      <c r="K656" s="70" t="n">
        <v>2</v>
      </c>
      <c r="L656" s="71" t="n">
        <v>7125022.68</v>
      </c>
      <c r="M656" s="71" t="n">
        <v>14250045.36</v>
      </c>
      <c r="N656" s="71" t="n">
        <v>712502.27</v>
      </c>
      <c r="O656" s="71" t="n">
        <v>13537543.09</v>
      </c>
      <c r="P656" s="71" t="n">
        <v>11515294.84</v>
      </c>
      <c r="Q656" s="71" t="n">
        <v>2022248.25</v>
      </c>
      <c r="R656" t="inlineStr">
        <is>
          <t>TO-02</t>
        </is>
      </c>
      <c r="S656" t="inlineStr">
        <is>
          <t>Diesel</t>
        </is>
      </c>
      <c r="T656" s="70" t="n">
        <v>2</v>
      </c>
      <c r="U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TY100648</t>
        </is>
      </c>
      <c r="B657" s="68" t="n">
        <v>45739</v>
      </c>
      <c r="C657" s="69" t="n">
        <v>2025</v>
      </c>
      <c r="D657" t="inlineStr">
        <is>
          <t>Mar</t>
        </is>
      </c>
      <c r="E657" t="inlineStr">
        <is>
          <t>Europe</t>
        </is>
      </c>
      <c r="F657" t="inlineStr">
        <is>
          <t>France</t>
        </is>
      </c>
      <c r="G657" t="inlineStr">
        <is>
          <t>Land Cruiser</t>
        </is>
      </c>
      <c r="H657" t="inlineStr">
        <is>
          <t>Dealer retail</t>
        </is>
      </c>
      <c r="I657" t="inlineStr">
        <is>
          <t>Company fleet</t>
        </is>
      </c>
      <c r="J657" t="inlineStr">
        <is>
          <t>Sophie Müller</t>
        </is>
      </c>
      <c r="K657" s="70" t="n">
        <v>18</v>
      </c>
      <c r="L657" s="71" t="n">
        <v>7292389.27</v>
      </c>
      <c r="M657" s="71" t="n">
        <v>131263006.86</v>
      </c>
      <c r="N657" s="71" t="n">
        <v>0</v>
      </c>
      <c r="O657" s="71" t="n">
        <v>131263006.86</v>
      </c>
      <c r="P657" s="71" t="n">
        <v>102045933.23</v>
      </c>
      <c r="Q657" s="71" t="n">
        <v>29217073.63</v>
      </c>
      <c r="R657" t="inlineStr">
        <is>
          <t>PA-04</t>
        </is>
      </c>
      <c r="S657" t="inlineStr">
        <is>
          <t>Petrol</t>
        </is>
      </c>
      <c r="T657" s="70" t="n">
        <v>19</v>
      </c>
      <c r="U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TY100649</t>
        </is>
      </c>
      <c r="B658" s="68" t="n">
        <v>45739</v>
      </c>
      <c r="C658" s="69" t="n">
        <v>2025</v>
      </c>
      <c r="D658" t="inlineStr">
        <is>
          <t>Mar</t>
        </is>
      </c>
      <c r="E658" t="inlineStr">
        <is>
          <t>Middle East</t>
        </is>
      </c>
      <c r="F658" t="inlineStr">
        <is>
          <t>Saudi Arabia</t>
        </is>
      </c>
      <c r="G658" t="inlineStr">
        <is>
          <t>Prius</t>
        </is>
      </c>
      <c r="H658" t="inlineStr">
        <is>
          <t>Fleet</t>
        </is>
      </c>
      <c r="I658" t="inlineStr">
        <is>
          <t>Private buyer</t>
        </is>
      </c>
      <c r="J658" t="inlineStr">
        <is>
          <t>Hiroshi Tanaka</t>
        </is>
      </c>
      <c r="K658" s="70" t="n">
        <v>20</v>
      </c>
      <c r="L658" s="71" t="n">
        <v>3422847.5</v>
      </c>
      <c r="M658" s="71" t="n">
        <v>68456950</v>
      </c>
      <c r="N658" s="71" t="n">
        <v>2053708.5</v>
      </c>
      <c r="O658" s="71" t="n">
        <v>66403241.5</v>
      </c>
      <c r="P658" s="71" t="n">
        <v>57448113.54</v>
      </c>
      <c r="Q658" s="71" t="n">
        <v>8955127.960000001</v>
      </c>
      <c r="R658" t="inlineStr">
        <is>
          <t>RY-01</t>
        </is>
      </c>
      <c r="S658" t="inlineStr">
        <is>
          <t>Hybrid</t>
        </is>
      </c>
      <c r="T658" s="70" t="n">
        <v>20</v>
      </c>
      <c r="U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TY100650</t>
        </is>
      </c>
      <c r="B659" s="68" t="n">
        <v>45739</v>
      </c>
      <c r="C659" s="69" t="n">
        <v>2025</v>
      </c>
      <c r="D659" t="inlineStr">
        <is>
          <t>Mar</t>
        </is>
      </c>
      <c r="E659" t="inlineStr">
        <is>
          <t>North America</t>
        </is>
      </c>
      <c r="F659" t="inlineStr">
        <is>
          <t>USA</t>
        </is>
      </c>
      <c r="G659" t="inlineStr">
        <is>
          <t>RAV4</t>
        </is>
      </c>
      <c r="H659" t="inlineStr">
        <is>
          <t>Dealer retail</t>
        </is>
      </c>
      <c r="I659" t="inlineStr">
        <is>
          <t>Private buyer</t>
        </is>
      </c>
      <c r="J659" t="inlineStr">
        <is>
          <t>Priya Nair</t>
        </is>
      </c>
      <c r="K659" s="70" t="n">
        <v>38</v>
      </c>
      <c r="L659" s="71" t="n">
        <v>3751404.11</v>
      </c>
      <c r="M659" s="71" t="n">
        <v>142553356.18</v>
      </c>
      <c r="N659" s="71" t="n">
        <v>7127667.81</v>
      </c>
      <c r="O659" s="71" t="n">
        <v>135425688.37</v>
      </c>
      <c r="P659" s="71" t="n">
        <v>112297566.33</v>
      </c>
      <c r="Q659" s="71" t="n">
        <v>23128122.04</v>
      </c>
      <c r="R659" t="inlineStr">
        <is>
          <t>LA-01</t>
        </is>
      </c>
      <c r="S659" t="inlineStr">
        <is>
          <t>Petrol</t>
        </is>
      </c>
      <c r="T659" s="70" t="n">
        <v>36</v>
      </c>
      <c r="U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TY100651</t>
        </is>
      </c>
      <c r="B660" s="68" t="n">
        <v>45739</v>
      </c>
      <c r="C660" s="69" t="n">
        <v>2025</v>
      </c>
      <c r="D660" t="inlineStr">
        <is>
          <t>Mar</t>
        </is>
      </c>
      <c r="E660" t="inlineStr">
        <is>
          <t>North America</t>
        </is>
      </c>
      <c r="F660" t="inlineStr">
        <is>
          <t>Canada</t>
        </is>
      </c>
      <c r="G660" t="inlineStr">
        <is>
          <t>Camry</t>
        </is>
      </c>
      <c r="H660" t="inlineStr">
        <is>
          <t>Dealer retail</t>
        </is>
      </c>
      <c r="I660" t="inlineStr">
        <is>
          <t>Private buyer</t>
        </is>
      </c>
      <c r="J660" t="inlineStr">
        <is>
          <t>Lucas Martin</t>
        </is>
      </c>
      <c r="K660" s="70" t="n">
        <v>20</v>
      </c>
      <c r="L660" s="71" t="n">
        <v>3801028.72</v>
      </c>
      <c r="M660" s="71" t="n">
        <v>76020574.40000001</v>
      </c>
      <c r="N660" s="71" t="n">
        <v>2280617.23</v>
      </c>
      <c r="O660" s="71" t="n">
        <v>73739957.17</v>
      </c>
      <c r="P660" s="71" t="n">
        <v>64380712.53</v>
      </c>
      <c r="Q660" s="71" t="n">
        <v>9359244.640000001</v>
      </c>
      <c r="R660" t="inlineStr">
        <is>
          <t>TO-03</t>
        </is>
      </c>
      <c r="S660" t="inlineStr">
        <is>
          <t>Petrol</t>
        </is>
      </c>
      <c r="T660" s="70" t="n">
        <v>20</v>
      </c>
      <c r="U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TY100652</t>
        </is>
      </c>
      <c r="B661" s="68" t="n">
        <v>45739</v>
      </c>
      <c r="C661" s="69" t="n">
        <v>2025</v>
      </c>
      <c r="D661" t="inlineStr">
        <is>
          <t>Mar</t>
        </is>
      </c>
      <c r="E661" t="inlineStr">
        <is>
          <t>North America</t>
        </is>
      </c>
      <c r="F661" t="inlineStr">
        <is>
          <t>Canada</t>
        </is>
      </c>
      <c r="G661" t="inlineStr">
        <is>
          <t>RAV4</t>
        </is>
      </c>
      <c r="H661" t="inlineStr">
        <is>
          <t>Dealer retail</t>
        </is>
      </c>
      <c r="I661" t="inlineStr">
        <is>
          <t>Private buyer</t>
        </is>
      </c>
      <c r="J661" t="inlineStr">
        <is>
          <t>Lucas Martin</t>
        </is>
      </c>
      <c r="K661" s="70" t="n">
        <v>10</v>
      </c>
      <c r="L661" s="71" t="n">
        <v>3602042.81</v>
      </c>
      <c r="M661" s="71" t="n">
        <v>36020428.1</v>
      </c>
      <c r="N661" s="71" t="n">
        <v>1801021.41</v>
      </c>
      <c r="O661" s="71" t="n">
        <v>34219406.69</v>
      </c>
      <c r="P661" s="71" t="n">
        <v>28771025.93</v>
      </c>
      <c r="Q661" s="71" t="n">
        <v>5448380.76</v>
      </c>
      <c r="R661" t="inlineStr">
        <is>
          <t>TO-01</t>
        </is>
      </c>
      <c r="S661" t="inlineStr">
        <is>
          <t>Hybrid</t>
        </is>
      </c>
      <c r="T661" s="70" t="n">
        <v>11</v>
      </c>
      <c r="U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TY100653</t>
        </is>
      </c>
      <c r="B662" s="68" t="n">
        <v>45739</v>
      </c>
      <c r="C662" s="69" t="n">
        <v>2025</v>
      </c>
      <c r="D662" t="inlineStr">
        <is>
          <t>Mar</t>
        </is>
      </c>
      <c r="E662" t="inlineStr">
        <is>
          <t>Europe</t>
        </is>
      </c>
      <c r="F662" t="inlineStr">
        <is>
          <t>France</t>
        </is>
      </c>
      <c r="G662" t="inlineStr">
        <is>
          <t>Prius</t>
        </is>
      </c>
      <c r="H662" t="inlineStr">
        <is>
          <t>Dealer retail</t>
        </is>
      </c>
      <c r="I662" t="inlineStr">
        <is>
          <t>Private buyer</t>
        </is>
      </c>
      <c r="J662" t="inlineStr">
        <is>
          <t>Wei Chen</t>
        </is>
      </c>
      <c r="K662" s="70" t="n">
        <v>22</v>
      </c>
      <c r="L662" s="71" t="n">
        <v>3636657.58</v>
      </c>
      <c r="M662" s="71" t="n">
        <v>80006466.76000001</v>
      </c>
      <c r="N662" s="71" t="n">
        <v>1600129.34</v>
      </c>
      <c r="O662" s="71" t="n">
        <v>78406337.42</v>
      </c>
      <c r="P662" s="71" t="n">
        <v>60093725.12</v>
      </c>
      <c r="Q662" s="71" t="n">
        <v>18312612.3</v>
      </c>
      <c r="R662" t="inlineStr">
        <is>
          <t>PA-01</t>
        </is>
      </c>
      <c r="S662" t="inlineStr">
        <is>
          <t>Hybrid</t>
        </is>
      </c>
      <c r="T662" s="70" t="n">
        <v>24</v>
      </c>
      <c r="U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TY100654</t>
        </is>
      </c>
      <c r="B663" s="68" t="n">
        <v>45739</v>
      </c>
      <c r="C663" s="69" t="n">
        <v>2025</v>
      </c>
      <c r="D663" t="inlineStr">
        <is>
          <t>Mar</t>
        </is>
      </c>
      <c r="E663" t="inlineStr">
        <is>
          <t>Europe</t>
        </is>
      </c>
      <c r="F663" t="inlineStr">
        <is>
          <t>France</t>
        </is>
      </c>
      <c r="G663" t="inlineStr">
        <is>
          <t>Camry</t>
        </is>
      </c>
      <c r="H663" t="inlineStr">
        <is>
          <t>Dealer retail</t>
        </is>
      </c>
      <c r="I663" t="inlineStr">
        <is>
          <t>Government</t>
        </is>
      </c>
      <c r="J663" t="inlineStr">
        <is>
          <t>Amir Khan</t>
        </is>
      </c>
      <c r="K663" s="70" t="n">
        <v>8</v>
      </c>
      <c r="L663" s="71" t="n">
        <v>3843009.87</v>
      </c>
      <c r="M663" s="71" t="n">
        <v>30744078.96</v>
      </c>
      <c r="N663" s="71" t="n">
        <v>922322.37</v>
      </c>
      <c r="O663" s="71" t="n">
        <v>29821756.59</v>
      </c>
      <c r="P663" s="71" t="n">
        <v>26366321.91</v>
      </c>
      <c r="Q663" s="71" t="n">
        <v>3455434.68</v>
      </c>
      <c r="R663" t="inlineStr">
        <is>
          <t>PA-04</t>
        </is>
      </c>
      <c r="S663" t="inlineStr">
        <is>
          <t>Petrol</t>
        </is>
      </c>
      <c r="T663" s="70" t="n">
        <v>8</v>
      </c>
      <c r="U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TY100655</t>
        </is>
      </c>
      <c r="B664" s="68" t="n">
        <v>45739</v>
      </c>
      <c r="C664" s="69" t="n">
        <v>2025</v>
      </c>
      <c r="D664" t="inlineStr">
        <is>
          <t>Mar</t>
        </is>
      </c>
      <c r="E664" t="inlineStr">
        <is>
          <t>North America</t>
        </is>
      </c>
      <c r="F664" t="inlineStr">
        <is>
          <t>Canada</t>
        </is>
      </c>
      <c r="G664" t="inlineStr">
        <is>
          <t>Corolla</t>
        </is>
      </c>
      <c r="H664" t="inlineStr">
        <is>
          <t>Dealer retail</t>
        </is>
      </c>
      <c r="I664" t="inlineStr">
        <is>
          <t>Private buyer</t>
        </is>
      </c>
      <c r="J664" t="inlineStr">
        <is>
          <t>Arjun Mehta</t>
        </is>
      </c>
      <c r="K664" s="70" t="n">
        <v>28</v>
      </c>
      <c r="L664" s="71" t="n">
        <v>2824465.99</v>
      </c>
      <c r="M664" s="71" t="n">
        <v>79085047.72</v>
      </c>
      <c r="N664" s="71" t="n">
        <v>1581700.95</v>
      </c>
      <c r="O664" s="71" t="n">
        <v>77503346.77</v>
      </c>
      <c r="P664" s="71" t="n">
        <v>65271508.77</v>
      </c>
      <c r="Q664" s="71" t="n">
        <v>12231838</v>
      </c>
      <c r="R664" t="inlineStr">
        <is>
          <t>TO-02</t>
        </is>
      </c>
      <c r="S664" t="inlineStr">
        <is>
          <t>Petrol</t>
        </is>
      </c>
      <c r="T664" s="70" t="n">
        <v>30</v>
      </c>
      <c r="U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TY100656</t>
        </is>
      </c>
      <c r="B665" s="68" t="n">
        <v>45739</v>
      </c>
      <c r="C665" s="69" t="n">
        <v>2025</v>
      </c>
      <c r="D665" t="inlineStr">
        <is>
          <t>Mar</t>
        </is>
      </c>
      <c r="E665" t="inlineStr">
        <is>
          <t>Middle East</t>
        </is>
      </c>
      <c r="F665" t="inlineStr">
        <is>
          <t>Saudi Arabia</t>
        </is>
      </c>
      <c r="G665" t="inlineStr">
        <is>
          <t>Corolla</t>
        </is>
      </c>
      <c r="H665" t="inlineStr">
        <is>
          <t>Dealer retail</t>
        </is>
      </c>
      <c r="I665" t="inlineStr">
        <is>
          <t>Private buyer</t>
        </is>
      </c>
      <c r="J665" t="inlineStr">
        <is>
          <t>Mei Lin</t>
        </is>
      </c>
      <c r="K665" s="70" t="n">
        <v>33</v>
      </c>
      <c r="L665" s="71" t="n">
        <v>2816342.58</v>
      </c>
      <c r="M665" s="71" t="n">
        <v>92939305.14</v>
      </c>
      <c r="N665" s="71" t="n">
        <v>1858786.1</v>
      </c>
      <c r="O665" s="71" t="n">
        <v>91080519.04000001</v>
      </c>
      <c r="P665" s="71" t="n">
        <v>76762470.81999999</v>
      </c>
      <c r="Q665" s="71" t="n">
        <v>14318048.22</v>
      </c>
      <c r="R665" t="inlineStr">
        <is>
          <t>RY-04</t>
        </is>
      </c>
      <c r="S665" t="inlineStr">
        <is>
          <t>Hybrid</t>
        </is>
      </c>
      <c r="T665" s="70" t="n">
        <v>33</v>
      </c>
      <c r="U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TY100657</t>
        </is>
      </c>
      <c r="B666" s="68" t="n">
        <v>45739</v>
      </c>
      <c r="C666" s="69" t="n">
        <v>2025</v>
      </c>
      <c r="D666" t="inlineStr">
        <is>
          <t>Mar</t>
        </is>
      </c>
      <c r="E666" t="inlineStr">
        <is>
          <t>Europe</t>
        </is>
      </c>
      <c r="F666" t="inlineStr">
        <is>
          <t>UK</t>
        </is>
      </c>
      <c r="G666" t="inlineStr">
        <is>
          <t>Prius</t>
        </is>
      </c>
      <c r="H666" t="inlineStr">
        <is>
          <t>Fleet</t>
        </is>
      </c>
      <c r="I666" t="inlineStr">
        <is>
          <t>Private buyer</t>
        </is>
      </c>
      <c r="J666" t="inlineStr">
        <is>
          <t>Zoya Ahmed</t>
        </is>
      </c>
      <c r="K666" s="70" t="n">
        <v>19</v>
      </c>
      <c r="L666" s="71" t="n">
        <v>3424245.2</v>
      </c>
      <c r="M666" s="71" t="n">
        <v>65060658.8</v>
      </c>
      <c r="N666" s="71" t="n">
        <v>1951819.76</v>
      </c>
      <c r="O666" s="71" t="n">
        <v>63108839.04</v>
      </c>
      <c r="P666" s="71" t="n">
        <v>53839528.79</v>
      </c>
      <c r="Q666" s="71" t="n">
        <v>9269310.25</v>
      </c>
      <c r="R666" t="inlineStr">
        <is>
          <t>LN-03</t>
        </is>
      </c>
      <c r="S666" t="inlineStr">
        <is>
          <t>Hybrid</t>
        </is>
      </c>
      <c r="T666" s="70" t="n">
        <v>20</v>
      </c>
      <c r="U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TY100658</t>
        </is>
      </c>
      <c r="B667" s="68" t="n">
        <v>45739</v>
      </c>
      <c r="C667" s="69" t="n">
        <v>2025</v>
      </c>
      <c r="D667" t="inlineStr">
        <is>
          <t>Mar</t>
        </is>
      </c>
      <c r="E667" t="inlineStr">
        <is>
          <t>North America</t>
        </is>
      </c>
      <c r="F667" t="inlineStr">
        <is>
          <t>Canada</t>
        </is>
      </c>
      <c r="G667" t="inlineStr">
        <is>
          <t>Hilux</t>
        </is>
      </c>
      <c r="H667" t="inlineStr">
        <is>
          <t>Dealer retail</t>
        </is>
      </c>
      <c r="I667" t="inlineStr">
        <is>
          <t>Company fleet</t>
        </is>
      </c>
      <c r="J667" t="inlineStr">
        <is>
          <t>Ruhi Shaikh</t>
        </is>
      </c>
      <c r="K667" s="70" t="n">
        <v>6</v>
      </c>
      <c r="L667" s="71" t="n">
        <v>4106708.57</v>
      </c>
      <c r="M667" s="71" t="n">
        <v>24640251.42</v>
      </c>
      <c r="N667" s="71" t="n">
        <v>492805.03</v>
      </c>
      <c r="O667" s="71" t="n">
        <v>24147446.39</v>
      </c>
      <c r="P667" s="71" t="n">
        <v>19309817.01</v>
      </c>
      <c r="Q667" s="71" t="n">
        <v>4837629.38</v>
      </c>
      <c r="R667" t="inlineStr">
        <is>
          <t>TO-01</t>
        </is>
      </c>
      <c r="S667" t="inlineStr">
        <is>
          <t>Diesel</t>
        </is>
      </c>
      <c r="T667" s="70" t="n">
        <v>6</v>
      </c>
      <c r="U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TY100659</t>
        </is>
      </c>
      <c r="B668" s="68" t="n">
        <v>45739</v>
      </c>
      <c r="C668" s="69" t="n">
        <v>2025</v>
      </c>
      <c r="D668" t="inlineStr">
        <is>
          <t>Mar</t>
        </is>
      </c>
      <c r="E668" t="inlineStr">
        <is>
          <t>Japan</t>
        </is>
      </c>
      <c r="F668" t="inlineStr">
        <is>
          <t>Japan</t>
        </is>
      </c>
      <c r="G668" t="inlineStr">
        <is>
          <t>Hilux</t>
        </is>
      </c>
      <c r="H668" t="inlineStr">
        <is>
          <t>Dealer retail</t>
        </is>
      </c>
      <c r="I668" t="inlineStr">
        <is>
          <t>Company fleet</t>
        </is>
      </c>
      <c r="J668" t="inlineStr">
        <is>
          <t>Sophie Müller</t>
        </is>
      </c>
      <c r="K668" s="70" t="n">
        <v>26</v>
      </c>
      <c r="L668" s="71" t="n">
        <v>4238953.25</v>
      </c>
      <c r="M668" s="71" t="n">
        <v>110212784.5</v>
      </c>
      <c r="N668" s="71" t="n">
        <v>0</v>
      </c>
      <c r="O668" s="71" t="n">
        <v>110212784.5</v>
      </c>
      <c r="P668" s="71" t="n">
        <v>85788461.75</v>
      </c>
      <c r="Q668" s="71" t="n">
        <v>24424322.75</v>
      </c>
      <c r="R668" t="inlineStr">
        <is>
          <t>NG-04</t>
        </is>
      </c>
      <c r="S668" t="inlineStr">
        <is>
          <t>Diesel</t>
        </is>
      </c>
      <c r="T668" s="70" t="n">
        <v>28</v>
      </c>
      <c r="U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TY100660</t>
        </is>
      </c>
      <c r="B669" s="68" t="n">
        <v>45739</v>
      </c>
      <c r="C669" s="69" t="n">
        <v>2025</v>
      </c>
      <c r="D669" t="inlineStr">
        <is>
          <t>Mar</t>
        </is>
      </c>
      <c r="E669" t="inlineStr">
        <is>
          <t>North America</t>
        </is>
      </c>
      <c r="F669" t="inlineStr">
        <is>
          <t>USA</t>
        </is>
      </c>
      <c r="G669" t="inlineStr">
        <is>
          <t>Prius</t>
        </is>
      </c>
      <c r="H669" t="inlineStr">
        <is>
          <t>Dealer retail</t>
        </is>
      </c>
      <c r="I669" t="inlineStr">
        <is>
          <t>Private buyer</t>
        </is>
      </c>
      <c r="J669" t="inlineStr">
        <is>
          <t>Ravindra Patil</t>
        </is>
      </c>
      <c r="K669" s="70" t="n">
        <v>4</v>
      </c>
      <c r="L669" s="71" t="n">
        <v>3684974.64</v>
      </c>
      <c r="M669" s="71" t="n">
        <v>14739898.56</v>
      </c>
      <c r="N669" s="71" t="n">
        <v>442196.96</v>
      </c>
      <c r="O669" s="71" t="n">
        <v>14297701.6</v>
      </c>
      <c r="P669" s="71" t="n">
        <v>11199706.3</v>
      </c>
      <c r="Q669" s="71" t="n">
        <v>3097995.3</v>
      </c>
      <c r="R669" t="inlineStr">
        <is>
          <t>TX-04</t>
        </is>
      </c>
      <c r="S669" t="inlineStr">
        <is>
          <t>Hybrid</t>
        </is>
      </c>
      <c r="T669" s="70" t="n">
        <v>4</v>
      </c>
      <c r="U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TY100661</t>
        </is>
      </c>
      <c r="B670" s="68" t="n">
        <v>45740</v>
      </c>
      <c r="C670" s="69" t="n">
        <v>2025</v>
      </c>
      <c r="D670" t="inlineStr">
        <is>
          <t>Mar</t>
        </is>
      </c>
      <c r="E670" t="inlineStr">
        <is>
          <t>Japan</t>
        </is>
      </c>
      <c r="F670" t="inlineStr">
        <is>
          <t>Japan</t>
        </is>
      </c>
      <c r="G670" t="inlineStr">
        <is>
          <t>bZ4X</t>
        </is>
      </c>
      <c r="H670" t="inlineStr">
        <is>
          <t>Dealer retail</t>
        </is>
      </c>
      <c r="I670" t="inlineStr">
        <is>
          <t>Private buyer</t>
        </is>
      </c>
      <c r="J670" t="inlineStr">
        <is>
          <t>Ana Costa</t>
        </is>
      </c>
      <c r="K670" s="70" t="n">
        <v>44</v>
      </c>
      <c r="L670" s="71" t="n">
        <v>5675302.32</v>
      </c>
      <c r="M670" s="71" t="n">
        <v>249713302.08</v>
      </c>
      <c r="N670" s="71" t="n">
        <v>0</v>
      </c>
      <c r="O670" s="71" t="n">
        <v>249713302.08</v>
      </c>
      <c r="P670" s="71" t="n">
        <v>236997065.71</v>
      </c>
      <c r="Q670" s="71" t="n">
        <v>12716236.37</v>
      </c>
      <c r="R670" t="inlineStr">
        <is>
          <t>TK-03</t>
        </is>
      </c>
      <c r="S670" t="inlineStr">
        <is>
          <t>EV</t>
        </is>
      </c>
      <c r="T670" s="70" t="n">
        <v>48</v>
      </c>
      <c r="U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TY100662</t>
        </is>
      </c>
      <c r="B671" s="68" t="n">
        <v>45740</v>
      </c>
      <c r="C671" s="69" t="n">
        <v>2025</v>
      </c>
      <c r="D671" t="inlineStr">
        <is>
          <t>Mar</t>
        </is>
      </c>
      <c r="E671" t="inlineStr">
        <is>
          <t>Japan</t>
        </is>
      </c>
      <c r="F671" t="inlineStr">
        <is>
          <t>Japan</t>
        </is>
      </c>
      <c r="G671" t="inlineStr">
        <is>
          <t>RAV4</t>
        </is>
      </c>
      <c r="H671" t="inlineStr">
        <is>
          <t>Online reservation</t>
        </is>
      </c>
      <c r="I671" t="inlineStr">
        <is>
          <t>Private buyer</t>
        </is>
      </c>
      <c r="J671" t="inlineStr">
        <is>
          <t>Fatima Al-Saud</t>
        </is>
      </c>
      <c r="K671" s="70" t="n">
        <v>5</v>
      </c>
      <c r="L671" s="71" t="n">
        <v>3742595.4</v>
      </c>
      <c r="M671" s="71" t="n">
        <v>18712977</v>
      </c>
      <c r="N671" s="71" t="n">
        <v>0</v>
      </c>
      <c r="O671" s="71" t="n">
        <v>18712977</v>
      </c>
      <c r="P671" s="71" t="n">
        <v>14292099.19</v>
      </c>
      <c r="Q671" s="71" t="n">
        <v>4420877.81</v>
      </c>
      <c r="R671" t="inlineStr">
        <is>
          <t>OS-04</t>
        </is>
      </c>
      <c r="S671" t="inlineStr">
        <is>
          <t>Petrol</t>
        </is>
      </c>
      <c r="T671" s="70" t="n">
        <v>5</v>
      </c>
      <c r="U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TY100663</t>
        </is>
      </c>
      <c r="B672" s="68" t="n">
        <v>45740</v>
      </c>
      <c r="C672" s="69" t="n">
        <v>2025</v>
      </c>
      <c r="D672" t="inlineStr">
        <is>
          <t>Mar</t>
        </is>
      </c>
      <c r="E672" t="inlineStr">
        <is>
          <t>North America</t>
        </is>
      </c>
      <c r="F672" t="inlineStr">
        <is>
          <t>USA</t>
        </is>
      </c>
      <c r="G672" t="inlineStr">
        <is>
          <t>RAV4</t>
        </is>
      </c>
      <c r="H672" t="inlineStr">
        <is>
          <t>Dealer retail</t>
        </is>
      </c>
      <c r="I672" t="inlineStr">
        <is>
          <t>Company fleet</t>
        </is>
      </c>
      <c r="J672" t="inlineStr">
        <is>
          <t>Hiroshi Tanaka</t>
        </is>
      </c>
      <c r="K672" s="70" t="n">
        <v>15</v>
      </c>
      <c r="L672" s="71" t="n">
        <v>3563164.26</v>
      </c>
      <c r="M672" s="71" t="n">
        <v>53447463.9</v>
      </c>
      <c r="N672" s="71" t="n">
        <v>2672373.2</v>
      </c>
      <c r="O672" s="71" t="n">
        <v>50775090.7</v>
      </c>
      <c r="P672" s="71" t="n">
        <v>44148468.27</v>
      </c>
      <c r="Q672" s="71" t="n">
        <v>6626622.43</v>
      </c>
      <c r="R672" t="inlineStr">
        <is>
          <t>NY-01</t>
        </is>
      </c>
      <c r="S672" t="inlineStr">
        <is>
          <t>Hybrid</t>
        </is>
      </c>
      <c r="T672" s="70" t="n">
        <v>16</v>
      </c>
      <c r="U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TY100664</t>
        </is>
      </c>
      <c r="B673" s="68" t="n">
        <v>45740</v>
      </c>
      <c r="C673" s="69" t="n">
        <v>2025</v>
      </c>
      <c r="D673" t="inlineStr">
        <is>
          <t>Mar</t>
        </is>
      </c>
      <c r="E673" t="inlineStr">
        <is>
          <t>Japan</t>
        </is>
      </c>
      <c r="F673" t="inlineStr">
        <is>
          <t>Japan</t>
        </is>
      </c>
      <c r="G673" t="inlineStr">
        <is>
          <t>RAV4</t>
        </is>
      </c>
      <c r="H673" t="inlineStr">
        <is>
          <t>Dealer retail</t>
        </is>
      </c>
      <c r="I673" t="inlineStr">
        <is>
          <t>Private buyer</t>
        </is>
      </c>
      <c r="J673" t="inlineStr">
        <is>
          <t>Shraddha Kulkarni</t>
        </is>
      </c>
      <c r="K673" s="70" t="n">
        <v>6</v>
      </c>
      <c r="L673" s="71" t="n">
        <v>3792253.65</v>
      </c>
      <c r="M673" s="71" t="n">
        <v>22753521.9</v>
      </c>
      <c r="N673" s="71" t="n">
        <v>0</v>
      </c>
      <c r="O673" s="71" t="n">
        <v>22753521.9</v>
      </c>
      <c r="P673" s="71" t="n">
        <v>16578177.68</v>
      </c>
      <c r="Q673" s="71" t="n">
        <v>6175344.22</v>
      </c>
      <c r="R673" t="inlineStr">
        <is>
          <t>TK-04</t>
        </is>
      </c>
      <c r="S673" t="inlineStr">
        <is>
          <t>Hybrid</t>
        </is>
      </c>
      <c r="T673" s="70" t="n">
        <v>6</v>
      </c>
      <c r="U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TY100665</t>
        </is>
      </c>
      <c r="B674" s="68" t="n">
        <v>45740</v>
      </c>
      <c r="C674" s="69" t="n">
        <v>2025</v>
      </c>
      <c r="D674" t="inlineStr">
        <is>
          <t>Mar</t>
        </is>
      </c>
      <c r="E674" t="inlineStr">
        <is>
          <t>North America</t>
        </is>
      </c>
      <c r="F674" t="inlineStr">
        <is>
          <t>USA</t>
        </is>
      </c>
      <c r="G674" t="inlineStr">
        <is>
          <t>RAV4</t>
        </is>
      </c>
      <c r="H674" t="inlineStr">
        <is>
          <t>Fleet</t>
        </is>
      </c>
      <c r="I674" t="inlineStr">
        <is>
          <t>Private buyer</t>
        </is>
      </c>
      <c r="J674" t="inlineStr">
        <is>
          <t>Zoya Ahmed</t>
        </is>
      </c>
      <c r="K674" s="70" t="n">
        <v>22</v>
      </c>
      <c r="L674" s="71" t="n">
        <v>3404261.02</v>
      </c>
      <c r="M674" s="71" t="n">
        <v>74893742.44</v>
      </c>
      <c r="N674" s="71" t="n">
        <v>3744687.12</v>
      </c>
      <c r="O674" s="71" t="n">
        <v>71149055.31999999</v>
      </c>
      <c r="P674" s="71" t="n">
        <v>61455130.77</v>
      </c>
      <c r="Q674" s="71" t="n">
        <v>9693924.550000001</v>
      </c>
      <c r="R674" t="inlineStr">
        <is>
          <t>NY-02</t>
        </is>
      </c>
      <c r="S674" t="inlineStr">
        <is>
          <t>Hybrid</t>
        </is>
      </c>
      <c r="T674" s="70" t="n">
        <v>21</v>
      </c>
      <c r="U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TY100666</t>
        </is>
      </c>
      <c r="B675" s="68" t="n">
        <v>45740</v>
      </c>
      <c r="C675" s="69" t="n">
        <v>2025</v>
      </c>
      <c r="D675" t="inlineStr">
        <is>
          <t>Mar</t>
        </is>
      </c>
      <c r="E675" t="inlineStr">
        <is>
          <t>Middle East</t>
        </is>
      </c>
      <c r="F675" t="inlineStr">
        <is>
          <t>UAE</t>
        </is>
      </c>
      <c r="G675" t="inlineStr">
        <is>
          <t>Camry</t>
        </is>
      </c>
      <c r="H675" t="inlineStr">
        <is>
          <t>Dealer retail</t>
        </is>
      </c>
      <c r="I675" t="inlineStr">
        <is>
          <t>Company fleet</t>
        </is>
      </c>
      <c r="J675" t="inlineStr">
        <is>
          <t>Amir Khan</t>
        </is>
      </c>
      <c r="K675" s="70" t="n">
        <v>11</v>
      </c>
      <c r="L675" s="71" t="n">
        <v>3810871.93</v>
      </c>
      <c r="M675" s="71" t="n">
        <v>41919591.23</v>
      </c>
      <c r="N675" s="71" t="n">
        <v>1257587.74</v>
      </c>
      <c r="O675" s="71" t="n">
        <v>40662003.49</v>
      </c>
      <c r="P675" s="71" t="n">
        <v>36238765.43</v>
      </c>
      <c r="Q675" s="71" t="n">
        <v>4423238.06</v>
      </c>
      <c r="R675" t="inlineStr">
        <is>
          <t>DB-04</t>
        </is>
      </c>
      <c r="S675" t="inlineStr">
        <is>
          <t>Petrol</t>
        </is>
      </c>
      <c r="T675" s="70" t="n">
        <v>12</v>
      </c>
      <c r="U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TY100667</t>
        </is>
      </c>
      <c r="B676" s="68" t="n">
        <v>45740</v>
      </c>
      <c r="C676" s="69" t="n">
        <v>2025</v>
      </c>
      <c r="D676" t="inlineStr">
        <is>
          <t>Mar</t>
        </is>
      </c>
      <c r="E676" t="inlineStr">
        <is>
          <t>Japan</t>
        </is>
      </c>
      <c r="F676" t="inlineStr">
        <is>
          <t>Japan</t>
        </is>
      </c>
      <c r="G676" t="inlineStr">
        <is>
          <t>Hilux</t>
        </is>
      </c>
      <c r="H676" t="inlineStr">
        <is>
          <t>Dealer retail</t>
        </is>
      </c>
      <c r="I676" t="inlineStr">
        <is>
          <t>Private buyer</t>
        </is>
      </c>
      <c r="J676" t="inlineStr">
        <is>
          <t>Ruhi Shaikh</t>
        </is>
      </c>
      <c r="K676" s="70" t="n">
        <v>36</v>
      </c>
      <c r="L676" s="71" t="n">
        <v>3802352.22</v>
      </c>
      <c r="M676" s="71" t="n">
        <v>136884679.92</v>
      </c>
      <c r="N676" s="71" t="n">
        <v>0</v>
      </c>
      <c r="O676" s="71" t="n">
        <v>136884679.92</v>
      </c>
      <c r="P676" s="71" t="n">
        <v>117955701.05</v>
      </c>
      <c r="Q676" s="71" t="n">
        <v>18928978.87</v>
      </c>
      <c r="R676" t="inlineStr">
        <is>
          <t>OS-01</t>
        </is>
      </c>
      <c r="S676" t="inlineStr">
        <is>
          <t>Diesel</t>
        </is>
      </c>
      <c r="T676" s="70" t="n">
        <v>39</v>
      </c>
      <c r="U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TY100668</t>
        </is>
      </c>
      <c r="B677" s="68" t="n">
        <v>45740</v>
      </c>
      <c r="C677" s="69" t="n">
        <v>2025</v>
      </c>
      <c r="D677" t="inlineStr">
        <is>
          <t>Mar</t>
        </is>
      </c>
      <c r="E677" t="inlineStr">
        <is>
          <t>Europe</t>
        </is>
      </c>
      <c r="F677" t="inlineStr">
        <is>
          <t>UK</t>
        </is>
      </c>
      <c r="G677" t="inlineStr">
        <is>
          <t>Camry</t>
        </is>
      </c>
      <c r="H677" t="inlineStr">
        <is>
          <t>Dealer retail</t>
        </is>
      </c>
      <c r="I677" t="inlineStr">
        <is>
          <t>Company fleet</t>
        </is>
      </c>
      <c r="J677" t="inlineStr">
        <is>
          <t>Kofi Mensah</t>
        </is>
      </c>
      <c r="K677" s="70" t="n">
        <v>7</v>
      </c>
      <c r="L677" s="71" t="n">
        <v>4218166.73</v>
      </c>
      <c r="M677" s="71" t="n">
        <v>29527167.11</v>
      </c>
      <c r="N677" s="71" t="n">
        <v>590543.34</v>
      </c>
      <c r="O677" s="71" t="n">
        <v>28936623.77</v>
      </c>
      <c r="P677" s="71" t="n">
        <v>22521927.07</v>
      </c>
      <c r="Q677" s="71" t="n">
        <v>6414696.7</v>
      </c>
      <c r="R677" t="inlineStr">
        <is>
          <t>LN-03</t>
        </is>
      </c>
      <c r="S677" t="inlineStr">
        <is>
          <t>Hybrid</t>
        </is>
      </c>
      <c r="T677" s="70" t="n">
        <v>8</v>
      </c>
      <c r="U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TY100669</t>
        </is>
      </c>
      <c r="B678" s="68" t="n">
        <v>45740</v>
      </c>
      <c r="C678" s="69" t="n">
        <v>2025</v>
      </c>
      <c r="D678" t="inlineStr">
        <is>
          <t>Mar</t>
        </is>
      </c>
      <c r="E678" t="inlineStr">
        <is>
          <t>Japan</t>
        </is>
      </c>
      <c r="F678" t="inlineStr">
        <is>
          <t>Japan</t>
        </is>
      </c>
      <c r="G678" t="inlineStr">
        <is>
          <t>Camry</t>
        </is>
      </c>
      <c r="H678" t="inlineStr">
        <is>
          <t>Dealer retail</t>
        </is>
      </c>
      <c r="I678" t="inlineStr">
        <is>
          <t>Private buyer</t>
        </is>
      </c>
      <c r="J678" t="inlineStr">
        <is>
          <t>Noah Smith</t>
        </is>
      </c>
      <c r="K678" s="70" t="n">
        <v>7</v>
      </c>
      <c r="L678" s="71" t="n">
        <v>4045757.02</v>
      </c>
      <c r="M678" s="71" t="n">
        <v>28320299.14</v>
      </c>
      <c r="N678" s="71" t="n">
        <v>1416014.96</v>
      </c>
      <c r="O678" s="71" t="n">
        <v>26904284.18</v>
      </c>
      <c r="P678" s="71" t="n">
        <v>22356980.23</v>
      </c>
      <c r="Q678" s="71" t="n">
        <v>4547303.95</v>
      </c>
      <c r="R678" t="inlineStr">
        <is>
          <t>OS-02</t>
        </is>
      </c>
      <c r="S678" t="inlineStr">
        <is>
          <t>Petrol</t>
        </is>
      </c>
      <c r="T678" s="70" t="n">
        <v>7</v>
      </c>
      <c r="U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TY100670</t>
        </is>
      </c>
      <c r="B679" s="68" t="n">
        <v>45740</v>
      </c>
      <c r="C679" s="69" t="n">
        <v>2025</v>
      </c>
      <c r="D679" t="inlineStr">
        <is>
          <t>Mar</t>
        </is>
      </c>
      <c r="E679" t="inlineStr">
        <is>
          <t>Middle East</t>
        </is>
      </c>
      <c r="F679" t="inlineStr">
        <is>
          <t>UAE</t>
        </is>
      </c>
      <c r="G679" t="inlineStr">
        <is>
          <t>Camry</t>
        </is>
      </c>
      <c r="H679" t="inlineStr">
        <is>
          <t>Dealer retail</t>
        </is>
      </c>
      <c r="I679" t="inlineStr">
        <is>
          <t>Private buyer</t>
        </is>
      </c>
      <c r="J679" t="inlineStr">
        <is>
          <t>Omar Haddad</t>
        </is>
      </c>
      <c r="K679" s="70" t="n">
        <v>13</v>
      </c>
      <c r="L679" s="71" t="n">
        <v>3888597.28</v>
      </c>
      <c r="M679" s="71" t="n">
        <v>50551764.64</v>
      </c>
      <c r="N679" s="71" t="n">
        <v>2527588.23</v>
      </c>
      <c r="O679" s="71" t="n">
        <v>48024176.41</v>
      </c>
      <c r="P679" s="71" t="n">
        <v>40997333.82</v>
      </c>
      <c r="Q679" s="71" t="n">
        <v>7026842.59</v>
      </c>
      <c r="R679" t="inlineStr">
        <is>
          <t>DB-03</t>
        </is>
      </c>
      <c r="S679" t="inlineStr">
        <is>
          <t>Hybrid</t>
        </is>
      </c>
      <c r="T679" s="70" t="n">
        <v>13</v>
      </c>
      <c r="U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TY100671</t>
        </is>
      </c>
      <c r="B680" s="68" t="n">
        <v>45740</v>
      </c>
      <c r="C680" s="69" t="n">
        <v>2025</v>
      </c>
      <c r="D680" t="inlineStr">
        <is>
          <t>Mar</t>
        </is>
      </c>
      <c r="E680" t="inlineStr">
        <is>
          <t>North America</t>
        </is>
      </c>
      <c r="F680" t="inlineStr">
        <is>
          <t>Canada</t>
        </is>
      </c>
      <c r="G680" t="inlineStr">
        <is>
          <t>Corolla</t>
        </is>
      </c>
      <c r="H680" t="inlineStr">
        <is>
          <t>Dealer retail</t>
        </is>
      </c>
      <c r="I680" t="inlineStr">
        <is>
          <t>Company fleet</t>
        </is>
      </c>
      <c r="J680" t="inlineStr">
        <is>
          <t>Liam O'Brien</t>
        </is>
      </c>
      <c r="K680" s="70" t="n">
        <v>10</v>
      </c>
      <c r="L680" s="71" t="n">
        <v>2648924.8</v>
      </c>
      <c r="M680" s="71" t="n">
        <v>26489248</v>
      </c>
      <c r="N680" s="71" t="n">
        <v>794677.4399999999</v>
      </c>
      <c r="O680" s="71" t="n">
        <v>25694570.56</v>
      </c>
      <c r="P680" s="71" t="n">
        <v>22240058.13</v>
      </c>
      <c r="Q680" s="71" t="n">
        <v>3454512.43</v>
      </c>
      <c r="R680" t="inlineStr">
        <is>
          <t>TO-04</t>
        </is>
      </c>
      <c r="S680" t="inlineStr">
        <is>
          <t>Hybrid</t>
        </is>
      </c>
      <c r="T680" s="70" t="n">
        <v>10</v>
      </c>
      <c r="U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TY100672</t>
        </is>
      </c>
      <c r="B681" s="68" t="n">
        <v>45741</v>
      </c>
      <c r="C681" s="69" t="n">
        <v>2025</v>
      </c>
      <c r="D681" t="inlineStr">
        <is>
          <t>Mar</t>
        </is>
      </c>
      <c r="E681" t="inlineStr">
        <is>
          <t>North America</t>
        </is>
      </c>
      <c r="F681" t="inlineStr">
        <is>
          <t>USA</t>
        </is>
      </c>
      <c r="G681" t="inlineStr">
        <is>
          <t>RAV4</t>
        </is>
      </c>
      <c r="H681" t="inlineStr">
        <is>
          <t>Dealer retail</t>
        </is>
      </c>
      <c r="I681" t="inlineStr">
        <is>
          <t>Private buyer</t>
        </is>
      </c>
      <c r="J681" t="inlineStr">
        <is>
          <t>Mei Lin</t>
        </is>
      </c>
      <c r="K681" s="70" t="n">
        <v>44</v>
      </c>
      <c r="L681" s="71" t="n">
        <v>3598938.57</v>
      </c>
      <c r="M681" s="71" t="n">
        <v>158353297.08</v>
      </c>
      <c r="N681" s="71" t="n">
        <v>3167065.94</v>
      </c>
      <c r="O681" s="71" t="n">
        <v>155186231.14</v>
      </c>
      <c r="P681" s="71" t="n">
        <v>124842653.1</v>
      </c>
      <c r="Q681" s="71" t="n">
        <v>30343578.04</v>
      </c>
      <c r="R681" t="inlineStr">
        <is>
          <t>LA-01</t>
        </is>
      </c>
      <c r="S681" t="inlineStr">
        <is>
          <t>Hybrid</t>
        </is>
      </c>
      <c r="T681" s="70" t="n">
        <v>46</v>
      </c>
      <c r="U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TY100673</t>
        </is>
      </c>
      <c r="B682" s="68" t="n">
        <v>45741</v>
      </c>
      <c r="C682" s="69" t="n">
        <v>2025</v>
      </c>
      <c r="D682" t="inlineStr">
        <is>
          <t>Mar</t>
        </is>
      </c>
      <c r="E682" t="inlineStr">
        <is>
          <t>Europe</t>
        </is>
      </c>
      <c r="F682" t="inlineStr">
        <is>
          <t>UK</t>
        </is>
      </c>
      <c r="G682" t="inlineStr">
        <is>
          <t>Hilux</t>
        </is>
      </c>
      <c r="H682" t="inlineStr">
        <is>
          <t>Dealer retail</t>
        </is>
      </c>
      <c r="I682" t="inlineStr">
        <is>
          <t>Private buyer</t>
        </is>
      </c>
      <c r="J682" t="inlineStr">
        <is>
          <t>Kofi Mensah</t>
        </is>
      </c>
      <c r="K682" s="70" t="n">
        <v>2</v>
      </c>
      <c r="L682" s="71" t="n">
        <v>4040414.89</v>
      </c>
      <c r="M682" s="71" t="n">
        <v>8080829.78</v>
      </c>
      <c r="N682" s="71" t="n">
        <v>404041.49</v>
      </c>
      <c r="O682" s="71" t="n">
        <v>7676788.29</v>
      </c>
      <c r="P682" s="71" t="n">
        <v>6600769.93</v>
      </c>
      <c r="Q682" s="71" t="n">
        <v>1076018.36</v>
      </c>
      <c r="R682" t="inlineStr">
        <is>
          <t>LN-03</t>
        </is>
      </c>
      <c r="S682" t="inlineStr">
        <is>
          <t>Diesel</t>
        </is>
      </c>
      <c r="T682" s="70" t="n">
        <v>2</v>
      </c>
      <c r="U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TY100674</t>
        </is>
      </c>
      <c r="B683" s="68" t="n">
        <v>45741</v>
      </c>
      <c r="C683" s="69" t="n">
        <v>2025</v>
      </c>
      <c r="D683" t="inlineStr">
        <is>
          <t>Mar</t>
        </is>
      </c>
      <c r="E683" t="inlineStr">
        <is>
          <t>Asia</t>
        </is>
      </c>
      <c r="F683" t="inlineStr">
        <is>
          <t>India</t>
        </is>
      </c>
      <c r="G683" t="inlineStr">
        <is>
          <t>bZ4X</t>
        </is>
      </c>
      <c r="H683" t="inlineStr">
        <is>
          <t>Dealer retail</t>
        </is>
      </c>
      <c r="I683" t="inlineStr">
        <is>
          <t>Private buyer</t>
        </is>
      </c>
      <c r="J683" t="inlineStr">
        <is>
          <t>Arjun Mehta</t>
        </is>
      </c>
      <c r="K683" s="70" t="n">
        <v>7</v>
      </c>
      <c r="L683" s="71" t="n">
        <v>6319189.49</v>
      </c>
      <c r="M683" s="71" t="n">
        <v>44234326.43</v>
      </c>
      <c r="N683" s="71" t="n">
        <v>884686.53</v>
      </c>
      <c r="O683" s="71" t="n">
        <v>43349639.9</v>
      </c>
      <c r="P683" s="71" t="n">
        <v>38309896.08</v>
      </c>
      <c r="Q683" s="71" t="n">
        <v>5039743.82</v>
      </c>
      <c r="R683" t="inlineStr">
        <is>
          <t>BL-03</t>
        </is>
      </c>
      <c r="S683" t="inlineStr">
        <is>
          <t>EV</t>
        </is>
      </c>
      <c r="T683" s="70" t="n">
        <v>7</v>
      </c>
      <c r="U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TY100675</t>
        </is>
      </c>
      <c r="B684" s="68" t="n">
        <v>45741</v>
      </c>
      <c r="C684" s="69" t="n">
        <v>2025</v>
      </c>
      <c r="D684" t="inlineStr">
        <is>
          <t>Mar</t>
        </is>
      </c>
      <c r="E684" t="inlineStr">
        <is>
          <t>Japan</t>
        </is>
      </c>
      <c r="F684" t="inlineStr">
        <is>
          <t>Japan</t>
        </is>
      </c>
      <c r="G684" t="inlineStr">
        <is>
          <t>RAV4</t>
        </is>
      </c>
      <c r="H684" t="inlineStr">
        <is>
          <t>Dealer retail</t>
        </is>
      </c>
      <c r="I684" t="inlineStr">
        <is>
          <t>Private buyer</t>
        </is>
      </c>
      <c r="J684" t="inlineStr">
        <is>
          <t>Hiroshi Tanaka</t>
        </is>
      </c>
      <c r="K684" s="70" t="n">
        <v>36</v>
      </c>
      <c r="L684" s="71" t="n">
        <v>3479660.17</v>
      </c>
      <c r="M684" s="71" t="n">
        <v>125267766.12</v>
      </c>
      <c r="N684" s="71" t="n">
        <v>3758032.98</v>
      </c>
      <c r="O684" s="71" t="n">
        <v>121509733.14</v>
      </c>
      <c r="P684" s="71" t="n">
        <v>100451960.08</v>
      </c>
      <c r="Q684" s="71" t="n">
        <v>21057773.06</v>
      </c>
      <c r="R684" t="inlineStr">
        <is>
          <t>NG-03</t>
        </is>
      </c>
      <c r="S684" t="inlineStr">
        <is>
          <t>Hybrid</t>
        </is>
      </c>
      <c r="T684" s="70" t="n">
        <v>40</v>
      </c>
      <c r="U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TY100676</t>
        </is>
      </c>
      <c r="B685" s="68" t="n">
        <v>45741</v>
      </c>
      <c r="C685" s="69" t="n">
        <v>2025</v>
      </c>
      <c r="D685" t="inlineStr">
        <is>
          <t>Mar</t>
        </is>
      </c>
      <c r="E685" t="inlineStr">
        <is>
          <t>Japan</t>
        </is>
      </c>
      <c r="F685" t="inlineStr">
        <is>
          <t>Japan</t>
        </is>
      </c>
      <c r="G685" t="inlineStr">
        <is>
          <t>Camry</t>
        </is>
      </c>
      <c r="H685" t="inlineStr">
        <is>
          <t>Dealer retail</t>
        </is>
      </c>
      <c r="I685" t="inlineStr">
        <is>
          <t>Private buyer</t>
        </is>
      </c>
      <c r="J685" t="inlineStr">
        <is>
          <t>Lucas Martin</t>
        </is>
      </c>
      <c r="K685" s="70" t="n">
        <v>28</v>
      </c>
      <c r="L685" s="71" t="n">
        <v>3937893.56</v>
      </c>
      <c r="M685" s="71" t="n">
        <v>110261019.68</v>
      </c>
      <c r="N685" s="71" t="n">
        <v>0</v>
      </c>
      <c r="O685" s="71" t="n">
        <v>110261019.68</v>
      </c>
      <c r="P685" s="71" t="n">
        <v>86074830.03</v>
      </c>
      <c r="Q685" s="71" t="n">
        <v>24186189.65</v>
      </c>
      <c r="R685" t="inlineStr">
        <is>
          <t>OS-02</t>
        </is>
      </c>
      <c r="S685" t="inlineStr">
        <is>
          <t>Petrol</t>
        </is>
      </c>
      <c r="T685" s="70" t="n">
        <v>31</v>
      </c>
      <c r="U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TY100677</t>
        </is>
      </c>
      <c r="B686" s="68" t="n">
        <v>45741</v>
      </c>
      <c r="C686" s="69" t="n">
        <v>2025</v>
      </c>
      <c r="D686" t="inlineStr">
        <is>
          <t>Mar</t>
        </is>
      </c>
      <c r="E686" t="inlineStr">
        <is>
          <t>Asia</t>
        </is>
      </c>
      <c r="F686" t="inlineStr">
        <is>
          <t>India</t>
        </is>
      </c>
      <c r="G686" t="inlineStr">
        <is>
          <t>RAV4</t>
        </is>
      </c>
      <c r="H686" t="inlineStr">
        <is>
          <t>Online reservation</t>
        </is>
      </c>
      <c r="I686" t="inlineStr">
        <is>
          <t>Private buyer</t>
        </is>
      </c>
      <c r="J686" t="inlineStr">
        <is>
          <t>Carlos Silva</t>
        </is>
      </c>
      <c r="K686" s="70" t="n">
        <v>30</v>
      </c>
      <c r="L686" s="71" t="n">
        <v>3425268.87</v>
      </c>
      <c r="M686" s="71" t="n">
        <v>102758066.1</v>
      </c>
      <c r="N686" s="71" t="n">
        <v>3082741.98</v>
      </c>
      <c r="O686" s="71" t="n">
        <v>99675324.12</v>
      </c>
      <c r="P686" s="71" t="n">
        <v>84294048.88</v>
      </c>
      <c r="Q686" s="71" t="n">
        <v>15381275.24</v>
      </c>
      <c r="R686" t="inlineStr">
        <is>
          <t>PU-02</t>
        </is>
      </c>
      <c r="S686" t="inlineStr">
        <is>
          <t>Hybrid</t>
        </is>
      </c>
      <c r="T686" s="70" t="n">
        <v>32</v>
      </c>
      <c r="U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TY100678</t>
        </is>
      </c>
      <c r="B687" s="68" t="n">
        <v>45741</v>
      </c>
      <c r="C687" s="69" t="n">
        <v>2025</v>
      </c>
      <c r="D687" t="inlineStr">
        <is>
          <t>Mar</t>
        </is>
      </c>
      <c r="E687" t="inlineStr">
        <is>
          <t>North America</t>
        </is>
      </c>
      <c r="F687" t="inlineStr">
        <is>
          <t>USA</t>
        </is>
      </c>
      <c r="G687" t="inlineStr">
        <is>
          <t>Land Cruiser</t>
        </is>
      </c>
      <c r="H687" t="inlineStr">
        <is>
          <t>Dealer retail</t>
        </is>
      </c>
      <c r="I687" t="inlineStr">
        <is>
          <t>Private buyer</t>
        </is>
      </c>
      <c r="J687" t="inlineStr">
        <is>
          <t>Carlos Silva</t>
        </is>
      </c>
      <c r="K687" s="70" t="n">
        <v>18</v>
      </c>
      <c r="L687" s="71" t="n">
        <v>7741193.38</v>
      </c>
      <c r="M687" s="71" t="n">
        <v>139341480.84</v>
      </c>
      <c r="N687" s="71" t="n">
        <v>0</v>
      </c>
      <c r="O687" s="71" t="n">
        <v>139341480.84</v>
      </c>
      <c r="P687" s="71" t="n">
        <v>98815293.98999999</v>
      </c>
      <c r="Q687" s="71" t="n">
        <v>40526186.85</v>
      </c>
      <c r="R687" t="inlineStr">
        <is>
          <t>LA-03</t>
        </is>
      </c>
      <c r="S687" t="inlineStr">
        <is>
          <t>Diesel</t>
        </is>
      </c>
      <c r="T687" s="70" t="n">
        <v>18</v>
      </c>
      <c r="U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TY100679</t>
        </is>
      </c>
      <c r="B688" s="68" t="n">
        <v>45741</v>
      </c>
      <c r="C688" s="69" t="n">
        <v>2025</v>
      </c>
      <c r="D688" t="inlineStr">
        <is>
          <t>Mar</t>
        </is>
      </c>
      <c r="E688" t="inlineStr">
        <is>
          <t>North America</t>
        </is>
      </c>
      <c r="F688" t="inlineStr">
        <is>
          <t>Canada</t>
        </is>
      </c>
      <c r="G688" t="inlineStr">
        <is>
          <t>bZ4X</t>
        </is>
      </c>
      <c r="H688" t="inlineStr">
        <is>
          <t>Online reservation</t>
        </is>
      </c>
      <c r="I688" t="inlineStr">
        <is>
          <t>Private buyer</t>
        </is>
      </c>
      <c r="J688" t="inlineStr">
        <is>
          <t>Mei Lin</t>
        </is>
      </c>
      <c r="K688" s="70" t="n">
        <v>43</v>
      </c>
      <c r="L688" s="71" t="n">
        <v>6095003.62</v>
      </c>
      <c r="M688" s="71" t="n">
        <v>262085155.66</v>
      </c>
      <c r="N688" s="71" t="n">
        <v>0</v>
      </c>
      <c r="O688" s="71" t="n">
        <v>262085155.66</v>
      </c>
      <c r="P688" s="71" t="n">
        <v>235079784.48</v>
      </c>
      <c r="Q688" s="71" t="n">
        <v>27005371.18</v>
      </c>
      <c r="R688" t="inlineStr">
        <is>
          <t>TO-03</t>
        </is>
      </c>
      <c r="S688" t="inlineStr">
        <is>
          <t>EV</t>
        </is>
      </c>
      <c r="T688" s="70" t="n">
        <v>43</v>
      </c>
      <c r="U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TY100680</t>
        </is>
      </c>
      <c r="B689" s="68" t="n">
        <v>45741</v>
      </c>
      <c r="C689" s="69" t="n">
        <v>2025</v>
      </c>
      <c r="D689" t="inlineStr">
        <is>
          <t>Mar</t>
        </is>
      </c>
      <c r="E689" t="inlineStr">
        <is>
          <t>Middle East</t>
        </is>
      </c>
      <c r="F689" t="inlineStr">
        <is>
          <t>Saudi Arabia</t>
        </is>
      </c>
      <c r="G689" t="inlineStr">
        <is>
          <t>RAV4</t>
        </is>
      </c>
      <c r="H689" t="inlineStr">
        <is>
          <t>Fleet</t>
        </is>
      </c>
      <c r="I689" t="inlineStr">
        <is>
          <t>Private buyer</t>
        </is>
      </c>
      <c r="J689" t="inlineStr">
        <is>
          <t>Ravindra Patil</t>
        </is>
      </c>
      <c r="K689" s="70" t="n">
        <v>36</v>
      </c>
      <c r="L689" s="71" t="n">
        <v>3402739.61</v>
      </c>
      <c r="M689" s="71" t="n">
        <v>122498625.96</v>
      </c>
      <c r="N689" s="71" t="n">
        <v>0</v>
      </c>
      <c r="O689" s="71" t="n">
        <v>122498625.96</v>
      </c>
      <c r="P689" s="71" t="n">
        <v>102773280.2</v>
      </c>
      <c r="Q689" s="71" t="n">
        <v>19725345.76</v>
      </c>
      <c r="R689" t="inlineStr">
        <is>
          <t>RY-04</t>
        </is>
      </c>
      <c r="S689" t="inlineStr">
        <is>
          <t>Petrol</t>
        </is>
      </c>
      <c r="T689" s="70" t="n">
        <v>40</v>
      </c>
      <c r="U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TY100681</t>
        </is>
      </c>
      <c r="B690" s="68" t="n">
        <v>45741</v>
      </c>
      <c r="C690" s="69" t="n">
        <v>2025</v>
      </c>
      <c r="D690" t="inlineStr">
        <is>
          <t>Mar</t>
        </is>
      </c>
      <c r="E690" t="inlineStr">
        <is>
          <t>Asia</t>
        </is>
      </c>
      <c r="F690" t="inlineStr">
        <is>
          <t>Indonesia</t>
        </is>
      </c>
      <c r="G690" t="inlineStr">
        <is>
          <t>Hilux</t>
        </is>
      </c>
      <c r="H690" t="inlineStr">
        <is>
          <t>Dealer retail</t>
        </is>
      </c>
      <c r="I690" t="inlineStr">
        <is>
          <t>Private buyer</t>
        </is>
      </c>
      <c r="J690" t="inlineStr">
        <is>
          <t>Amir Khan</t>
        </is>
      </c>
      <c r="K690" s="70" t="n">
        <v>18</v>
      </c>
      <c r="L690" s="71" t="n">
        <v>4203087.91</v>
      </c>
      <c r="M690" s="71" t="n">
        <v>75655582.38</v>
      </c>
      <c r="N690" s="71" t="n">
        <v>0</v>
      </c>
      <c r="O690" s="71" t="n">
        <v>75655582.38</v>
      </c>
      <c r="P690" s="71" t="n">
        <v>56393075.12</v>
      </c>
      <c r="Q690" s="71" t="n">
        <v>19262507.26</v>
      </c>
      <c r="R690" t="inlineStr">
        <is>
          <t>JK-04</t>
        </is>
      </c>
      <c r="S690" t="inlineStr">
        <is>
          <t>Petrol</t>
        </is>
      </c>
      <c r="T690" s="70" t="n">
        <v>17</v>
      </c>
      <c r="U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TY100682</t>
        </is>
      </c>
      <c r="B691" s="68" t="n">
        <v>45741</v>
      </c>
      <c r="C691" s="69" t="n">
        <v>2025</v>
      </c>
      <c r="D691" t="inlineStr">
        <is>
          <t>Mar</t>
        </is>
      </c>
      <c r="E691" t="inlineStr">
        <is>
          <t>Japan</t>
        </is>
      </c>
      <c r="F691" t="inlineStr">
        <is>
          <t>Japan</t>
        </is>
      </c>
      <c r="G691" t="inlineStr">
        <is>
          <t>Camry</t>
        </is>
      </c>
      <c r="H691" t="inlineStr">
        <is>
          <t>Dealer retail</t>
        </is>
      </c>
      <c r="I691" t="inlineStr">
        <is>
          <t>Private buyer</t>
        </is>
      </c>
      <c r="J691" t="inlineStr">
        <is>
          <t>Fatima Al-Saud</t>
        </is>
      </c>
      <c r="K691" s="70" t="n">
        <v>23</v>
      </c>
      <c r="L691" s="71" t="n">
        <v>3965873.75</v>
      </c>
      <c r="M691" s="71" t="n">
        <v>91215096.25</v>
      </c>
      <c r="N691" s="71" t="n">
        <v>0</v>
      </c>
      <c r="O691" s="71" t="n">
        <v>91215096.25</v>
      </c>
      <c r="P691" s="71" t="n">
        <v>73337048.53</v>
      </c>
      <c r="Q691" s="71" t="n">
        <v>17878047.72</v>
      </c>
      <c r="R691" t="inlineStr">
        <is>
          <t>NG-02</t>
        </is>
      </c>
      <c r="S691" t="inlineStr">
        <is>
          <t>Petrol</t>
        </is>
      </c>
      <c r="T691" s="70" t="n">
        <v>25</v>
      </c>
      <c r="U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TY100683</t>
        </is>
      </c>
      <c r="B692" s="68" t="n">
        <v>45742</v>
      </c>
      <c r="C692" s="69" t="n">
        <v>2025</v>
      </c>
      <c r="D692" t="inlineStr">
        <is>
          <t>Mar</t>
        </is>
      </c>
      <c r="E692" t="inlineStr">
        <is>
          <t>Japan</t>
        </is>
      </c>
      <c r="F692" t="inlineStr">
        <is>
          <t>Japan</t>
        </is>
      </c>
      <c r="G692" t="inlineStr">
        <is>
          <t>Hilux</t>
        </is>
      </c>
      <c r="H692" t="inlineStr">
        <is>
          <t>Online reservation</t>
        </is>
      </c>
      <c r="I692" t="inlineStr">
        <is>
          <t>Private buyer</t>
        </is>
      </c>
      <c r="J692" t="inlineStr">
        <is>
          <t>Arjun Mehta</t>
        </is>
      </c>
      <c r="K692" s="70" t="n">
        <v>42</v>
      </c>
      <c r="L692" s="71" t="n">
        <v>3842470.82</v>
      </c>
      <c r="M692" s="71" t="n">
        <v>161383774.44</v>
      </c>
      <c r="N692" s="71" t="n">
        <v>3227675.49</v>
      </c>
      <c r="O692" s="71" t="n">
        <v>158156098.95</v>
      </c>
      <c r="P692" s="71" t="n">
        <v>138034292.12</v>
      </c>
      <c r="Q692" s="71" t="n">
        <v>20121806.83</v>
      </c>
      <c r="R692" t="inlineStr">
        <is>
          <t>TK-01</t>
        </is>
      </c>
      <c r="S692" t="inlineStr">
        <is>
          <t>Diesel</t>
        </is>
      </c>
      <c r="T692" s="70" t="n">
        <v>45</v>
      </c>
      <c r="U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TY100684</t>
        </is>
      </c>
      <c r="B693" s="68" t="n">
        <v>45742</v>
      </c>
      <c r="C693" s="69" t="n">
        <v>2025</v>
      </c>
      <c r="D693" t="inlineStr">
        <is>
          <t>Mar</t>
        </is>
      </c>
      <c r="E693" t="inlineStr">
        <is>
          <t>Asia</t>
        </is>
      </c>
      <c r="F693" t="inlineStr">
        <is>
          <t>Thailand</t>
        </is>
      </c>
      <c r="G693" t="inlineStr">
        <is>
          <t>RAV4</t>
        </is>
      </c>
      <c r="H693" t="inlineStr">
        <is>
          <t>Dealer retail</t>
        </is>
      </c>
      <c r="I693" t="inlineStr">
        <is>
          <t>Private buyer</t>
        </is>
      </c>
      <c r="J693" t="inlineStr">
        <is>
          <t>Aisha Bello</t>
        </is>
      </c>
      <c r="K693" s="70" t="n">
        <v>19</v>
      </c>
      <c r="L693" s="71" t="n">
        <v>3696380.5</v>
      </c>
      <c r="M693" s="71" t="n">
        <v>70231229.5</v>
      </c>
      <c r="N693" s="71" t="n">
        <v>3511561.48</v>
      </c>
      <c r="O693" s="71" t="n">
        <v>66719668.02</v>
      </c>
      <c r="P693" s="71" t="n">
        <v>52009767.77</v>
      </c>
      <c r="Q693" s="71" t="n">
        <v>14709900.25</v>
      </c>
      <c r="R693" t="inlineStr">
        <is>
          <t>BK-04</t>
        </is>
      </c>
      <c r="S693" t="inlineStr">
        <is>
          <t>Petrol</t>
        </is>
      </c>
      <c r="T693" s="70" t="n">
        <v>19</v>
      </c>
      <c r="U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TY100685</t>
        </is>
      </c>
      <c r="B694" s="68" t="n">
        <v>45742</v>
      </c>
      <c r="C694" s="69" t="n">
        <v>2025</v>
      </c>
      <c r="D694" t="inlineStr">
        <is>
          <t>Mar</t>
        </is>
      </c>
      <c r="E694" t="inlineStr">
        <is>
          <t>Asia</t>
        </is>
      </c>
      <c r="F694" t="inlineStr">
        <is>
          <t>Indonesia</t>
        </is>
      </c>
      <c r="G694" t="inlineStr">
        <is>
          <t>Land Cruiser</t>
        </is>
      </c>
      <c r="H694" t="inlineStr">
        <is>
          <t>Dealer retail</t>
        </is>
      </c>
      <c r="I694" t="inlineStr">
        <is>
          <t>Private buyer</t>
        </is>
      </c>
      <c r="J694" t="inlineStr">
        <is>
          <t>Carlos Silva</t>
        </is>
      </c>
      <c r="K694" s="70" t="n">
        <v>13</v>
      </c>
      <c r="L694" s="71" t="n">
        <v>7701560.33</v>
      </c>
      <c r="M694" s="71" t="n">
        <v>100120284.29</v>
      </c>
      <c r="N694" s="71" t="n">
        <v>2002405.69</v>
      </c>
      <c r="O694" s="71" t="n">
        <v>98117878.59999999</v>
      </c>
      <c r="P694" s="71" t="n">
        <v>69688146.01000001</v>
      </c>
      <c r="Q694" s="71" t="n">
        <v>28429732.59</v>
      </c>
      <c r="R694" t="inlineStr">
        <is>
          <t>JK-01</t>
        </is>
      </c>
      <c r="S694" t="inlineStr">
        <is>
          <t>Petrol</t>
        </is>
      </c>
      <c r="T694" s="70" t="n">
        <v>13</v>
      </c>
      <c r="U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TY100686</t>
        </is>
      </c>
      <c r="B695" s="68" t="n">
        <v>45742</v>
      </c>
      <c r="C695" s="69" t="n">
        <v>2025</v>
      </c>
      <c r="D695" t="inlineStr">
        <is>
          <t>Mar</t>
        </is>
      </c>
      <c r="E695" t="inlineStr">
        <is>
          <t>Japan</t>
        </is>
      </c>
      <c r="F695" t="inlineStr">
        <is>
          <t>Japan</t>
        </is>
      </c>
      <c r="G695" t="inlineStr">
        <is>
          <t>bZ4X</t>
        </is>
      </c>
      <c r="H695" t="inlineStr">
        <is>
          <t>Online reservation</t>
        </is>
      </c>
      <c r="I695" t="inlineStr">
        <is>
          <t>Company fleet</t>
        </is>
      </c>
      <c r="J695" t="inlineStr">
        <is>
          <t>Aisha Bello</t>
        </is>
      </c>
      <c r="K695" s="70" t="n">
        <v>34</v>
      </c>
      <c r="L695" s="71" t="n">
        <v>5970707.45</v>
      </c>
      <c r="M695" s="71" t="n">
        <v>203004053.3</v>
      </c>
      <c r="N695" s="71" t="n">
        <v>4060081.07</v>
      </c>
      <c r="O695" s="71" t="n">
        <v>198943972.23</v>
      </c>
      <c r="P695" s="71" t="n">
        <v>178017872.97</v>
      </c>
      <c r="Q695" s="71" t="n">
        <v>20926099.26</v>
      </c>
      <c r="R695" t="inlineStr">
        <is>
          <t>NG-03</t>
        </is>
      </c>
      <c r="S695" t="inlineStr">
        <is>
          <t>EV</t>
        </is>
      </c>
      <c r="T695" s="70" t="n">
        <v>34</v>
      </c>
      <c r="U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TY100687</t>
        </is>
      </c>
      <c r="B696" s="68" t="n">
        <v>45742</v>
      </c>
      <c r="C696" s="69" t="n">
        <v>2025</v>
      </c>
      <c r="D696" t="inlineStr">
        <is>
          <t>Mar</t>
        </is>
      </c>
      <c r="E696" t="inlineStr">
        <is>
          <t>North America</t>
        </is>
      </c>
      <c r="F696" t="inlineStr">
        <is>
          <t>USA</t>
        </is>
      </c>
      <c r="G696" t="inlineStr">
        <is>
          <t>Prius</t>
        </is>
      </c>
      <c r="H696" t="inlineStr">
        <is>
          <t>Fleet</t>
        </is>
      </c>
      <c r="I696" t="inlineStr">
        <is>
          <t>Private buyer</t>
        </is>
      </c>
      <c r="J696" t="inlineStr">
        <is>
          <t>Olivia Brown</t>
        </is>
      </c>
      <c r="K696" s="70" t="n">
        <v>30</v>
      </c>
      <c r="L696" s="71" t="n">
        <v>3410162.64</v>
      </c>
      <c r="M696" s="71" t="n">
        <v>102304879.2</v>
      </c>
      <c r="N696" s="71" t="n">
        <v>5115243.96</v>
      </c>
      <c r="O696" s="71" t="n">
        <v>97189635.23999999</v>
      </c>
      <c r="P696" s="71" t="n">
        <v>82511146.15000001</v>
      </c>
      <c r="Q696" s="71" t="n">
        <v>14678489.09</v>
      </c>
      <c r="R696" t="inlineStr">
        <is>
          <t>NY-02</t>
        </is>
      </c>
      <c r="S696" t="inlineStr">
        <is>
          <t>Hybrid</t>
        </is>
      </c>
      <c r="T696" s="70" t="n">
        <v>31</v>
      </c>
      <c r="U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TY100688</t>
        </is>
      </c>
      <c r="B697" s="68" t="n">
        <v>45743</v>
      </c>
      <c r="C697" s="69" t="n">
        <v>2025</v>
      </c>
      <c r="D697" t="inlineStr">
        <is>
          <t>Mar</t>
        </is>
      </c>
      <c r="E697" t="inlineStr">
        <is>
          <t>Japan</t>
        </is>
      </c>
      <c r="F697" t="inlineStr">
        <is>
          <t>Japan</t>
        </is>
      </c>
      <c r="G697" t="inlineStr">
        <is>
          <t>Prius</t>
        </is>
      </c>
      <c r="H697" t="inlineStr">
        <is>
          <t>Dealer retail</t>
        </is>
      </c>
      <c r="I697" t="inlineStr">
        <is>
          <t>Private buyer</t>
        </is>
      </c>
      <c r="J697" t="inlineStr">
        <is>
          <t>Noah Smith</t>
        </is>
      </c>
      <c r="K697" s="70" t="n">
        <v>20</v>
      </c>
      <c r="L697" s="71" t="n">
        <v>3367976.28</v>
      </c>
      <c r="M697" s="71" t="n">
        <v>67359525.59999999</v>
      </c>
      <c r="N697" s="71" t="n">
        <v>1347190.51</v>
      </c>
      <c r="O697" s="71" t="n">
        <v>66012335.09</v>
      </c>
      <c r="P697" s="71" t="n">
        <v>55926626.26</v>
      </c>
      <c r="Q697" s="71" t="n">
        <v>10085708.83</v>
      </c>
      <c r="R697" t="inlineStr">
        <is>
          <t>NG-01</t>
        </is>
      </c>
      <c r="S697" t="inlineStr">
        <is>
          <t>Hybrid</t>
        </is>
      </c>
      <c r="T697" s="70" t="n">
        <v>21</v>
      </c>
      <c r="U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TY100689</t>
        </is>
      </c>
      <c r="B698" s="68" t="n">
        <v>45743</v>
      </c>
      <c r="C698" s="69" t="n">
        <v>2025</v>
      </c>
      <c r="D698" t="inlineStr">
        <is>
          <t>Mar</t>
        </is>
      </c>
      <c r="E698" t="inlineStr">
        <is>
          <t>Japan</t>
        </is>
      </c>
      <c r="F698" t="inlineStr">
        <is>
          <t>Japan</t>
        </is>
      </c>
      <c r="G698" t="inlineStr">
        <is>
          <t>Prius</t>
        </is>
      </c>
      <c r="H698" t="inlineStr">
        <is>
          <t>Dealer retail</t>
        </is>
      </c>
      <c r="I698" t="inlineStr">
        <is>
          <t>Private buyer</t>
        </is>
      </c>
      <c r="J698" t="inlineStr">
        <is>
          <t>Lucas Martin</t>
        </is>
      </c>
      <c r="K698" s="70" t="n">
        <v>26</v>
      </c>
      <c r="L698" s="71" t="n">
        <v>3443520.86</v>
      </c>
      <c r="M698" s="71" t="n">
        <v>89531542.36</v>
      </c>
      <c r="N698" s="71" t="n">
        <v>1790630.85</v>
      </c>
      <c r="O698" s="71" t="n">
        <v>87740911.51000001</v>
      </c>
      <c r="P698" s="71" t="n">
        <v>71014959.93000001</v>
      </c>
      <c r="Q698" s="71" t="n">
        <v>16725951.58</v>
      </c>
      <c r="R698" t="inlineStr">
        <is>
          <t>NG-03</t>
        </is>
      </c>
      <c r="S698" t="inlineStr">
        <is>
          <t>Hybrid</t>
        </is>
      </c>
      <c r="T698" s="70" t="n">
        <v>27</v>
      </c>
      <c r="U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TY100690</t>
        </is>
      </c>
      <c r="B699" s="68" t="n">
        <v>45743</v>
      </c>
      <c r="C699" s="69" t="n">
        <v>2025</v>
      </c>
      <c r="D699" t="inlineStr">
        <is>
          <t>Mar</t>
        </is>
      </c>
      <c r="E699" t="inlineStr">
        <is>
          <t>North America</t>
        </is>
      </c>
      <c r="F699" t="inlineStr">
        <is>
          <t>USA</t>
        </is>
      </c>
      <c r="G699" t="inlineStr">
        <is>
          <t>Hilux</t>
        </is>
      </c>
      <c r="H699" t="inlineStr">
        <is>
          <t>Fleet</t>
        </is>
      </c>
      <c r="I699" t="inlineStr">
        <is>
          <t>Company fleet</t>
        </is>
      </c>
      <c r="J699" t="inlineStr">
        <is>
          <t>Hiroshi Tanaka</t>
        </is>
      </c>
      <c r="K699" s="70" t="n">
        <v>37</v>
      </c>
      <c r="L699" s="71" t="n">
        <v>4090598.61</v>
      </c>
      <c r="M699" s="71" t="n">
        <v>151352148.57</v>
      </c>
      <c r="N699" s="71" t="n">
        <v>7567607.43</v>
      </c>
      <c r="O699" s="71" t="n">
        <v>143784541.14</v>
      </c>
      <c r="P699" s="71" t="n">
        <v>120800634.75</v>
      </c>
      <c r="Q699" s="71" t="n">
        <v>22983906.39</v>
      </c>
      <c r="R699" t="inlineStr">
        <is>
          <t>LA-03</t>
        </is>
      </c>
      <c r="S699" t="inlineStr">
        <is>
          <t>Petrol</t>
        </is>
      </c>
      <c r="T699" s="70" t="n">
        <v>39</v>
      </c>
      <c r="U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TY100691</t>
        </is>
      </c>
      <c r="B700" s="68" t="n">
        <v>45743</v>
      </c>
      <c r="C700" s="69" t="n">
        <v>2025</v>
      </c>
      <c r="D700" t="inlineStr">
        <is>
          <t>Mar</t>
        </is>
      </c>
      <c r="E700" t="inlineStr">
        <is>
          <t>North America</t>
        </is>
      </c>
      <c r="F700" t="inlineStr">
        <is>
          <t>Canada</t>
        </is>
      </c>
      <c r="G700" t="inlineStr">
        <is>
          <t>Corolla</t>
        </is>
      </c>
      <c r="H700" t="inlineStr">
        <is>
          <t>Fleet</t>
        </is>
      </c>
      <c r="I700" t="inlineStr">
        <is>
          <t>Private buyer</t>
        </is>
      </c>
      <c r="J700" t="inlineStr">
        <is>
          <t>Olivia Brown</t>
        </is>
      </c>
      <c r="K700" s="70" t="n">
        <v>44</v>
      </c>
      <c r="L700" s="71" t="n">
        <v>2853573.22</v>
      </c>
      <c r="M700" s="71" t="n">
        <v>125557221.68</v>
      </c>
      <c r="N700" s="71" t="n">
        <v>0</v>
      </c>
      <c r="O700" s="71" t="n">
        <v>125557221.68</v>
      </c>
      <c r="P700" s="71" t="n">
        <v>101745314.07</v>
      </c>
      <c r="Q700" s="71" t="n">
        <v>23811907.61</v>
      </c>
      <c r="R700" t="inlineStr">
        <is>
          <t>TO-01</t>
        </is>
      </c>
      <c r="S700" t="inlineStr">
        <is>
          <t>Hybrid</t>
        </is>
      </c>
      <c r="T700" s="70" t="n">
        <v>44</v>
      </c>
      <c r="U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TY100692</t>
        </is>
      </c>
      <c r="B701" s="68" t="n">
        <v>45743</v>
      </c>
      <c r="C701" s="69" t="n">
        <v>2025</v>
      </c>
      <c r="D701" t="inlineStr">
        <is>
          <t>Mar</t>
        </is>
      </c>
      <c r="E701" t="inlineStr">
        <is>
          <t>Asia</t>
        </is>
      </c>
      <c r="F701" t="inlineStr">
        <is>
          <t>Thailand</t>
        </is>
      </c>
      <c r="G701" t="inlineStr">
        <is>
          <t>Camry</t>
        </is>
      </c>
      <c r="H701" t="inlineStr">
        <is>
          <t>Dealer retail</t>
        </is>
      </c>
      <c r="I701" t="inlineStr">
        <is>
          <t>Private buyer</t>
        </is>
      </c>
      <c r="J701" t="inlineStr">
        <is>
          <t>Kofi Mensah</t>
        </is>
      </c>
      <c r="K701" s="70" t="n">
        <v>27</v>
      </c>
      <c r="L701" s="71" t="n">
        <v>3958335.43</v>
      </c>
      <c r="M701" s="71" t="n">
        <v>106875056.61</v>
      </c>
      <c r="N701" s="71" t="n">
        <v>0</v>
      </c>
      <c r="O701" s="71" t="n">
        <v>106875056.61</v>
      </c>
      <c r="P701" s="71" t="n">
        <v>87262271.95</v>
      </c>
      <c r="Q701" s="71" t="n">
        <v>19612784.66</v>
      </c>
      <c r="R701" t="inlineStr">
        <is>
          <t>BK-02</t>
        </is>
      </c>
      <c r="S701" t="inlineStr">
        <is>
          <t>Petrol</t>
        </is>
      </c>
      <c r="T701" s="70" t="n">
        <v>28</v>
      </c>
      <c r="U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TY100693</t>
        </is>
      </c>
      <c r="B702" s="68" t="n">
        <v>45743</v>
      </c>
      <c r="C702" s="69" t="n">
        <v>2025</v>
      </c>
      <c r="D702" t="inlineStr">
        <is>
          <t>Mar</t>
        </is>
      </c>
      <c r="E702" t="inlineStr">
        <is>
          <t>Japan</t>
        </is>
      </c>
      <c r="F702" t="inlineStr">
        <is>
          <t>Japan</t>
        </is>
      </c>
      <c r="G702" t="inlineStr">
        <is>
          <t>Hilux</t>
        </is>
      </c>
      <c r="H702" t="inlineStr">
        <is>
          <t>Dealer retail</t>
        </is>
      </c>
      <c r="I702" t="inlineStr">
        <is>
          <t>Private buyer</t>
        </is>
      </c>
      <c r="J702" t="inlineStr">
        <is>
          <t>Carlos Silva</t>
        </is>
      </c>
      <c r="K702" s="70" t="n">
        <v>14</v>
      </c>
      <c r="L702" s="71" t="n">
        <v>4097348.96</v>
      </c>
      <c r="M702" s="71" t="n">
        <v>57362885.44</v>
      </c>
      <c r="N702" s="71" t="n">
        <v>0</v>
      </c>
      <c r="O702" s="71" t="n">
        <v>57362885.44</v>
      </c>
      <c r="P702" s="71" t="n">
        <v>45968140.89</v>
      </c>
      <c r="Q702" s="71" t="n">
        <v>11394744.55</v>
      </c>
      <c r="R702" t="inlineStr">
        <is>
          <t>TK-01</t>
        </is>
      </c>
      <c r="S702" t="inlineStr">
        <is>
          <t>Diesel</t>
        </is>
      </c>
      <c r="T702" s="70" t="n">
        <v>14</v>
      </c>
      <c r="U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TY100694</t>
        </is>
      </c>
      <c r="B703" s="68" t="n">
        <v>45743</v>
      </c>
      <c r="C703" s="69" t="n">
        <v>2025</v>
      </c>
      <c r="D703" t="inlineStr">
        <is>
          <t>Mar</t>
        </is>
      </c>
      <c r="E703" t="inlineStr">
        <is>
          <t>Europe</t>
        </is>
      </c>
      <c r="F703" t="inlineStr">
        <is>
          <t>France</t>
        </is>
      </c>
      <c r="G703" t="inlineStr">
        <is>
          <t>bZ4X</t>
        </is>
      </c>
      <c r="H703" t="inlineStr">
        <is>
          <t>Fleet</t>
        </is>
      </c>
      <c r="I703" t="inlineStr">
        <is>
          <t>Private buyer</t>
        </is>
      </c>
      <c r="J703" t="inlineStr">
        <is>
          <t>Omar Haddad</t>
        </is>
      </c>
      <c r="K703" s="70" t="n">
        <v>40</v>
      </c>
      <c r="L703" s="71" t="n">
        <v>5875845.35</v>
      </c>
      <c r="M703" s="71" t="n">
        <v>235033814</v>
      </c>
      <c r="N703" s="71" t="n">
        <v>7051014.42</v>
      </c>
      <c r="O703" s="71" t="n">
        <v>227982799.58</v>
      </c>
      <c r="P703" s="71" t="n">
        <v>223576860.85</v>
      </c>
      <c r="Q703" s="71" t="n">
        <v>4405938.73</v>
      </c>
      <c r="R703" t="inlineStr">
        <is>
          <t>PA-03</t>
        </is>
      </c>
      <c r="S703" t="inlineStr">
        <is>
          <t>EV</t>
        </is>
      </c>
      <c r="T703" s="70" t="n">
        <v>40</v>
      </c>
      <c r="U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TY100695</t>
        </is>
      </c>
      <c r="B704" s="68" t="n">
        <v>45743</v>
      </c>
      <c r="C704" s="69" t="n">
        <v>2025</v>
      </c>
      <c r="D704" t="inlineStr">
        <is>
          <t>Mar</t>
        </is>
      </c>
      <c r="E704" t="inlineStr">
        <is>
          <t>Japan</t>
        </is>
      </c>
      <c r="F704" t="inlineStr">
        <is>
          <t>Japan</t>
        </is>
      </c>
      <c r="G704" t="inlineStr">
        <is>
          <t>bZ4X</t>
        </is>
      </c>
      <c r="H704" t="inlineStr">
        <is>
          <t>Dealer retail</t>
        </is>
      </c>
      <c r="I704" t="inlineStr">
        <is>
          <t>Company fleet</t>
        </is>
      </c>
      <c r="J704" t="inlineStr">
        <is>
          <t>Fatima Al-Saud</t>
        </is>
      </c>
      <c r="K704" s="70" t="n">
        <v>12</v>
      </c>
      <c r="L704" s="71" t="n">
        <v>5901214.56</v>
      </c>
      <c r="M704" s="71" t="n">
        <v>70814574.72</v>
      </c>
      <c r="N704" s="71" t="n">
        <v>1416291.49</v>
      </c>
      <c r="O704" s="71" t="n">
        <v>69398283.23</v>
      </c>
      <c r="P704" s="71" t="n">
        <v>66116666.94</v>
      </c>
      <c r="Q704" s="71" t="n">
        <v>3281616.29</v>
      </c>
      <c r="R704" t="inlineStr">
        <is>
          <t>OS-03</t>
        </is>
      </c>
      <c r="S704" t="inlineStr">
        <is>
          <t>EV</t>
        </is>
      </c>
      <c r="T704" s="70" t="n">
        <v>13</v>
      </c>
      <c r="U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TY100696</t>
        </is>
      </c>
      <c r="B705" s="68" t="n">
        <v>45743</v>
      </c>
      <c r="C705" s="69" t="n">
        <v>2025</v>
      </c>
      <c r="D705" t="inlineStr">
        <is>
          <t>Mar</t>
        </is>
      </c>
      <c r="E705" t="inlineStr">
        <is>
          <t>North America</t>
        </is>
      </c>
      <c r="F705" t="inlineStr">
        <is>
          <t>USA</t>
        </is>
      </c>
      <c r="G705" t="inlineStr">
        <is>
          <t>Corolla</t>
        </is>
      </c>
      <c r="H705" t="inlineStr">
        <is>
          <t>Fleet</t>
        </is>
      </c>
      <c r="I705" t="inlineStr">
        <is>
          <t>Private buyer</t>
        </is>
      </c>
      <c r="J705" t="inlineStr">
        <is>
          <t>Shraddha Kulkarni</t>
        </is>
      </c>
      <c r="K705" s="70" t="n">
        <v>30</v>
      </c>
      <c r="L705" s="71" t="n">
        <v>2927557.18</v>
      </c>
      <c r="M705" s="71" t="n">
        <v>87826715.40000001</v>
      </c>
      <c r="N705" s="71" t="n">
        <v>1756534.31</v>
      </c>
      <c r="O705" s="71" t="n">
        <v>86070181.09</v>
      </c>
      <c r="P705" s="71" t="n">
        <v>70798192.3</v>
      </c>
      <c r="Q705" s="71" t="n">
        <v>15271988.79</v>
      </c>
      <c r="R705" t="inlineStr">
        <is>
          <t>TX-01</t>
        </is>
      </c>
      <c r="S705" t="inlineStr">
        <is>
          <t>Hybrid</t>
        </is>
      </c>
      <c r="T705" s="70" t="n">
        <v>32</v>
      </c>
      <c r="U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TY100697</t>
        </is>
      </c>
      <c r="B706" s="68" t="n">
        <v>45743</v>
      </c>
      <c r="C706" s="69" t="n">
        <v>2025</v>
      </c>
      <c r="D706" t="inlineStr">
        <is>
          <t>Mar</t>
        </is>
      </c>
      <c r="E706" t="inlineStr">
        <is>
          <t>Asia</t>
        </is>
      </c>
      <c r="F706" t="inlineStr">
        <is>
          <t>India</t>
        </is>
      </c>
      <c r="G706" t="inlineStr">
        <is>
          <t>RAV4</t>
        </is>
      </c>
      <c r="H706" t="inlineStr">
        <is>
          <t>Dealer retail</t>
        </is>
      </c>
      <c r="I706" t="inlineStr">
        <is>
          <t>Government</t>
        </is>
      </c>
      <c r="J706" t="inlineStr">
        <is>
          <t>Omar Haddad</t>
        </is>
      </c>
      <c r="K706" s="70" t="n">
        <v>2</v>
      </c>
      <c r="L706" s="71" t="n">
        <v>3681609.24</v>
      </c>
      <c r="M706" s="71" t="n">
        <v>7363218.48</v>
      </c>
      <c r="N706" s="71" t="n">
        <v>0</v>
      </c>
      <c r="O706" s="71" t="n">
        <v>7363218.48</v>
      </c>
      <c r="P706" s="71" t="n">
        <v>5713373.4</v>
      </c>
      <c r="Q706" s="71" t="n">
        <v>1649845.08</v>
      </c>
      <c r="R706" t="inlineStr">
        <is>
          <t>PU-02</t>
        </is>
      </c>
      <c r="S706" t="inlineStr">
        <is>
          <t>Hybrid</t>
        </is>
      </c>
      <c r="T706" s="70" t="n">
        <v>2</v>
      </c>
      <c r="U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TY100698</t>
        </is>
      </c>
      <c r="B707" s="68" t="n">
        <v>45743</v>
      </c>
      <c r="C707" s="69" t="n">
        <v>2025</v>
      </c>
      <c r="D707" t="inlineStr">
        <is>
          <t>Mar</t>
        </is>
      </c>
      <c r="E707" t="inlineStr">
        <is>
          <t>Europe</t>
        </is>
      </c>
      <c r="F707" t="inlineStr">
        <is>
          <t>Germany</t>
        </is>
      </c>
      <c r="G707" t="inlineStr">
        <is>
          <t>Corolla</t>
        </is>
      </c>
      <c r="H707" t="inlineStr">
        <is>
          <t>Dealer retail</t>
        </is>
      </c>
      <c r="I707" t="inlineStr">
        <is>
          <t>Private buyer</t>
        </is>
      </c>
      <c r="J707" t="inlineStr">
        <is>
          <t>Noah Smith</t>
        </is>
      </c>
      <c r="K707" s="70" t="n">
        <v>2</v>
      </c>
      <c r="L707" s="71" t="n">
        <v>2884971.63</v>
      </c>
      <c r="M707" s="71" t="n">
        <v>5769943.26</v>
      </c>
      <c r="N707" s="71" t="n">
        <v>115398.87</v>
      </c>
      <c r="O707" s="71" t="n">
        <v>5654544.39</v>
      </c>
      <c r="P707" s="71" t="n">
        <v>4494174.28</v>
      </c>
      <c r="Q707" s="71" t="n">
        <v>1160370.11</v>
      </c>
      <c r="R707" t="inlineStr">
        <is>
          <t>BE-03</t>
        </is>
      </c>
      <c r="S707" t="inlineStr">
        <is>
          <t>Petrol</t>
        </is>
      </c>
      <c r="T707" s="70" t="n">
        <v>2</v>
      </c>
      <c r="U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TY100699</t>
        </is>
      </c>
      <c r="B708" s="68" t="n">
        <v>45743</v>
      </c>
      <c r="C708" s="69" t="n">
        <v>2025</v>
      </c>
      <c r="D708" t="inlineStr">
        <is>
          <t>Mar</t>
        </is>
      </c>
      <c r="E708" t="inlineStr">
        <is>
          <t>Japan</t>
        </is>
      </c>
      <c r="F708" t="inlineStr">
        <is>
          <t>Japan</t>
        </is>
      </c>
      <c r="G708" t="inlineStr">
        <is>
          <t>Corolla</t>
        </is>
      </c>
      <c r="H708" t="inlineStr">
        <is>
          <t>Dealer retail</t>
        </is>
      </c>
      <c r="I708" t="inlineStr">
        <is>
          <t>Private buyer</t>
        </is>
      </c>
      <c r="J708" t="inlineStr">
        <is>
          <t>Zoya Ahmed</t>
        </is>
      </c>
      <c r="K708" s="70" t="n">
        <v>9</v>
      </c>
      <c r="L708" s="71" t="n">
        <v>2677099.69</v>
      </c>
      <c r="M708" s="71" t="n">
        <v>24093897.21</v>
      </c>
      <c r="N708" s="71" t="n">
        <v>722816.92</v>
      </c>
      <c r="O708" s="71" t="n">
        <v>23371080.29</v>
      </c>
      <c r="P708" s="71" t="n">
        <v>21181584.85</v>
      </c>
      <c r="Q708" s="71" t="n">
        <v>2189495.44</v>
      </c>
      <c r="R708" t="inlineStr">
        <is>
          <t>TK-01</t>
        </is>
      </c>
      <c r="S708" t="inlineStr">
        <is>
          <t>Hybrid</t>
        </is>
      </c>
      <c r="T708" s="70" t="n">
        <v>9</v>
      </c>
      <c r="U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TY100700</t>
        </is>
      </c>
      <c r="B709" s="68" t="n">
        <v>45743</v>
      </c>
      <c r="C709" s="69" t="n">
        <v>2025</v>
      </c>
      <c r="D709" t="inlineStr">
        <is>
          <t>Mar</t>
        </is>
      </c>
      <c r="E709" t="inlineStr">
        <is>
          <t>Japan</t>
        </is>
      </c>
      <c r="F709" t="inlineStr">
        <is>
          <t>Japan</t>
        </is>
      </c>
      <c r="G709" t="inlineStr">
        <is>
          <t>Corolla</t>
        </is>
      </c>
      <c r="H709" t="inlineStr">
        <is>
          <t>Dealer retail</t>
        </is>
      </c>
      <c r="I709" t="inlineStr">
        <is>
          <t>Company fleet</t>
        </is>
      </c>
      <c r="J709" t="inlineStr">
        <is>
          <t>Yuki Sato</t>
        </is>
      </c>
      <c r="K709" s="70" t="n">
        <v>25</v>
      </c>
      <c r="L709" s="71" t="n">
        <v>2762469.47</v>
      </c>
      <c r="M709" s="71" t="n">
        <v>69061736.75</v>
      </c>
      <c r="N709" s="71" t="n">
        <v>0</v>
      </c>
      <c r="O709" s="71" t="n">
        <v>69061736.75</v>
      </c>
      <c r="P709" s="71" t="n">
        <v>58638242.15</v>
      </c>
      <c r="Q709" s="71" t="n">
        <v>10423494.6</v>
      </c>
      <c r="R709" t="inlineStr">
        <is>
          <t>NG-03</t>
        </is>
      </c>
      <c r="S709" t="inlineStr">
        <is>
          <t>Petrol</t>
        </is>
      </c>
      <c r="T709" s="70" t="n">
        <v>27</v>
      </c>
      <c r="U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TY100701</t>
        </is>
      </c>
      <c r="B710" s="68" t="n">
        <v>45743</v>
      </c>
      <c r="C710" s="69" t="n">
        <v>2025</v>
      </c>
      <c r="D710" t="inlineStr">
        <is>
          <t>Mar</t>
        </is>
      </c>
      <c r="E710" t="inlineStr">
        <is>
          <t>Asia</t>
        </is>
      </c>
      <c r="F710" t="inlineStr">
        <is>
          <t>Thailand</t>
        </is>
      </c>
      <c r="G710" t="inlineStr">
        <is>
          <t>Camry</t>
        </is>
      </c>
      <c r="H710" t="inlineStr">
        <is>
          <t>Dealer retail</t>
        </is>
      </c>
      <c r="I710" t="inlineStr">
        <is>
          <t>Private buyer</t>
        </is>
      </c>
      <c r="J710" t="inlineStr">
        <is>
          <t>Yuki Sato</t>
        </is>
      </c>
      <c r="K710" s="70" t="n">
        <v>23</v>
      </c>
      <c r="L710" s="71" t="n">
        <v>3944892.93</v>
      </c>
      <c r="M710" s="71" t="n">
        <v>90732537.39</v>
      </c>
      <c r="N710" s="71" t="n">
        <v>4536626.87</v>
      </c>
      <c r="O710" s="71" t="n">
        <v>86195910.52</v>
      </c>
      <c r="P710" s="71" t="n">
        <v>75950605.15000001</v>
      </c>
      <c r="Q710" s="71" t="n">
        <v>10245305.37</v>
      </c>
      <c r="R710" t="inlineStr">
        <is>
          <t>BK-01</t>
        </is>
      </c>
      <c r="S710" t="inlineStr">
        <is>
          <t>Petrol</t>
        </is>
      </c>
      <c r="T710" s="70" t="n">
        <v>24</v>
      </c>
      <c r="U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TY100702</t>
        </is>
      </c>
      <c r="B711" s="68" t="n">
        <v>45743</v>
      </c>
      <c r="C711" s="69" t="n">
        <v>2025</v>
      </c>
      <c r="D711" t="inlineStr">
        <is>
          <t>Mar</t>
        </is>
      </c>
      <c r="E711" t="inlineStr">
        <is>
          <t>Japan</t>
        </is>
      </c>
      <c r="F711" t="inlineStr">
        <is>
          <t>Japan</t>
        </is>
      </c>
      <c r="G711" t="inlineStr">
        <is>
          <t>Camry</t>
        </is>
      </c>
      <c r="H711" t="inlineStr">
        <is>
          <t>Dealer retail</t>
        </is>
      </c>
      <c r="I711" t="inlineStr">
        <is>
          <t>Private buyer</t>
        </is>
      </c>
      <c r="J711" t="inlineStr">
        <is>
          <t>Sophie Müller</t>
        </is>
      </c>
      <c r="K711" s="70" t="n">
        <v>42</v>
      </c>
      <c r="L711" s="71" t="n">
        <v>3781185.28</v>
      </c>
      <c r="M711" s="71" t="n">
        <v>158809781.76</v>
      </c>
      <c r="N711" s="71" t="n">
        <v>0</v>
      </c>
      <c r="O711" s="71" t="n">
        <v>158809781.76</v>
      </c>
      <c r="P711" s="71" t="n">
        <v>136606773.24</v>
      </c>
      <c r="Q711" s="71" t="n">
        <v>22203008.52</v>
      </c>
      <c r="R711" t="inlineStr">
        <is>
          <t>TK-01</t>
        </is>
      </c>
      <c r="S711" t="inlineStr">
        <is>
          <t>Hybrid</t>
        </is>
      </c>
      <c r="T711" s="70" t="n">
        <v>40</v>
      </c>
      <c r="U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TY100703</t>
        </is>
      </c>
      <c r="B712" s="68" t="n">
        <v>45743</v>
      </c>
      <c r="C712" s="69" t="n">
        <v>2025</v>
      </c>
      <c r="D712" t="inlineStr">
        <is>
          <t>Mar</t>
        </is>
      </c>
      <c r="E712" t="inlineStr">
        <is>
          <t>Japan</t>
        </is>
      </c>
      <c r="F712" t="inlineStr">
        <is>
          <t>Japan</t>
        </is>
      </c>
      <c r="G712" t="inlineStr">
        <is>
          <t>Prius</t>
        </is>
      </c>
      <c r="H712" t="inlineStr">
        <is>
          <t>Online reservation</t>
        </is>
      </c>
      <c r="I712" t="inlineStr">
        <is>
          <t>Private buyer</t>
        </is>
      </c>
      <c r="J712" t="inlineStr">
        <is>
          <t>Ravindra Patil</t>
        </is>
      </c>
      <c r="K712" s="70" t="n">
        <v>2</v>
      </c>
      <c r="L712" s="71" t="n">
        <v>3566167.92</v>
      </c>
      <c r="M712" s="71" t="n">
        <v>7132335.84</v>
      </c>
      <c r="N712" s="71" t="n">
        <v>213970.08</v>
      </c>
      <c r="O712" s="71" t="n">
        <v>6918365.76</v>
      </c>
      <c r="P712" s="71" t="n">
        <v>5817828.63</v>
      </c>
      <c r="Q712" s="71" t="n">
        <v>1100537.13</v>
      </c>
      <c r="R712" t="inlineStr">
        <is>
          <t>NG-01</t>
        </is>
      </c>
      <c r="S712" t="inlineStr">
        <is>
          <t>Hybrid</t>
        </is>
      </c>
      <c r="T712" s="70" t="n">
        <v>2</v>
      </c>
      <c r="U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TY100704</t>
        </is>
      </c>
      <c r="B713" s="68" t="n">
        <v>45743</v>
      </c>
      <c r="C713" s="69" t="n">
        <v>2025</v>
      </c>
      <c r="D713" t="inlineStr">
        <is>
          <t>Mar</t>
        </is>
      </c>
      <c r="E713" t="inlineStr">
        <is>
          <t>North America</t>
        </is>
      </c>
      <c r="F713" t="inlineStr">
        <is>
          <t>Canada</t>
        </is>
      </c>
      <c r="G713" t="inlineStr">
        <is>
          <t>Hilux</t>
        </is>
      </c>
      <c r="H713" t="inlineStr">
        <is>
          <t>Dealer retail</t>
        </is>
      </c>
      <c r="I713" t="inlineStr">
        <is>
          <t>Private buyer</t>
        </is>
      </c>
      <c r="J713" t="inlineStr">
        <is>
          <t>Wei Chen</t>
        </is>
      </c>
      <c r="K713" s="70" t="n">
        <v>22</v>
      </c>
      <c r="L713" s="71" t="n">
        <v>3868297.15</v>
      </c>
      <c r="M713" s="71" t="n">
        <v>85102537.3</v>
      </c>
      <c r="N713" s="71" t="n">
        <v>4255126.87</v>
      </c>
      <c r="O713" s="71" t="n">
        <v>80847410.43000001</v>
      </c>
      <c r="P713" s="71" t="n">
        <v>68039237.68000001</v>
      </c>
      <c r="Q713" s="71" t="n">
        <v>12808172.75</v>
      </c>
      <c r="R713" t="inlineStr">
        <is>
          <t>TO-01</t>
        </is>
      </c>
      <c r="S713" t="inlineStr">
        <is>
          <t>Diesel</t>
        </is>
      </c>
      <c r="T713" s="70" t="n">
        <v>24</v>
      </c>
      <c r="U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TY100705</t>
        </is>
      </c>
      <c r="B714" s="68" t="n">
        <v>45744</v>
      </c>
      <c r="C714" s="69" t="n">
        <v>2025</v>
      </c>
      <c r="D714" t="inlineStr">
        <is>
          <t>Mar</t>
        </is>
      </c>
      <c r="E714" t="inlineStr">
        <is>
          <t>Europe</t>
        </is>
      </c>
      <c r="F714" t="inlineStr">
        <is>
          <t>Germany</t>
        </is>
      </c>
      <c r="G714" t="inlineStr">
        <is>
          <t>Camry</t>
        </is>
      </c>
      <c r="H714" t="inlineStr">
        <is>
          <t>Dealer retail</t>
        </is>
      </c>
      <c r="I714" t="inlineStr">
        <is>
          <t>Private buyer</t>
        </is>
      </c>
      <c r="J714" t="inlineStr">
        <is>
          <t>Hiroshi Tanaka</t>
        </is>
      </c>
      <c r="K714" s="70" t="n">
        <v>17</v>
      </c>
      <c r="L714" s="71" t="n">
        <v>3908470.95</v>
      </c>
      <c r="M714" s="71" t="n">
        <v>66444006.15</v>
      </c>
      <c r="N714" s="71" t="n">
        <v>1328880.12</v>
      </c>
      <c r="O714" s="71" t="n">
        <v>65115126.03</v>
      </c>
      <c r="P714" s="71" t="n">
        <v>55140619.89</v>
      </c>
      <c r="Q714" s="71" t="n">
        <v>9974506.140000001</v>
      </c>
      <c r="R714" t="inlineStr">
        <is>
          <t>BE-02</t>
        </is>
      </c>
      <c r="S714" t="inlineStr">
        <is>
          <t>Hybrid</t>
        </is>
      </c>
      <c r="T714" s="70" t="n">
        <v>16</v>
      </c>
      <c r="U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TY100706</t>
        </is>
      </c>
      <c r="B715" s="68" t="n">
        <v>45744</v>
      </c>
      <c r="C715" s="69" t="n">
        <v>2025</v>
      </c>
      <c r="D715" t="inlineStr">
        <is>
          <t>Mar</t>
        </is>
      </c>
      <c r="E715" t="inlineStr">
        <is>
          <t>North America</t>
        </is>
      </c>
      <c r="F715" t="inlineStr">
        <is>
          <t>Canada</t>
        </is>
      </c>
      <c r="G715" t="inlineStr">
        <is>
          <t>Hilux</t>
        </is>
      </c>
      <c r="H715" t="inlineStr">
        <is>
          <t>Dealer retail</t>
        </is>
      </c>
      <c r="I715" t="inlineStr">
        <is>
          <t>Private buyer</t>
        </is>
      </c>
      <c r="J715" t="inlineStr">
        <is>
          <t>Kofi Mensah</t>
        </is>
      </c>
      <c r="K715" s="70" t="n">
        <v>28</v>
      </c>
      <c r="L715" s="71" t="n">
        <v>4159681.01</v>
      </c>
      <c r="M715" s="71" t="n">
        <v>116471068.28</v>
      </c>
      <c r="N715" s="71" t="n">
        <v>3494132.05</v>
      </c>
      <c r="O715" s="71" t="n">
        <v>112976936.23</v>
      </c>
      <c r="P715" s="71" t="n">
        <v>86039717.5</v>
      </c>
      <c r="Q715" s="71" t="n">
        <v>26937218.73</v>
      </c>
      <c r="R715" t="inlineStr">
        <is>
          <t>TO-04</t>
        </is>
      </c>
      <c r="S715" t="inlineStr">
        <is>
          <t>Diesel</t>
        </is>
      </c>
      <c r="T715" s="70" t="n">
        <v>31</v>
      </c>
      <c r="U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TY100707</t>
        </is>
      </c>
      <c r="B716" s="68" t="n">
        <v>45744</v>
      </c>
      <c r="C716" s="69" t="n">
        <v>2025</v>
      </c>
      <c r="D716" t="inlineStr">
        <is>
          <t>Mar</t>
        </is>
      </c>
      <c r="E716" t="inlineStr">
        <is>
          <t>Europe</t>
        </is>
      </c>
      <c r="F716" t="inlineStr">
        <is>
          <t>France</t>
        </is>
      </c>
      <c r="G716" t="inlineStr">
        <is>
          <t>Land Cruiser</t>
        </is>
      </c>
      <c r="H716" t="inlineStr">
        <is>
          <t>Fleet</t>
        </is>
      </c>
      <c r="I716" t="inlineStr">
        <is>
          <t>Government</t>
        </is>
      </c>
      <c r="J716" t="inlineStr">
        <is>
          <t>Hiroshi Tanaka</t>
        </is>
      </c>
      <c r="K716" s="70" t="n">
        <v>24</v>
      </c>
      <c r="L716" s="71" t="n">
        <v>7446879</v>
      </c>
      <c r="M716" s="71" t="n">
        <v>178725096</v>
      </c>
      <c r="N716" s="71" t="n">
        <v>8936254.800000001</v>
      </c>
      <c r="O716" s="71" t="n">
        <v>169788841.2</v>
      </c>
      <c r="P716" s="71" t="n">
        <v>135213509.9</v>
      </c>
      <c r="Q716" s="71" t="n">
        <v>34575331.3</v>
      </c>
      <c r="R716" t="inlineStr">
        <is>
          <t>PA-01</t>
        </is>
      </c>
      <c r="S716" t="inlineStr">
        <is>
          <t>Diesel</t>
        </is>
      </c>
      <c r="T716" s="70" t="n">
        <v>24</v>
      </c>
      <c r="U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TY100708</t>
        </is>
      </c>
      <c r="B717" s="68" t="n">
        <v>45744</v>
      </c>
      <c r="C717" s="69" t="n">
        <v>2025</v>
      </c>
      <c r="D717" t="inlineStr">
        <is>
          <t>Mar</t>
        </is>
      </c>
      <c r="E717" t="inlineStr">
        <is>
          <t>Asia</t>
        </is>
      </c>
      <c r="F717" t="inlineStr">
        <is>
          <t>Thailand</t>
        </is>
      </c>
      <c r="G717" t="inlineStr">
        <is>
          <t>Prius</t>
        </is>
      </c>
      <c r="H717" t="inlineStr">
        <is>
          <t>Dealer retail</t>
        </is>
      </c>
      <c r="I717" t="inlineStr">
        <is>
          <t>Company fleet</t>
        </is>
      </c>
      <c r="J717" t="inlineStr">
        <is>
          <t>Emma Clarke</t>
        </is>
      </c>
      <c r="K717" s="70" t="n">
        <v>37</v>
      </c>
      <c r="L717" s="71" t="n">
        <v>3540399.29</v>
      </c>
      <c r="M717" s="71" t="n">
        <v>130994773.73</v>
      </c>
      <c r="N717" s="71" t="n">
        <v>3929843.21</v>
      </c>
      <c r="O717" s="71" t="n">
        <v>127064930.52</v>
      </c>
      <c r="P717" s="71" t="n">
        <v>103211170.75</v>
      </c>
      <c r="Q717" s="71" t="n">
        <v>23853759.77</v>
      </c>
      <c r="R717" t="inlineStr">
        <is>
          <t>BK-01</t>
        </is>
      </c>
      <c r="S717" t="inlineStr">
        <is>
          <t>Hybrid</t>
        </is>
      </c>
      <c r="T717" s="70" t="n">
        <v>41</v>
      </c>
      <c r="U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TY100709</t>
        </is>
      </c>
      <c r="B718" s="68" t="n">
        <v>45744</v>
      </c>
      <c r="C718" s="69" t="n">
        <v>2025</v>
      </c>
      <c r="D718" t="inlineStr">
        <is>
          <t>Mar</t>
        </is>
      </c>
      <c r="E718" t="inlineStr">
        <is>
          <t>North America</t>
        </is>
      </c>
      <c r="F718" t="inlineStr">
        <is>
          <t>Canada</t>
        </is>
      </c>
      <c r="G718" t="inlineStr">
        <is>
          <t>Corolla</t>
        </is>
      </c>
      <c r="H718" t="inlineStr">
        <is>
          <t>Dealer retail</t>
        </is>
      </c>
      <c r="I718" t="inlineStr">
        <is>
          <t>Private buyer</t>
        </is>
      </c>
      <c r="J718" t="inlineStr">
        <is>
          <t>Hiroshi Tanaka</t>
        </is>
      </c>
      <c r="K718" s="70" t="n">
        <v>7</v>
      </c>
      <c r="L718" s="71" t="n">
        <v>2818734.72</v>
      </c>
      <c r="M718" s="71" t="n">
        <v>19731143.04</v>
      </c>
      <c r="N718" s="71" t="n">
        <v>986557.15</v>
      </c>
      <c r="O718" s="71" t="n">
        <v>18744585.89</v>
      </c>
      <c r="P718" s="71" t="n">
        <v>16323382.53</v>
      </c>
      <c r="Q718" s="71" t="n">
        <v>2421203.36</v>
      </c>
      <c r="R718" t="inlineStr">
        <is>
          <t>TO-02</t>
        </is>
      </c>
      <c r="S718" t="inlineStr">
        <is>
          <t>Hybrid</t>
        </is>
      </c>
      <c r="T718" s="70" t="n">
        <v>7</v>
      </c>
      <c r="U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TY100710</t>
        </is>
      </c>
      <c r="B719" s="68" t="n">
        <v>45744</v>
      </c>
      <c r="C719" s="69" t="n">
        <v>2025</v>
      </c>
      <c r="D719" t="inlineStr">
        <is>
          <t>Mar</t>
        </is>
      </c>
      <c r="E719" t="inlineStr">
        <is>
          <t>Japan</t>
        </is>
      </c>
      <c r="F719" t="inlineStr">
        <is>
          <t>Japan</t>
        </is>
      </c>
      <c r="G719" t="inlineStr">
        <is>
          <t>Corolla</t>
        </is>
      </c>
      <c r="H719" t="inlineStr">
        <is>
          <t>Dealer retail</t>
        </is>
      </c>
      <c r="I719" t="inlineStr">
        <is>
          <t>Private buyer</t>
        </is>
      </c>
      <c r="J719" t="inlineStr">
        <is>
          <t>Lucas Martin</t>
        </is>
      </c>
      <c r="K719" s="70" t="n">
        <v>12</v>
      </c>
      <c r="L719" s="71" t="n">
        <v>2821709.66</v>
      </c>
      <c r="M719" s="71" t="n">
        <v>33860515.92</v>
      </c>
      <c r="N719" s="71" t="n">
        <v>0</v>
      </c>
      <c r="O719" s="71" t="n">
        <v>33860515.92</v>
      </c>
      <c r="P719" s="71" t="n">
        <v>27130420.84</v>
      </c>
      <c r="Q719" s="71" t="n">
        <v>6730095.08</v>
      </c>
      <c r="R719" t="inlineStr">
        <is>
          <t>TK-02</t>
        </is>
      </c>
      <c r="S719" t="inlineStr">
        <is>
          <t>Petrol</t>
        </is>
      </c>
      <c r="T719" s="70" t="n">
        <v>13</v>
      </c>
      <c r="U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TY100711</t>
        </is>
      </c>
      <c r="B720" s="68" t="n">
        <v>45744</v>
      </c>
      <c r="C720" s="69" t="n">
        <v>2025</v>
      </c>
      <c r="D720" t="inlineStr">
        <is>
          <t>Mar</t>
        </is>
      </c>
      <c r="E720" t="inlineStr">
        <is>
          <t>North America</t>
        </is>
      </c>
      <c r="F720" t="inlineStr">
        <is>
          <t>Canada</t>
        </is>
      </c>
      <c r="G720" t="inlineStr">
        <is>
          <t>Corolla</t>
        </is>
      </c>
      <c r="H720" t="inlineStr">
        <is>
          <t>Dealer retail</t>
        </is>
      </c>
      <c r="I720" t="inlineStr">
        <is>
          <t>Private buyer</t>
        </is>
      </c>
      <c r="J720" t="inlineStr">
        <is>
          <t>Kofi Mensah</t>
        </is>
      </c>
      <c r="K720" s="70" t="n">
        <v>12</v>
      </c>
      <c r="L720" s="71" t="n">
        <v>2817716.35</v>
      </c>
      <c r="M720" s="71" t="n">
        <v>33812596.2</v>
      </c>
      <c r="N720" s="71" t="n">
        <v>676251.92</v>
      </c>
      <c r="O720" s="71" t="n">
        <v>33136344.28</v>
      </c>
      <c r="P720" s="71" t="n">
        <v>27029247.24</v>
      </c>
      <c r="Q720" s="71" t="n">
        <v>6107097.04</v>
      </c>
      <c r="R720" t="inlineStr">
        <is>
          <t>TO-04</t>
        </is>
      </c>
      <c r="S720" t="inlineStr">
        <is>
          <t>Petrol</t>
        </is>
      </c>
      <c r="T720" s="70" t="n">
        <v>13</v>
      </c>
      <c r="U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TY100712</t>
        </is>
      </c>
      <c r="B721" s="68" t="n">
        <v>45744</v>
      </c>
      <c r="C721" s="69" t="n">
        <v>2025</v>
      </c>
      <c r="D721" t="inlineStr">
        <is>
          <t>Mar</t>
        </is>
      </c>
      <c r="E721" t="inlineStr">
        <is>
          <t>Japan</t>
        </is>
      </c>
      <c r="F721" t="inlineStr">
        <is>
          <t>Japan</t>
        </is>
      </c>
      <c r="G721" t="inlineStr">
        <is>
          <t>Camry</t>
        </is>
      </c>
      <c r="H721" t="inlineStr">
        <is>
          <t>Dealer retail</t>
        </is>
      </c>
      <c r="I721" t="inlineStr">
        <is>
          <t>Private buyer</t>
        </is>
      </c>
      <c r="J721" t="inlineStr">
        <is>
          <t>Wei Chen</t>
        </is>
      </c>
      <c r="K721" s="70" t="n">
        <v>43</v>
      </c>
      <c r="L721" s="71" t="n">
        <v>3809974.93</v>
      </c>
      <c r="M721" s="71" t="n">
        <v>163828921.99</v>
      </c>
      <c r="N721" s="71" t="n">
        <v>4914867.66</v>
      </c>
      <c r="O721" s="71" t="n">
        <v>158914054.33</v>
      </c>
      <c r="P721" s="71" t="n">
        <v>132320441.86</v>
      </c>
      <c r="Q721" s="71" t="n">
        <v>26593612.47</v>
      </c>
      <c r="R721" t="inlineStr">
        <is>
          <t>OS-01</t>
        </is>
      </c>
      <c r="S721" t="inlineStr">
        <is>
          <t>Hybrid</t>
        </is>
      </c>
      <c r="T721" s="70" t="n">
        <v>44</v>
      </c>
      <c r="U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TY100713</t>
        </is>
      </c>
      <c r="B722" s="68" t="n">
        <v>45744</v>
      </c>
      <c r="C722" s="69" t="n">
        <v>2025</v>
      </c>
      <c r="D722" t="inlineStr">
        <is>
          <t>Mar</t>
        </is>
      </c>
      <c r="E722" t="inlineStr">
        <is>
          <t>Europe</t>
        </is>
      </c>
      <c r="F722" t="inlineStr">
        <is>
          <t>France</t>
        </is>
      </c>
      <c r="G722" t="inlineStr">
        <is>
          <t>RAV4</t>
        </is>
      </c>
      <c r="H722" t="inlineStr">
        <is>
          <t>Dealer retail</t>
        </is>
      </c>
      <c r="I722" t="inlineStr">
        <is>
          <t>Private buyer</t>
        </is>
      </c>
      <c r="J722" t="inlineStr">
        <is>
          <t>Hiroshi Tanaka</t>
        </is>
      </c>
      <c r="K722" s="70" t="n">
        <v>43</v>
      </c>
      <c r="L722" s="71" t="n">
        <v>3446275.22</v>
      </c>
      <c r="M722" s="71" t="n">
        <v>148189834.46</v>
      </c>
      <c r="N722" s="71" t="n">
        <v>0</v>
      </c>
      <c r="O722" s="71" t="n">
        <v>148189834.46</v>
      </c>
      <c r="P722" s="71" t="n">
        <v>121807903.33</v>
      </c>
      <c r="Q722" s="71" t="n">
        <v>26381931.13</v>
      </c>
      <c r="R722" t="inlineStr">
        <is>
          <t>PA-04</t>
        </is>
      </c>
      <c r="S722" t="inlineStr">
        <is>
          <t>Hybrid</t>
        </is>
      </c>
      <c r="T722" s="70" t="n">
        <v>43</v>
      </c>
      <c r="U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TY100714</t>
        </is>
      </c>
      <c r="B723" s="68" t="n">
        <v>45744</v>
      </c>
      <c r="C723" s="69" t="n">
        <v>2025</v>
      </c>
      <c r="D723" t="inlineStr">
        <is>
          <t>Mar</t>
        </is>
      </c>
      <c r="E723" t="inlineStr">
        <is>
          <t>Japan</t>
        </is>
      </c>
      <c r="F723" t="inlineStr">
        <is>
          <t>Japan</t>
        </is>
      </c>
      <c r="G723" t="inlineStr">
        <is>
          <t>Corolla</t>
        </is>
      </c>
      <c r="H723" t="inlineStr">
        <is>
          <t>Dealer retail</t>
        </is>
      </c>
      <c r="I723" t="inlineStr">
        <is>
          <t>Private buyer</t>
        </is>
      </c>
      <c r="J723" t="inlineStr">
        <is>
          <t>Wei Chen</t>
        </is>
      </c>
      <c r="K723" s="70" t="n">
        <v>20</v>
      </c>
      <c r="L723" s="71" t="n">
        <v>2903252.17</v>
      </c>
      <c r="M723" s="71" t="n">
        <v>58065043.4</v>
      </c>
      <c r="N723" s="71" t="n">
        <v>1161300.87</v>
      </c>
      <c r="O723" s="71" t="n">
        <v>56903742.53</v>
      </c>
      <c r="P723" s="71" t="n">
        <v>47361704.01</v>
      </c>
      <c r="Q723" s="71" t="n">
        <v>9542038.52</v>
      </c>
      <c r="R723" t="inlineStr">
        <is>
          <t>OS-04</t>
        </is>
      </c>
      <c r="S723" t="inlineStr">
        <is>
          <t>Hybrid</t>
        </is>
      </c>
      <c r="T723" s="70" t="n">
        <v>20</v>
      </c>
      <c r="U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TY100715</t>
        </is>
      </c>
      <c r="B724" s="68" t="n">
        <v>45748</v>
      </c>
      <c r="C724" s="69" t="n">
        <v>2025</v>
      </c>
      <c r="D724" t="inlineStr">
        <is>
          <t>Apr</t>
        </is>
      </c>
      <c r="E724" t="inlineStr">
        <is>
          <t>North America</t>
        </is>
      </c>
      <c r="F724" t="inlineStr">
        <is>
          <t>Canada</t>
        </is>
      </c>
      <c r="G724" t="inlineStr">
        <is>
          <t>Camry</t>
        </is>
      </c>
      <c r="H724" t="inlineStr">
        <is>
          <t>Dealer retail</t>
        </is>
      </c>
      <c r="I724" t="inlineStr">
        <is>
          <t>Government</t>
        </is>
      </c>
      <c r="J724" t="inlineStr">
        <is>
          <t>Arjun Mehta</t>
        </is>
      </c>
      <c r="K724" s="70" t="n">
        <v>5</v>
      </c>
      <c r="L724" s="71" t="n">
        <v>3849250.68</v>
      </c>
      <c r="M724" s="71" t="n">
        <v>19246253.4</v>
      </c>
      <c r="N724" s="71" t="n">
        <v>384925.07</v>
      </c>
      <c r="O724" s="71" t="n">
        <v>18861328.33</v>
      </c>
      <c r="P724" s="71" t="n">
        <v>16112605.69</v>
      </c>
      <c r="Q724" s="71" t="n">
        <v>2748722.64</v>
      </c>
      <c r="R724" t="inlineStr">
        <is>
          <t>TO-03</t>
        </is>
      </c>
      <c r="S724" t="inlineStr">
        <is>
          <t>Petrol</t>
        </is>
      </c>
      <c r="T724" s="70" t="n">
        <v>6</v>
      </c>
      <c r="U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TY100716</t>
        </is>
      </c>
      <c r="B725" s="68" t="n">
        <v>45748</v>
      </c>
      <c r="C725" s="69" t="n">
        <v>2025</v>
      </c>
      <c r="D725" t="inlineStr">
        <is>
          <t>Apr</t>
        </is>
      </c>
      <c r="E725" t="inlineStr">
        <is>
          <t>Japan</t>
        </is>
      </c>
      <c r="F725" t="inlineStr">
        <is>
          <t>Japan</t>
        </is>
      </c>
      <c r="G725" t="inlineStr">
        <is>
          <t>Corolla</t>
        </is>
      </c>
      <c r="H725" t="inlineStr">
        <is>
          <t>Dealer retail</t>
        </is>
      </c>
      <c r="I725" t="inlineStr">
        <is>
          <t>Private buyer</t>
        </is>
      </c>
      <c r="J725" t="inlineStr">
        <is>
          <t>Olivia Brown</t>
        </is>
      </c>
      <c r="K725" s="70" t="n">
        <v>5</v>
      </c>
      <c r="L725" s="71" t="n">
        <v>2856893.1</v>
      </c>
      <c r="M725" s="71" t="n">
        <v>14284465.5</v>
      </c>
      <c r="N725" s="71" t="n">
        <v>285689.31</v>
      </c>
      <c r="O725" s="71" t="n">
        <v>13998776.19</v>
      </c>
      <c r="P725" s="71" t="n">
        <v>11020896.98</v>
      </c>
      <c r="Q725" s="71" t="n">
        <v>2977879.21</v>
      </c>
      <c r="R725" t="inlineStr">
        <is>
          <t>TK-01</t>
        </is>
      </c>
      <c r="S725" t="inlineStr">
        <is>
          <t>Petrol</t>
        </is>
      </c>
      <c r="T725" s="70" t="n">
        <v>6</v>
      </c>
      <c r="U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TY100717</t>
        </is>
      </c>
      <c r="B726" s="68" t="n">
        <v>45748</v>
      </c>
      <c r="C726" s="69" t="n">
        <v>2025</v>
      </c>
      <c r="D726" t="inlineStr">
        <is>
          <t>Apr</t>
        </is>
      </c>
      <c r="E726" t="inlineStr">
        <is>
          <t>North America</t>
        </is>
      </c>
      <c r="F726" t="inlineStr">
        <is>
          <t>USA</t>
        </is>
      </c>
      <c r="G726" t="inlineStr">
        <is>
          <t>Corolla</t>
        </is>
      </c>
      <c r="H726" t="inlineStr">
        <is>
          <t>Fleet</t>
        </is>
      </c>
      <c r="I726" t="inlineStr">
        <is>
          <t>Private buyer</t>
        </is>
      </c>
      <c r="J726" t="inlineStr">
        <is>
          <t>Aisha Bello</t>
        </is>
      </c>
      <c r="K726" s="70" t="n">
        <v>14</v>
      </c>
      <c r="L726" s="71" t="n">
        <v>2686805.45</v>
      </c>
      <c r="M726" s="71" t="n">
        <v>37615276.3</v>
      </c>
      <c r="N726" s="71" t="n">
        <v>0</v>
      </c>
      <c r="O726" s="71" t="n">
        <v>37615276.3</v>
      </c>
      <c r="P726" s="71" t="n">
        <v>31114381.64</v>
      </c>
      <c r="Q726" s="71" t="n">
        <v>6500894.66</v>
      </c>
      <c r="R726" t="inlineStr">
        <is>
          <t>TX-01</t>
        </is>
      </c>
      <c r="S726" t="inlineStr">
        <is>
          <t>Petrol</t>
        </is>
      </c>
      <c r="T726" s="70" t="n">
        <v>14</v>
      </c>
      <c r="U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TY100718</t>
        </is>
      </c>
      <c r="B727" s="68" t="n">
        <v>45748</v>
      </c>
      <c r="C727" s="69" t="n">
        <v>2025</v>
      </c>
      <c r="D727" t="inlineStr">
        <is>
          <t>Apr</t>
        </is>
      </c>
      <c r="E727" t="inlineStr">
        <is>
          <t>Asia</t>
        </is>
      </c>
      <c r="F727" t="inlineStr">
        <is>
          <t>Thailand</t>
        </is>
      </c>
      <c r="G727" t="inlineStr">
        <is>
          <t>bZ4X</t>
        </is>
      </c>
      <c r="H727" t="inlineStr">
        <is>
          <t>Dealer retail</t>
        </is>
      </c>
      <c r="I727" t="inlineStr">
        <is>
          <t>Government</t>
        </is>
      </c>
      <c r="J727" t="inlineStr">
        <is>
          <t>Ana Costa</t>
        </is>
      </c>
      <c r="K727" s="70" t="n">
        <v>11</v>
      </c>
      <c r="L727" s="71" t="n">
        <v>6010929.2</v>
      </c>
      <c r="M727" s="71" t="n">
        <v>66120221.2</v>
      </c>
      <c r="N727" s="71" t="n">
        <v>1322404.42</v>
      </c>
      <c r="O727" s="71" t="n">
        <v>64797816.78</v>
      </c>
      <c r="P727" s="71" t="n">
        <v>57095232.05</v>
      </c>
      <c r="Q727" s="71" t="n">
        <v>7702584.73</v>
      </c>
      <c r="R727" t="inlineStr">
        <is>
          <t>BK-02</t>
        </is>
      </c>
      <c r="S727" t="inlineStr">
        <is>
          <t>EV</t>
        </is>
      </c>
      <c r="T727" s="70" t="n">
        <v>11</v>
      </c>
      <c r="U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TY100719</t>
        </is>
      </c>
      <c r="B728" s="68" t="n">
        <v>45748</v>
      </c>
      <c r="C728" s="69" t="n">
        <v>2025</v>
      </c>
      <c r="D728" t="inlineStr">
        <is>
          <t>Apr</t>
        </is>
      </c>
      <c r="E728" t="inlineStr">
        <is>
          <t>North America</t>
        </is>
      </c>
      <c r="F728" t="inlineStr">
        <is>
          <t>USA</t>
        </is>
      </c>
      <c r="G728" t="inlineStr">
        <is>
          <t>RAV4</t>
        </is>
      </c>
      <c r="H728" t="inlineStr">
        <is>
          <t>Dealer retail</t>
        </is>
      </c>
      <c r="I728" t="inlineStr">
        <is>
          <t>Private buyer</t>
        </is>
      </c>
      <c r="J728" t="inlineStr">
        <is>
          <t>Ravindra Patil</t>
        </is>
      </c>
      <c r="K728" s="70" t="n">
        <v>14</v>
      </c>
      <c r="L728" s="71" t="n">
        <v>3635253.46</v>
      </c>
      <c r="M728" s="71" t="n">
        <v>50893548.44</v>
      </c>
      <c r="N728" s="71" t="n">
        <v>0</v>
      </c>
      <c r="O728" s="71" t="n">
        <v>50893548.44</v>
      </c>
      <c r="P728" s="71" t="n">
        <v>39224429.29</v>
      </c>
      <c r="Q728" s="71" t="n">
        <v>11669119.15</v>
      </c>
      <c r="R728" t="inlineStr">
        <is>
          <t>LA-02</t>
        </is>
      </c>
      <c r="S728" t="inlineStr">
        <is>
          <t>Hybrid</t>
        </is>
      </c>
      <c r="T728" s="70" t="n">
        <v>14</v>
      </c>
      <c r="U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TY100720</t>
        </is>
      </c>
      <c r="B729" s="68" t="n">
        <v>45748</v>
      </c>
      <c r="C729" s="69" t="n">
        <v>2025</v>
      </c>
      <c r="D729" t="inlineStr">
        <is>
          <t>Apr</t>
        </is>
      </c>
      <c r="E729" t="inlineStr">
        <is>
          <t>Japan</t>
        </is>
      </c>
      <c r="F729" t="inlineStr">
        <is>
          <t>Japan</t>
        </is>
      </c>
      <c r="G729" t="inlineStr">
        <is>
          <t>Prius</t>
        </is>
      </c>
      <c r="H729" t="inlineStr">
        <is>
          <t>Dealer retail</t>
        </is>
      </c>
      <c r="I729" t="inlineStr">
        <is>
          <t>Private buyer</t>
        </is>
      </c>
      <c r="J729" t="inlineStr">
        <is>
          <t>Kofi Mensah</t>
        </is>
      </c>
      <c r="K729" s="70" t="n">
        <v>24</v>
      </c>
      <c r="L729" s="71" t="n">
        <v>3475250.96</v>
      </c>
      <c r="M729" s="71" t="n">
        <v>83406023.04000001</v>
      </c>
      <c r="N729" s="71" t="n">
        <v>0</v>
      </c>
      <c r="O729" s="71" t="n">
        <v>83406023.04000001</v>
      </c>
      <c r="P729" s="71" t="n">
        <v>69952145.66</v>
      </c>
      <c r="Q729" s="71" t="n">
        <v>13453877.38</v>
      </c>
      <c r="R729" t="inlineStr">
        <is>
          <t>OS-04</t>
        </is>
      </c>
      <c r="S729" t="inlineStr">
        <is>
          <t>Hybrid</t>
        </is>
      </c>
      <c r="T729" s="70" t="n">
        <v>26</v>
      </c>
      <c r="U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TY100721</t>
        </is>
      </c>
      <c r="B730" s="68" t="n">
        <v>45748</v>
      </c>
      <c r="C730" s="69" t="n">
        <v>2025</v>
      </c>
      <c r="D730" t="inlineStr">
        <is>
          <t>Apr</t>
        </is>
      </c>
      <c r="E730" t="inlineStr">
        <is>
          <t>North America</t>
        </is>
      </c>
      <c r="F730" t="inlineStr">
        <is>
          <t>USA</t>
        </is>
      </c>
      <c r="G730" t="inlineStr">
        <is>
          <t>Prius</t>
        </is>
      </c>
      <c r="H730" t="inlineStr">
        <is>
          <t>Online reservation</t>
        </is>
      </c>
      <c r="I730" t="inlineStr">
        <is>
          <t>Company fleet</t>
        </is>
      </c>
      <c r="J730" t="inlineStr">
        <is>
          <t>Sophie Müller</t>
        </is>
      </c>
      <c r="K730" s="70" t="n">
        <v>39</v>
      </c>
      <c r="L730" s="71" t="n">
        <v>3551106.2</v>
      </c>
      <c r="M730" s="71" t="n">
        <v>138493141.8</v>
      </c>
      <c r="N730" s="71" t="n">
        <v>2769862.84</v>
      </c>
      <c r="O730" s="71" t="n">
        <v>135723278.96</v>
      </c>
      <c r="P730" s="71" t="n">
        <v>113970462.28</v>
      </c>
      <c r="Q730" s="71" t="n">
        <v>21752816.68</v>
      </c>
      <c r="R730" t="inlineStr">
        <is>
          <t>LA-03</t>
        </is>
      </c>
      <c r="S730" t="inlineStr">
        <is>
          <t>Hybrid</t>
        </is>
      </c>
      <c r="T730" s="70" t="n">
        <v>40</v>
      </c>
      <c r="U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TY100722</t>
        </is>
      </c>
      <c r="B731" s="68" t="n">
        <v>45748</v>
      </c>
      <c r="C731" s="69" t="n">
        <v>2025</v>
      </c>
      <c r="D731" t="inlineStr">
        <is>
          <t>Apr</t>
        </is>
      </c>
      <c r="E731" t="inlineStr">
        <is>
          <t>North America</t>
        </is>
      </c>
      <c r="F731" t="inlineStr">
        <is>
          <t>Canada</t>
        </is>
      </c>
      <c r="G731" t="inlineStr">
        <is>
          <t>Hilux</t>
        </is>
      </c>
      <c r="H731" t="inlineStr">
        <is>
          <t>Dealer retail</t>
        </is>
      </c>
      <c r="I731" t="inlineStr">
        <is>
          <t>Private buyer</t>
        </is>
      </c>
      <c r="J731" t="inlineStr">
        <is>
          <t>Hiroshi Tanaka</t>
        </is>
      </c>
      <c r="K731" s="70" t="n">
        <v>39</v>
      </c>
      <c r="L731" s="71" t="n">
        <v>4122636.84</v>
      </c>
      <c r="M731" s="71" t="n">
        <v>160782836.76</v>
      </c>
      <c r="N731" s="71" t="n">
        <v>8039141.84</v>
      </c>
      <c r="O731" s="71" t="n">
        <v>152743694.92</v>
      </c>
      <c r="P731" s="71" t="n">
        <v>124684871.63</v>
      </c>
      <c r="Q731" s="71" t="n">
        <v>28058823.29</v>
      </c>
      <c r="R731" t="inlineStr">
        <is>
          <t>TO-03</t>
        </is>
      </c>
      <c r="S731" t="inlineStr">
        <is>
          <t>Diesel</t>
        </is>
      </c>
      <c r="T731" s="70" t="n">
        <v>42</v>
      </c>
      <c r="U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TY100723</t>
        </is>
      </c>
      <c r="B732" s="68" t="n">
        <v>45748</v>
      </c>
      <c r="C732" s="69" t="n">
        <v>2025</v>
      </c>
      <c r="D732" t="inlineStr">
        <is>
          <t>Apr</t>
        </is>
      </c>
      <c r="E732" t="inlineStr">
        <is>
          <t>Japan</t>
        </is>
      </c>
      <c r="F732" t="inlineStr">
        <is>
          <t>Japan</t>
        </is>
      </c>
      <c r="G732" t="inlineStr">
        <is>
          <t>Corolla</t>
        </is>
      </c>
      <c r="H732" t="inlineStr">
        <is>
          <t>Dealer retail</t>
        </is>
      </c>
      <c r="I732" t="inlineStr">
        <is>
          <t>Private buyer</t>
        </is>
      </c>
      <c r="J732" t="inlineStr">
        <is>
          <t>Emma Clarke</t>
        </is>
      </c>
      <c r="K732" s="70" t="n">
        <v>16</v>
      </c>
      <c r="L732" s="71" t="n">
        <v>2769599.82</v>
      </c>
      <c r="M732" s="71" t="n">
        <v>44313597.12</v>
      </c>
      <c r="N732" s="71" t="n">
        <v>886271.9399999999</v>
      </c>
      <c r="O732" s="71" t="n">
        <v>43427325.18</v>
      </c>
      <c r="P732" s="71" t="n">
        <v>35707672.1</v>
      </c>
      <c r="Q732" s="71" t="n">
        <v>7719653.08</v>
      </c>
      <c r="R732" t="inlineStr">
        <is>
          <t>OS-02</t>
        </is>
      </c>
      <c r="S732" t="inlineStr">
        <is>
          <t>Petrol</t>
        </is>
      </c>
      <c r="T732" s="70" t="n">
        <v>16</v>
      </c>
      <c r="U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TY100724</t>
        </is>
      </c>
      <c r="B733" s="68" t="n">
        <v>45749</v>
      </c>
      <c r="C733" s="69" t="n">
        <v>2025</v>
      </c>
      <c r="D733" t="inlineStr">
        <is>
          <t>Apr</t>
        </is>
      </c>
      <c r="E733" t="inlineStr">
        <is>
          <t>Asia</t>
        </is>
      </c>
      <c r="F733" t="inlineStr">
        <is>
          <t>India</t>
        </is>
      </c>
      <c r="G733" t="inlineStr">
        <is>
          <t>bZ4X</t>
        </is>
      </c>
      <c r="H733" t="inlineStr">
        <is>
          <t>Dealer retail</t>
        </is>
      </c>
      <c r="I733" t="inlineStr">
        <is>
          <t>Private buyer</t>
        </is>
      </c>
      <c r="J733" t="inlineStr">
        <is>
          <t>Lucas Martin</t>
        </is>
      </c>
      <c r="K733" s="70" t="n">
        <v>12</v>
      </c>
      <c r="L733" s="71" t="n">
        <v>5921524.67</v>
      </c>
      <c r="M733" s="71" t="n">
        <v>71058296.04000001</v>
      </c>
      <c r="N733" s="71" t="n">
        <v>2131748.88</v>
      </c>
      <c r="O733" s="71" t="n">
        <v>68926547.16</v>
      </c>
      <c r="P733" s="71" t="n">
        <v>63354451.97</v>
      </c>
      <c r="Q733" s="71" t="n">
        <v>5572095.19</v>
      </c>
      <c r="R733" t="inlineStr">
        <is>
          <t>DL-02</t>
        </is>
      </c>
      <c r="S733" t="inlineStr">
        <is>
          <t>EV</t>
        </is>
      </c>
      <c r="T733" s="70" t="n">
        <v>13</v>
      </c>
      <c r="U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TY100725</t>
        </is>
      </c>
      <c r="B734" s="68" t="n">
        <v>45749</v>
      </c>
      <c r="C734" s="69" t="n">
        <v>2025</v>
      </c>
      <c r="D734" t="inlineStr">
        <is>
          <t>Apr</t>
        </is>
      </c>
      <c r="E734" t="inlineStr">
        <is>
          <t>Japan</t>
        </is>
      </c>
      <c r="F734" t="inlineStr">
        <is>
          <t>Japan</t>
        </is>
      </c>
      <c r="G734" t="inlineStr">
        <is>
          <t>RAV4</t>
        </is>
      </c>
      <c r="H734" t="inlineStr">
        <is>
          <t>Fleet</t>
        </is>
      </c>
      <c r="I734" t="inlineStr">
        <is>
          <t>Private buyer</t>
        </is>
      </c>
      <c r="J734" t="inlineStr">
        <is>
          <t>Yuki Sato</t>
        </is>
      </c>
      <c r="K734" s="70" t="n">
        <v>30</v>
      </c>
      <c r="L734" s="71" t="n">
        <v>3646859.12</v>
      </c>
      <c r="M734" s="71" t="n">
        <v>109405773.6</v>
      </c>
      <c r="N734" s="71" t="n">
        <v>3282173.21</v>
      </c>
      <c r="O734" s="71" t="n">
        <v>106123600.39</v>
      </c>
      <c r="P734" s="71" t="n">
        <v>87728496.09999999</v>
      </c>
      <c r="Q734" s="71" t="n">
        <v>18395104.29</v>
      </c>
      <c r="R734" t="inlineStr">
        <is>
          <t>OS-04</t>
        </is>
      </c>
      <c r="S734" t="inlineStr">
        <is>
          <t>Hybrid</t>
        </is>
      </c>
      <c r="T734" s="70" t="n">
        <v>30</v>
      </c>
      <c r="U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TY100726</t>
        </is>
      </c>
      <c r="B735" s="68" t="n">
        <v>45749</v>
      </c>
      <c r="C735" s="69" t="n">
        <v>2025</v>
      </c>
      <c r="D735" t="inlineStr">
        <is>
          <t>Apr</t>
        </is>
      </c>
      <c r="E735" t="inlineStr">
        <is>
          <t>North America</t>
        </is>
      </c>
      <c r="F735" t="inlineStr">
        <is>
          <t>Canada</t>
        </is>
      </c>
      <c r="G735" t="inlineStr">
        <is>
          <t>Hilux</t>
        </is>
      </c>
      <c r="H735" t="inlineStr">
        <is>
          <t>Dealer retail</t>
        </is>
      </c>
      <c r="I735" t="inlineStr">
        <is>
          <t>Private buyer</t>
        </is>
      </c>
      <c r="J735" t="inlineStr">
        <is>
          <t>Kofi Mensah</t>
        </is>
      </c>
      <c r="K735" s="70" t="n">
        <v>21</v>
      </c>
      <c r="L735" s="71" t="n">
        <v>4125730.87</v>
      </c>
      <c r="M735" s="71" t="n">
        <v>86640348.27</v>
      </c>
      <c r="N735" s="71" t="n">
        <v>2599210.45</v>
      </c>
      <c r="O735" s="71" t="n">
        <v>84041137.81999999</v>
      </c>
      <c r="P735" s="71" t="n">
        <v>65874454.44</v>
      </c>
      <c r="Q735" s="71" t="n">
        <v>18166683.38</v>
      </c>
      <c r="R735" t="inlineStr">
        <is>
          <t>TO-04</t>
        </is>
      </c>
      <c r="S735" t="inlineStr">
        <is>
          <t>Diesel</t>
        </is>
      </c>
      <c r="T735" s="70" t="n">
        <v>21</v>
      </c>
      <c r="U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TY100727</t>
        </is>
      </c>
      <c r="B736" s="68" t="n">
        <v>45749</v>
      </c>
      <c r="C736" s="69" t="n">
        <v>2025</v>
      </c>
      <c r="D736" t="inlineStr">
        <is>
          <t>Apr</t>
        </is>
      </c>
      <c r="E736" t="inlineStr">
        <is>
          <t>Asia</t>
        </is>
      </c>
      <c r="F736" t="inlineStr">
        <is>
          <t>Thailand</t>
        </is>
      </c>
      <c r="G736" t="inlineStr">
        <is>
          <t>Land Cruiser</t>
        </is>
      </c>
      <c r="H736" t="inlineStr">
        <is>
          <t>Fleet</t>
        </is>
      </c>
      <c r="I736" t="inlineStr">
        <is>
          <t>Private buyer</t>
        </is>
      </c>
      <c r="J736" t="inlineStr">
        <is>
          <t>Liam O'Brien</t>
        </is>
      </c>
      <c r="K736" s="70" t="n">
        <v>41</v>
      </c>
      <c r="L736" s="71" t="n">
        <v>7353615.7</v>
      </c>
      <c r="M736" s="71" t="n">
        <v>301498243.7</v>
      </c>
      <c r="N736" s="71" t="n">
        <v>15074912.19</v>
      </c>
      <c r="O736" s="71" t="n">
        <v>286423331.51</v>
      </c>
      <c r="P736" s="71" t="n">
        <v>223600377.1</v>
      </c>
      <c r="Q736" s="71" t="n">
        <v>62822954.41</v>
      </c>
      <c r="R736" t="inlineStr">
        <is>
          <t>BK-03</t>
        </is>
      </c>
      <c r="S736" t="inlineStr">
        <is>
          <t>Hybrid</t>
        </is>
      </c>
      <c r="T736" s="70" t="n">
        <v>45</v>
      </c>
      <c r="U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TY100728</t>
        </is>
      </c>
      <c r="B737" s="68" t="n">
        <v>45749</v>
      </c>
      <c r="C737" s="69" t="n">
        <v>2025</v>
      </c>
      <c r="D737" t="inlineStr">
        <is>
          <t>Apr</t>
        </is>
      </c>
      <c r="E737" t="inlineStr">
        <is>
          <t>North America</t>
        </is>
      </c>
      <c r="F737" t="inlineStr">
        <is>
          <t>USA</t>
        </is>
      </c>
      <c r="G737" t="inlineStr">
        <is>
          <t>Corolla</t>
        </is>
      </c>
      <c r="H737" t="inlineStr">
        <is>
          <t>Dealer retail</t>
        </is>
      </c>
      <c r="I737" t="inlineStr">
        <is>
          <t>Private buyer</t>
        </is>
      </c>
      <c r="J737" t="inlineStr">
        <is>
          <t>Mei Lin</t>
        </is>
      </c>
      <c r="K737" s="70" t="n">
        <v>3</v>
      </c>
      <c r="L737" s="71" t="n">
        <v>2919446.59</v>
      </c>
      <c r="M737" s="71" t="n">
        <v>8758339.77</v>
      </c>
      <c r="N737" s="71" t="n">
        <v>0</v>
      </c>
      <c r="O737" s="71" t="n">
        <v>8758339.77</v>
      </c>
      <c r="P737" s="71" t="n">
        <v>6694984.47</v>
      </c>
      <c r="Q737" s="71" t="n">
        <v>2063355.3</v>
      </c>
      <c r="R737" t="inlineStr">
        <is>
          <t>LA-02</t>
        </is>
      </c>
      <c r="S737" t="inlineStr">
        <is>
          <t>Petrol</t>
        </is>
      </c>
      <c r="T737" s="70" t="n">
        <v>3</v>
      </c>
      <c r="U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TY100729</t>
        </is>
      </c>
      <c r="B738" s="68" t="n">
        <v>45749</v>
      </c>
      <c r="C738" s="69" t="n">
        <v>2025</v>
      </c>
      <c r="D738" t="inlineStr">
        <is>
          <t>Apr</t>
        </is>
      </c>
      <c r="E738" t="inlineStr">
        <is>
          <t>Europe</t>
        </is>
      </c>
      <c r="F738" t="inlineStr">
        <is>
          <t>UK</t>
        </is>
      </c>
      <c r="G738" t="inlineStr">
        <is>
          <t>RAV4</t>
        </is>
      </c>
      <c r="H738" t="inlineStr">
        <is>
          <t>Dealer retail</t>
        </is>
      </c>
      <c r="I738" t="inlineStr">
        <is>
          <t>Private buyer</t>
        </is>
      </c>
      <c r="J738" t="inlineStr">
        <is>
          <t>Ruhi Shaikh</t>
        </is>
      </c>
      <c r="K738" s="70" t="n">
        <v>42</v>
      </c>
      <c r="L738" s="71" t="n">
        <v>3487949.69</v>
      </c>
      <c r="M738" s="71" t="n">
        <v>146493886.98</v>
      </c>
      <c r="N738" s="71" t="n">
        <v>2929877.74</v>
      </c>
      <c r="O738" s="71" t="n">
        <v>143564009.24</v>
      </c>
      <c r="P738" s="71" t="n">
        <v>120252305.77</v>
      </c>
      <c r="Q738" s="71" t="n">
        <v>23311703.47</v>
      </c>
      <c r="R738" t="inlineStr">
        <is>
          <t>LN-04</t>
        </is>
      </c>
      <c r="S738" t="inlineStr">
        <is>
          <t>Hybrid</t>
        </is>
      </c>
      <c r="T738" s="70" t="n">
        <v>41</v>
      </c>
      <c r="U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TY100730</t>
        </is>
      </c>
      <c r="B739" s="68" t="n">
        <v>45749</v>
      </c>
      <c r="C739" s="69" t="n">
        <v>2025</v>
      </c>
      <c r="D739" t="inlineStr">
        <is>
          <t>Apr</t>
        </is>
      </c>
      <c r="E739" t="inlineStr">
        <is>
          <t>Asia</t>
        </is>
      </c>
      <c r="F739" t="inlineStr">
        <is>
          <t>Indonesia</t>
        </is>
      </c>
      <c r="G739" t="inlineStr">
        <is>
          <t>RAV4</t>
        </is>
      </c>
      <c r="H739" t="inlineStr">
        <is>
          <t>Online reservation</t>
        </is>
      </c>
      <c r="I739" t="inlineStr">
        <is>
          <t>Company fleet</t>
        </is>
      </c>
      <c r="J739" t="inlineStr">
        <is>
          <t>Fatima Al-Saud</t>
        </is>
      </c>
      <c r="K739" s="70" t="n">
        <v>15</v>
      </c>
      <c r="L739" s="71" t="n">
        <v>3780111.29</v>
      </c>
      <c r="M739" s="71" t="n">
        <v>56701669.35</v>
      </c>
      <c r="N739" s="71" t="n">
        <v>1134033.39</v>
      </c>
      <c r="O739" s="71" t="n">
        <v>55567635.96</v>
      </c>
      <c r="P739" s="71" t="n">
        <v>43909701.85</v>
      </c>
      <c r="Q739" s="71" t="n">
        <v>11657934.11</v>
      </c>
      <c r="R739" t="inlineStr">
        <is>
          <t>JK-03</t>
        </is>
      </c>
      <c r="S739" t="inlineStr">
        <is>
          <t>Petrol</t>
        </is>
      </c>
      <c r="T739" s="70" t="n">
        <v>16</v>
      </c>
      <c r="U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TY100731</t>
        </is>
      </c>
      <c r="B740" s="68" t="n">
        <v>45749</v>
      </c>
      <c r="C740" s="69" t="n">
        <v>2025</v>
      </c>
      <c r="D740" t="inlineStr">
        <is>
          <t>Apr</t>
        </is>
      </c>
      <c r="E740" t="inlineStr">
        <is>
          <t>North America</t>
        </is>
      </c>
      <c r="F740" t="inlineStr">
        <is>
          <t>USA</t>
        </is>
      </c>
      <c r="G740" t="inlineStr">
        <is>
          <t>Camry</t>
        </is>
      </c>
      <c r="H740" t="inlineStr">
        <is>
          <t>Dealer retail</t>
        </is>
      </c>
      <c r="I740" t="inlineStr">
        <is>
          <t>Private buyer</t>
        </is>
      </c>
      <c r="J740" t="inlineStr">
        <is>
          <t>Emma Clarke</t>
        </is>
      </c>
      <c r="K740" s="70" t="n">
        <v>16</v>
      </c>
      <c r="L740" s="71" t="n">
        <v>3904760.03</v>
      </c>
      <c r="M740" s="71" t="n">
        <v>62476160.48</v>
      </c>
      <c r="N740" s="71" t="n">
        <v>0</v>
      </c>
      <c r="O740" s="71" t="n">
        <v>62476160.48</v>
      </c>
      <c r="P740" s="71" t="n">
        <v>52744697.75</v>
      </c>
      <c r="Q740" s="71" t="n">
        <v>9731462.73</v>
      </c>
      <c r="R740" t="inlineStr">
        <is>
          <t>LA-03</t>
        </is>
      </c>
      <c r="S740" t="inlineStr">
        <is>
          <t>Petrol</t>
        </is>
      </c>
      <c r="T740" s="70" t="n">
        <v>17</v>
      </c>
      <c r="U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TY100732</t>
        </is>
      </c>
      <c r="B741" s="68" t="n">
        <v>45749</v>
      </c>
      <c r="C741" s="69" t="n">
        <v>2025</v>
      </c>
      <c r="D741" t="inlineStr">
        <is>
          <t>Apr</t>
        </is>
      </c>
      <c r="E741" t="inlineStr">
        <is>
          <t>North America</t>
        </is>
      </c>
      <c r="F741" t="inlineStr">
        <is>
          <t>USA</t>
        </is>
      </c>
      <c r="G741" t="inlineStr">
        <is>
          <t>Corolla</t>
        </is>
      </c>
      <c r="H741" t="inlineStr">
        <is>
          <t>Dealer retail</t>
        </is>
      </c>
      <c r="I741" t="inlineStr">
        <is>
          <t>Government</t>
        </is>
      </c>
      <c r="J741" t="inlineStr">
        <is>
          <t>Aisha Bello</t>
        </is>
      </c>
      <c r="K741" s="70" t="n">
        <v>8</v>
      </c>
      <c r="L741" s="71" t="n">
        <v>2658175.89</v>
      </c>
      <c r="M741" s="71" t="n">
        <v>21265407.12</v>
      </c>
      <c r="N741" s="71" t="n">
        <v>425308.14</v>
      </c>
      <c r="O741" s="71" t="n">
        <v>20840098.98</v>
      </c>
      <c r="P741" s="71" t="n">
        <v>18834914.08</v>
      </c>
      <c r="Q741" s="71" t="n">
        <v>2005184.9</v>
      </c>
      <c r="R741" t="inlineStr">
        <is>
          <t>LA-02</t>
        </is>
      </c>
      <c r="S741" t="inlineStr">
        <is>
          <t>Hybrid</t>
        </is>
      </c>
      <c r="T741" s="70" t="n">
        <v>8</v>
      </c>
      <c r="U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TY100733</t>
        </is>
      </c>
      <c r="B742" s="68" t="n">
        <v>45750</v>
      </c>
      <c r="C742" s="69" t="n">
        <v>2025</v>
      </c>
      <c r="D742" t="inlineStr">
        <is>
          <t>Apr</t>
        </is>
      </c>
      <c r="E742" t="inlineStr">
        <is>
          <t>North America</t>
        </is>
      </c>
      <c r="F742" t="inlineStr">
        <is>
          <t>USA</t>
        </is>
      </c>
      <c r="G742" t="inlineStr">
        <is>
          <t>Camry</t>
        </is>
      </c>
      <c r="H742" t="inlineStr">
        <is>
          <t>Dealer retail</t>
        </is>
      </c>
      <c r="I742" t="inlineStr">
        <is>
          <t>Private buyer</t>
        </is>
      </c>
      <c r="J742" t="inlineStr">
        <is>
          <t>Carlos Silva</t>
        </is>
      </c>
      <c r="K742" s="70" t="n">
        <v>21</v>
      </c>
      <c r="L742" s="71" t="n">
        <v>3805474.92</v>
      </c>
      <c r="M742" s="71" t="n">
        <v>79914973.31999999</v>
      </c>
      <c r="N742" s="71" t="n">
        <v>1598299.47</v>
      </c>
      <c r="O742" s="71" t="n">
        <v>78316673.84999999</v>
      </c>
      <c r="P742" s="71" t="n">
        <v>68579705.39</v>
      </c>
      <c r="Q742" s="71" t="n">
        <v>9736968.460000001</v>
      </c>
      <c r="R742" t="inlineStr">
        <is>
          <t>TX-03</t>
        </is>
      </c>
      <c r="S742" t="inlineStr">
        <is>
          <t>Hybrid</t>
        </is>
      </c>
      <c r="T742" s="70" t="n">
        <v>21</v>
      </c>
      <c r="U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TY100734</t>
        </is>
      </c>
      <c r="B743" s="68" t="n">
        <v>45750</v>
      </c>
      <c r="C743" s="69" t="n">
        <v>2025</v>
      </c>
      <c r="D743" t="inlineStr">
        <is>
          <t>Apr</t>
        </is>
      </c>
      <c r="E743" t="inlineStr">
        <is>
          <t>Middle East</t>
        </is>
      </c>
      <c r="F743" t="inlineStr">
        <is>
          <t>Saudi Arabia</t>
        </is>
      </c>
      <c r="G743" t="inlineStr">
        <is>
          <t>RAV4</t>
        </is>
      </c>
      <c r="H743" t="inlineStr">
        <is>
          <t>Dealer retail</t>
        </is>
      </c>
      <c r="I743" t="inlineStr">
        <is>
          <t>Government</t>
        </is>
      </c>
      <c r="J743" t="inlineStr">
        <is>
          <t>Liam O'Brien</t>
        </is>
      </c>
      <c r="K743" s="70" t="n">
        <v>22</v>
      </c>
      <c r="L743" s="71" t="n">
        <v>3534378.07</v>
      </c>
      <c r="M743" s="71" t="n">
        <v>77756317.54000001</v>
      </c>
      <c r="N743" s="71" t="n">
        <v>3887815.88</v>
      </c>
      <c r="O743" s="71" t="n">
        <v>73868501.66</v>
      </c>
      <c r="P743" s="71" t="n">
        <v>61644215.14</v>
      </c>
      <c r="Q743" s="71" t="n">
        <v>12224286.52</v>
      </c>
      <c r="R743" t="inlineStr">
        <is>
          <t>RY-04</t>
        </is>
      </c>
      <c r="S743" t="inlineStr">
        <is>
          <t>Hybrid</t>
        </is>
      </c>
      <c r="T743" s="70" t="n">
        <v>22</v>
      </c>
      <c r="U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TY100735</t>
        </is>
      </c>
      <c r="B744" s="68" t="n">
        <v>45750</v>
      </c>
      <c r="C744" s="69" t="n">
        <v>2025</v>
      </c>
      <c r="D744" t="inlineStr">
        <is>
          <t>Apr</t>
        </is>
      </c>
      <c r="E744" t="inlineStr">
        <is>
          <t>North America</t>
        </is>
      </c>
      <c r="F744" t="inlineStr">
        <is>
          <t>USA</t>
        </is>
      </c>
      <c r="G744" t="inlineStr">
        <is>
          <t>RAV4</t>
        </is>
      </c>
      <c r="H744" t="inlineStr">
        <is>
          <t>Dealer retail</t>
        </is>
      </c>
      <c r="I744" t="inlineStr">
        <is>
          <t>Private buyer</t>
        </is>
      </c>
      <c r="J744" t="inlineStr">
        <is>
          <t>Ravindra Patil</t>
        </is>
      </c>
      <c r="K744" s="70" t="n">
        <v>15</v>
      </c>
      <c r="L744" s="71" t="n">
        <v>3615876.23</v>
      </c>
      <c r="M744" s="71" t="n">
        <v>54238143.45</v>
      </c>
      <c r="N744" s="71" t="n">
        <v>0</v>
      </c>
      <c r="O744" s="71" t="n">
        <v>54238143.45</v>
      </c>
      <c r="P744" s="71" t="n">
        <v>42093007.69</v>
      </c>
      <c r="Q744" s="71" t="n">
        <v>12145135.76</v>
      </c>
      <c r="R744" t="inlineStr">
        <is>
          <t>NY-02</t>
        </is>
      </c>
      <c r="S744" t="inlineStr">
        <is>
          <t>Hybrid</t>
        </is>
      </c>
      <c r="T744" s="70" t="n">
        <v>16</v>
      </c>
      <c r="U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TY100736</t>
        </is>
      </c>
      <c r="B745" s="68" t="n">
        <v>45750</v>
      </c>
      <c r="C745" s="69" t="n">
        <v>2025</v>
      </c>
      <c r="D745" t="inlineStr">
        <is>
          <t>Apr</t>
        </is>
      </c>
      <c r="E745" t="inlineStr">
        <is>
          <t>Japan</t>
        </is>
      </c>
      <c r="F745" t="inlineStr">
        <is>
          <t>Japan</t>
        </is>
      </c>
      <c r="G745" t="inlineStr">
        <is>
          <t>Camry</t>
        </is>
      </c>
      <c r="H745" t="inlineStr">
        <is>
          <t>Dealer retail</t>
        </is>
      </c>
      <c r="I745" t="inlineStr">
        <is>
          <t>Private buyer</t>
        </is>
      </c>
      <c r="J745" t="inlineStr">
        <is>
          <t>Omar Haddad</t>
        </is>
      </c>
      <c r="K745" s="70" t="n">
        <v>25</v>
      </c>
      <c r="L745" s="71" t="n">
        <v>4051572.94</v>
      </c>
      <c r="M745" s="71" t="n">
        <v>101289323.5</v>
      </c>
      <c r="N745" s="71" t="n">
        <v>3038679.71</v>
      </c>
      <c r="O745" s="71" t="n">
        <v>98250643.79000001</v>
      </c>
      <c r="P745" s="71" t="n">
        <v>78729257.76000001</v>
      </c>
      <c r="Q745" s="71" t="n">
        <v>19521386.03</v>
      </c>
      <c r="R745" t="inlineStr">
        <is>
          <t>TK-04</t>
        </is>
      </c>
      <c r="S745" t="inlineStr">
        <is>
          <t>Hybrid</t>
        </is>
      </c>
      <c r="T745" s="70" t="n">
        <v>26</v>
      </c>
      <c r="U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TY100737</t>
        </is>
      </c>
      <c r="B746" s="68" t="n">
        <v>45750</v>
      </c>
      <c r="C746" s="69" t="n">
        <v>2025</v>
      </c>
      <c r="D746" t="inlineStr">
        <is>
          <t>Apr</t>
        </is>
      </c>
      <c r="E746" t="inlineStr">
        <is>
          <t>Asia</t>
        </is>
      </c>
      <c r="F746" t="inlineStr">
        <is>
          <t>Indonesia</t>
        </is>
      </c>
      <c r="G746" t="inlineStr">
        <is>
          <t>bZ4X</t>
        </is>
      </c>
      <c r="H746" t="inlineStr">
        <is>
          <t>Dealer retail</t>
        </is>
      </c>
      <c r="I746" t="inlineStr">
        <is>
          <t>Company fleet</t>
        </is>
      </c>
      <c r="J746" t="inlineStr">
        <is>
          <t>Zoya Ahmed</t>
        </is>
      </c>
      <c r="K746" s="70" t="n">
        <v>44</v>
      </c>
      <c r="L746" s="71" t="n">
        <v>5771219.18</v>
      </c>
      <c r="M746" s="71" t="n">
        <v>253933643.92</v>
      </c>
      <c r="N746" s="71" t="n">
        <v>12696682.2</v>
      </c>
      <c r="O746" s="71" t="n">
        <v>241236961.72</v>
      </c>
      <c r="P746" s="71" t="n">
        <v>237547177.33</v>
      </c>
      <c r="Q746" s="71" t="n">
        <v>3689784.39</v>
      </c>
      <c r="R746" t="inlineStr">
        <is>
          <t>JK-03</t>
        </is>
      </c>
      <c r="S746" t="inlineStr">
        <is>
          <t>EV</t>
        </is>
      </c>
      <c r="T746" s="70" t="n">
        <v>46</v>
      </c>
      <c r="U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TY100738</t>
        </is>
      </c>
      <c r="B747" s="68" t="n">
        <v>45750</v>
      </c>
      <c r="C747" s="69" t="n">
        <v>2025</v>
      </c>
      <c r="D747" t="inlineStr">
        <is>
          <t>Apr</t>
        </is>
      </c>
      <c r="E747" t="inlineStr">
        <is>
          <t>Europe</t>
        </is>
      </c>
      <c r="F747" t="inlineStr">
        <is>
          <t>France</t>
        </is>
      </c>
      <c r="G747" t="inlineStr">
        <is>
          <t>Hilux</t>
        </is>
      </c>
      <c r="H747" t="inlineStr">
        <is>
          <t>Online reservation</t>
        </is>
      </c>
      <c r="I747" t="inlineStr">
        <is>
          <t>Government</t>
        </is>
      </c>
      <c r="J747" t="inlineStr">
        <is>
          <t>Hiroshi Tanaka</t>
        </is>
      </c>
      <c r="K747" s="70" t="n">
        <v>43</v>
      </c>
      <c r="L747" s="71" t="n">
        <v>3995270.51</v>
      </c>
      <c r="M747" s="71" t="n">
        <v>171796631.93</v>
      </c>
      <c r="N747" s="71" t="n">
        <v>5153898.96</v>
      </c>
      <c r="O747" s="71" t="n">
        <v>166642732.97</v>
      </c>
      <c r="P747" s="71" t="n">
        <v>139855547.22</v>
      </c>
      <c r="Q747" s="71" t="n">
        <v>26787185.75</v>
      </c>
      <c r="R747" t="inlineStr">
        <is>
          <t>PA-01</t>
        </is>
      </c>
      <c r="S747" t="inlineStr">
        <is>
          <t>Diesel</t>
        </is>
      </c>
      <c r="T747" s="70" t="n">
        <v>44</v>
      </c>
      <c r="U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TY100739</t>
        </is>
      </c>
      <c r="B748" s="68" t="n">
        <v>45750</v>
      </c>
      <c r="C748" s="69" t="n">
        <v>2025</v>
      </c>
      <c r="D748" t="inlineStr">
        <is>
          <t>Apr</t>
        </is>
      </c>
      <c r="E748" t="inlineStr">
        <is>
          <t>North America</t>
        </is>
      </c>
      <c r="F748" t="inlineStr">
        <is>
          <t>USA</t>
        </is>
      </c>
      <c r="G748" t="inlineStr">
        <is>
          <t>Hilux</t>
        </is>
      </c>
      <c r="H748" t="inlineStr">
        <is>
          <t>Dealer retail</t>
        </is>
      </c>
      <c r="I748" t="inlineStr">
        <is>
          <t>Private buyer</t>
        </is>
      </c>
      <c r="J748" t="inlineStr">
        <is>
          <t>Ana Costa</t>
        </is>
      </c>
      <c r="K748" s="70" t="n">
        <v>9</v>
      </c>
      <c r="L748" s="71" t="n">
        <v>3921828.8</v>
      </c>
      <c r="M748" s="71" t="n">
        <v>35296459.2</v>
      </c>
      <c r="N748" s="71" t="n">
        <v>1764822.96</v>
      </c>
      <c r="O748" s="71" t="n">
        <v>33531636.24</v>
      </c>
      <c r="P748" s="71" t="n">
        <v>29628126.85</v>
      </c>
      <c r="Q748" s="71" t="n">
        <v>3903509.39</v>
      </c>
      <c r="R748" t="inlineStr">
        <is>
          <t>TX-04</t>
        </is>
      </c>
      <c r="S748" t="inlineStr">
        <is>
          <t>Diesel</t>
        </is>
      </c>
      <c r="T748" s="70" t="n">
        <v>9</v>
      </c>
      <c r="U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TY100740</t>
        </is>
      </c>
      <c r="B749" s="68" t="n">
        <v>45750</v>
      </c>
      <c r="C749" s="69" t="n">
        <v>2025</v>
      </c>
      <c r="D749" t="inlineStr">
        <is>
          <t>Apr</t>
        </is>
      </c>
      <c r="E749" t="inlineStr">
        <is>
          <t>North America</t>
        </is>
      </c>
      <c r="F749" t="inlineStr">
        <is>
          <t>Canada</t>
        </is>
      </c>
      <c r="G749" t="inlineStr">
        <is>
          <t>Land Cruiser</t>
        </is>
      </c>
      <c r="H749" t="inlineStr">
        <is>
          <t>Dealer retail</t>
        </is>
      </c>
      <c r="I749" t="inlineStr">
        <is>
          <t>Private buyer</t>
        </is>
      </c>
      <c r="J749" t="inlineStr">
        <is>
          <t>Shraddha Kulkarni</t>
        </is>
      </c>
      <c r="K749" s="70" t="n">
        <v>34</v>
      </c>
      <c r="L749" s="71" t="n">
        <v>7568053.05</v>
      </c>
      <c r="M749" s="71" t="n">
        <v>257313803.7</v>
      </c>
      <c r="N749" s="71" t="n">
        <v>7719414.11</v>
      </c>
      <c r="O749" s="71" t="n">
        <v>249594389.59</v>
      </c>
      <c r="P749" s="71" t="n">
        <v>191482306.31</v>
      </c>
      <c r="Q749" s="71" t="n">
        <v>58112083.28</v>
      </c>
      <c r="R749" t="inlineStr">
        <is>
          <t>TO-02</t>
        </is>
      </c>
      <c r="S749" t="inlineStr">
        <is>
          <t>Hybrid</t>
        </is>
      </c>
      <c r="T749" s="70" t="n">
        <v>33</v>
      </c>
      <c r="U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TY100741</t>
        </is>
      </c>
      <c r="B750" s="68" t="n">
        <v>45750</v>
      </c>
      <c r="C750" s="69" t="n">
        <v>2025</v>
      </c>
      <c r="D750" t="inlineStr">
        <is>
          <t>Apr</t>
        </is>
      </c>
      <c r="E750" t="inlineStr">
        <is>
          <t>Middle East</t>
        </is>
      </c>
      <c r="F750" t="inlineStr">
        <is>
          <t>UAE</t>
        </is>
      </c>
      <c r="G750" t="inlineStr">
        <is>
          <t>Corolla</t>
        </is>
      </c>
      <c r="H750" t="inlineStr">
        <is>
          <t>Fleet</t>
        </is>
      </c>
      <c r="I750" t="inlineStr">
        <is>
          <t>Private buyer</t>
        </is>
      </c>
      <c r="J750" t="inlineStr">
        <is>
          <t>Sophie Müller</t>
        </is>
      </c>
      <c r="K750" s="70" t="n">
        <v>27</v>
      </c>
      <c r="L750" s="71" t="n">
        <v>2645951.01</v>
      </c>
      <c r="M750" s="71" t="n">
        <v>71440677.27</v>
      </c>
      <c r="N750" s="71" t="n">
        <v>1428813.55</v>
      </c>
      <c r="O750" s="71" t="n">
        <v>70011863.72</v>
      </c>
      <c r="P750" s="71" t="n">
        <v>60140000.63</v>
      </c>
      <c r="Q750" s="71" t="n">
        <v>9871863.09</v>
      </c>
      <c r="R750" t="inlineStr">
        <is>
          <t>DB-01</t>
        </is>
      </c>
      <c r="S750" t="inlineStr">
        <is>
          <t>Petrol</t>
        </is>
      </c>
      <c r="T750" s="70" t="n">
        <v>28</v>
      </c>
      <c r="U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TY100742</t>
        </is>
      </c>
      <c r="B751" s="68" t="n">
        <v>45750</v>
      </c>
      <c r="C751" s="69" t="n">
        <v>2025</v>
      </c>
      <c r="D751" t="inlineStr">
        <is>
          <t>Apr</t>
        </is>
      </c>
      <c r="E751" t="inlineStr">
        <is>
          <t>North America</t>
        </is>
      </c>
      <c r="F751" t="inlineStr">
        <is>
          <t>USA</t>
        </is>
      </c>
      <c r="G751" t="inlineStr">
        <is>
          <t>Prius</t>
        </is>
      </c>
      <c r="H751" t="inlineStr">
        <is>
          <t>Dealer retail</t>
        </is>
      </c>
      <c r="I751" t="inlineStr">
        <is>
          <t>Private buyer</t>
        </is>
      </c>
      <c r="J751" t="inlineStr">
        <is>
          <t>Noah Smith</t>
        </is>
      </c>
      <c r="K751" s="70" t="n">
        <v>20</v>
      </c>
      <c r="L751" s="71" t="n">
        <v>3461066.12</v>
      </c>
      <c r="M751" s="71" t="n">
        <v>69221322.40000001</v>
      </c>
      <c r="N751" s="71" t="n">
        <v>3461066.12</v>
      </c>
      <c r="O751" s="71" t="n">
        <v>65760256.28</v>
      </c>
      <c r="P751" s="71" t="n">
        <v>58635144.8</v>
      </c>
      <c r="Q751" s="71" t="n">
        <v>7125111.48</v>
      </c>
      <c r="R751" t="inlineStr">
        <is>
          <t>TX-01</t>
        </is>
      </c>
      <c r="S751" t="inlineStr">
        <is>
          <t>Hybrid</t>
        </is>
      </c>
      <c r="T751" s="70" t="n">
        <v>21</v>
      </c>
      <c r="U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TY100743</t>
        </is>
      </c>
      <c r="B752" s="68" t="n">
        <v>45751</v>
      </c>
      <c r="C752" s="69" t="n">
        <v>2025</v>
      </c>
      <c r="D752" t="inlineStr">
        <is>
          <t>Apr</t>
        </is>
      </c>
      <c r="E752" t="inlineStr">
        <is>
          <t>Japan</t>
        </is>
      </c>
      <c r="F752" t="inlineStr">
        <is>
          <t>Japan</t>
        </is>
      </c>
      <c r="G752" t="inlineStr">
        <is>
          <t>Corolla</t>
        </is>
      </c>
      <c r="H752" t="inlineStr">
        <is>
          <t>Dealer retail</t>
        </is>
      </c>
      <c r="I752" t="inlineStr">
        <is>
          <t>Company fleet</t>
        </is>
      </c>
      <c r="J752" t="inlineStr">
        <is>
          <t>Ana Costa</t>
        </is>
      </c>
      <c r="K752" s="70" t="n">
        <v>30</v>
      </c>
      <c r="L752" s="71" t="n">
        <v>2709519.23</v>
      </c>
      <c r="M752" s="71" t="n">
        <v>81285576.90000001</v>
      </c>
      <c r="N752" s="71" t="n">
        <v>1625711.54</v>
      </c>
      <c r="O752" s="71" t="n">
        <v>79659865.36</v>
      </c>
      <c r="P752" s="71" t="n">
        <v>68041454.97</v>
      </c>
      <c r="Q752" s="71" t="n">
        <v>11618410.39</v>
      </c>
      <c r="R752" t="inlineStr">
        <is>
          <t>NG-01</t>
        </is>
      </c>
      <c r="S752" t="inlineStr">
        <is>
          <t>Hybrid</t>
        </is>
      </c>
      <c r="T752" s="70" t="n">
        <v>30</v>
      </c>
      <c r="U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TY100744</t>
        </is>
      </c>
      <c r="B753" s="68" t="n">
        <v>45751</v>
      </c>
      <c r="C753" s="69" t="n">
        <v>2025</v>
      </c>
      <c r="D753" t="inlineStr">
        <is>
          <t>Apr</t>
        </is>
      </c>
      <c r="E753" t="inlineStr">
        <is>
          <t>Europe</t>
        </is>
      </c>
      <c r="F753" t="inlineStr">
        <is>
          <t>Germany</t>
        </is>
      </c>
      <c r="G753" t="inlineStr">
        <is>
          <t>Land Cruiser</t>
        </is>
      </c>
      <c r="H753" t="inlineStr">
        <is>
          <t>Dealer retail</t>
        </is>
      </c>
      <c r="I753" t="inlineStr">
        <is>
          <t>Private buyer</t>
        </is>
      </c>
      <c r="J753" t="inlineStr">
        <is>
          <t>Fatima Al-Saud</t>
        </is>
      </c>
      <c r="K753" s="70" t="n">
        <v>29</v>
      </c>
      <c r="L753" s="71" t="n">
        <v>7313130.15</v>
      </c>
      <c r="M753" s="71" t="n">
        <v>212080774.35</v>
      </c>
      <c r="N753" s="71" t="n">
        <v>0</v>
      </c>
      <c r="O753" s="71" t="n">
        <v>212080774.35</v>
      </c>
      <c r="P753" s="71" t="n">
        <v>160954545.1</v>
      </c>
      <c r="Q753" s="71" t="n">
        <v>51126229.25</v>
      </c>
      <c r="R753" t="inlineStr">
        <is>
          <t>BE-02</t>
        </is>
      </c>
      <c r="S753" t="inlineStr">
        <is>
          <t>Petrol</t>
        </is>
      </c>
      <c r="T753" s="70" t="n">
        <v>28</v>
      </c>
      <c r="U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TY100745</t>
        </is>
      </c>
      <c r="B754" s="68" t="n">
        <v>45751</v>
      </c>
      <c r="C754" s="69" t="n">
        <v>2025</v>
      </c>
      <c r="D754" t="inlineStr">
        <is>
          <t>Apr</t>
        </is>
      </c>
      <c r="E754" t="inlineStr">
        <is>
          <t>Europe</t>
        </is>
      </c>
      <c r="F754" t="inlineStr">
        <is>
          <t>UK</t>
        </is>
      </c>
      <c r="G754" t="inlineStr">
        <is>
          <t>Land Cruiser</t>
        </is>
      </c>
      <c r="H754" t="inlineStr">
        <is>
          <t>Fleet</t>
        </is>
      </c>
      <c r="I754" t="inlineStr">
        <is>
          <t>Private buyer</t>
        </is>
      </c>
      <c r="J754" t="inlineStr">
        <is>
          <t>Aisha Bello</t>
        </is>
      </c>
      <c r="K754" s="70" t="n">
        <v>11</v>
      </c>
      <c r="L754" s="71" t="n">
        <v>7481727.33</v>
      </c>
      <c r="M754" s="71" t="n">
        <v>82299000.63</v>
      </c>
      <c r="N754" s="71" t="n">
        <v>0</v>
      </c>
      <c r="O754" s="71" t="n">
        <v>82299000.63</v>
      </c>
      <c r="P754" s="71" t="n">
        <v>61196207.73</v>
      </c>
      <c r="Q754" s="71" t="n">
        <v>21102792.9</v>
      </c>
      <c r="R754" t="inlineStr">
        <is>
          <t>LN-02</t>
        </is>
      </c>
      <c r="S754" t="inlineStr">
        <is>
          <t>Hybrid</t>
        </is>
      </c>
      <c r="T754" s="70" t="n">
        <v>11</v>
      </c>
      <c r="U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TY100746</t>
        </is>
      </c>
      <c r="B755" s="68" t="n">
        <v>45751</v>
      </c>
      <c r="C755" s="69" t="n">
        <v>2025</v>
      </c>
      <c r="D755" t="inlineStr">
        <is>
          <t>Apr</t>
        </is>
      </c>
      <c r="E755" t="inlineStr">
        <is>
          <t>Japan</t>
        </is>
      </c>
      <c r="F755" t="inlineStr">
        <is>
          <t>Japan</t>
        </is>
      </c>
      <c r="G755" t="inlineStr">
        <is>
          <t>Land Cruiser</t>
        </is>
      </c>
      <c r="H755" t="inlineStr">
        <is>
          <t>Dealer retail</t>
        </is>
      </c>
      <c r="I755" t="inlineStr">
        <is>
          <t>Private buyer</t>
        </is>
      </c>
      <c r="J755" t="inlineStr">
        <is>
          <t>Kofi Mensah</t>
        </is>
      </c>
      <c r="K755" s="70" t="n">
        <v>16</v>
      </c>
      <c r="L755" s="71" t="n">
        <v>7395613.32</v>
      </c>
      <c r="M755" s="71" t="n">
        <v>118329813.12</v>
      </c>
      <c r="N755" s="71" t="n">
        <v>0</v>
      </c>
      <c r="O755" s="71" t="n">
        <v>118329813.12</v>
      </c>
      <c r="P755" s="71" t="n">
        <v>87494758.41</v>
      </c>
      <c r="Q755" s="71" t="n">
        <v>30835054.71</v>
      </c>
      <c r="R755" t="inlineStr">
        <is>
          <t>TK-03</t>
        </is>
      </c>
      <c r="S755" t="inlineStr">
        <is>
          <t>Hybrid</t>
        </is>
      </c>
      <c r="T755" s="70" t="n">
        <v>17</v>
      </c>
      <c r="U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TY100747</t>
        </is>
      </c>
      <c r="B756" s="68" t="n">
        <v>45751</v>
      </c>
      <c r="C756" s="69" t="n">
        <v>2025</v>
      </c>
      <c r="D756" t="inlineStr">
        <is>
          <t>Apr</t>
        </is>
      </c>
      <c r="E756" t="inlineStr">
        <is>
          <t>Japan</t>
        </is>
      </c>
      <c r="F756" t="inlineStr">
        <is>
          <t>Japan</t>
        </is>
      </c>
      <c r="G756" t="inlineStr">
        <is>
          <t>Camry</t>
        </is>
      </c>
      <c r="H756" t="inlineStr">
        <is>
          <t>Dealer retail</t>
        </is>
      </c>
      <c r="I756" t="inlineStr">
        <is>
          <t>Private buyer</t>
        </is>
      </c>
      <c r="J756" t="inlineStr">
        <is>
          <t>Yuki Sato</t>
        </is>
      </c>
      <c r="K756" s="70" t="n">
        <v>23</v>
      </c>
      <c r="L756" s="71" t="n">
        <v>3979904.45</v>
      </c>
      <c r="M756" s="71" t="n">
        <v>91537802.34999999</v>
      </c>
      <c r="N756" s="71" t="n">
        <v>2746134.07</v>
      </c>
      <c r="O756" s="71" t="n">
        <v>88791668.28</v>
      </c>
      <c r="P756" s="71" t="n">
        <v>74744525.34999999</v>
      </c>
      <c r="Q756" s="71" t="n">
        <v>14047142.93</v>
      </c>
      <c r="R756" t="inlineStr">
        <is>
          <t>TK-01</t>
        </is>
      </c>
      <c r="S756" t="inlineStr">
        <is>
          <t>Petrol</t>
        </is>
      </c>
      <c r="T756" s="70" t="n">
        <v>23</v>
      </c>
      <c r="U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TY100748</t>
        </is>
      </c>
      <c r="B757" s="68" t="n">
        <v>45752</v>
      </c>
      <c r="C757" s="69" t="n">
        <v>2025</v>
      </c>
      <c r="D757" t="inlineStr">
        <is>
          <t>Apr</t>
        </is>
      </c>
      <c r="E757" t="inlineStr">
        <is>
          <t>Europe</t>
        </is>
      </c>
      <c r="F757" t="inlineStr">
        <is>
          <t>UK</t>
        </is>
      </c>
      <c r="G757" t="inlineStr">
        <is>
          <t>Camry</t>
        </is>
      </c>
      <c r="H757" t="inlineStr">
        <is>
          <t>Dealer retail</t>
        </is>
      </c>
      <c r="I757" t="inlineStr">
        <is>
          <t>Private buyer</t>
        </is>
      </c>
      <c r="J757" t="inlineStr">
        <is>
          <t>Olivia Brown</t>
        </is>
      </c>
      <c r="K757" s="70" t="n">
        <v>43</v>
      </c>
      <c r="L757" s="71" t="n">
        <v>3817554.31</v>
      </c>
      <c r="M757" s="71" t="n">
        <v>164154835.33</v>
      </c>
      <c r="N757" s="71" t="n">
        <v>8207741.77</v>
      </c>
      <c r="O757" s="71" t="n">
        <v>155947093.56</v>
      </c>
      <c r="P757" s="71" t="n">
        <v>141794191.63</v>
      </c>
      <c r="Q757" s="71" t="n">
        <v>14152901.93</v>
      </c>
      <c r="R757" t="inlineStr">
        <is>
          <t>LN-03</t>
        </is>
      </c>
      <c r="S757" t="inlineStr">
        <is>
          <t>Petrol</t>
        </is>
      </c>
      <c r="T757" s="70" t="n">
        <v>47</v>
      </c>
      <c r="U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TY100749</t>
        </is>
      </c>
      <c r="B758" s="68" t="n">
        <v>45752</v>
      </c>
      <c r="C758" s="69" t="n">
        <v>2025</v>
      </c>
      <c r="D758" t="inlineStr">
        <is>
          <t>Apr</t>
        </is>
      </c>
      <c r="E758" t="inlineStr">
        <is>
          <t>Asia</t>
        </is>
      </c>
      <c r="F758" t="inlineStr">
        <is>
          <t>Thailand</t>
        </is>
      </c>
      <c r="G758" t="inlineStr">
        <is>
          <t>RAV4</t>
        </is>
      </c>
      <c r="H758" t="inlineStr">
        <is>
          <t>Dealer retail</t>
        </is>
      </c>
      <c r="I758" t="inlineStr">
        <is>
          <t>Private buyer</t>
        </is>
      </c>
      <c r="J758" t="inlineStr">
        <is>
          <t>Aisha Bello</t>
        </is>
      </c>
      <c r="K758" s="70" t="n">
        <v>18</v>
      </c>
      <c r="L758" s="71" t="n">
        <v>3732989.04</v>
      </c>
      <c r="M758" s="71" t="n">
        <v>67193802.72</v>
      </c>
      <c r="N758" s="71" t="n">
        <v>3359690.14</v>
      </c>
      <c r="O758" s="71" t="n">
        <v>63834112.58</v>
      </c>
      <c r="P758" s="71" t="n">
        <v>52408130.21</v>
      </c>
      <c r="Q758" s="71" t="n">
        <v>11425982.37</v>
      </c>
      <c r="R758" t="inlineStr">
        <is>
          <t>BK-04</t>
        </is>
      </c>
      <c r="S758" t="inlineStr">
        <is>
          <t>Petrol</t>
        </is>
      </c>
      <c r="T758" s="70" t="n">
        <v>20</v>
      </c>
      <c r="U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TY100750</t>
        </is>
      </c>
      <c r="B759" s="68" t="n">
        <v>45752</v>
      </c>
      <c r="C759" s="69" t="n">
        <v>2025</v>
      </c>
      <c r="D759" t="inlineStr">
        <is>
          <t>Apr</t>
        </is>
      </c>
      <c r="E759" t="inlineStr">
        <is>
          <t>Japan</t>
        </is>
      </c>
      <c r="F759" t="inlineStr">
        <is>
          <t>Japan</t>
        </is>
      </c>
      <c r="G759" t="inlineStr">
        <is>
          <t>Corolla</t>
        </is>
      </c>
      <c r="H759" t="inlineStr">
        <is>
          <t>Dealer retail</t>
        </is>
      </c>
      <c r="I759" t="inlineStr">
        <is>
          <t>Company fleet</t>
        </is>
      </c>
      <c r="J759" t="inlineStr">
        <is>
          <t>Wei Chen</t>
        </is>
      </c>
      <c r="K759" s="70" t="n">
        <v>10</v>
      </c>
      <c r="L759" s="71" t="n">
        <v>2758296.66</v>
      </c>
      <c r="M759" s="71" t="n">
        <v>27582966.6</v>
      </c>
      <c r="N759" s="71" t="n">
        <v>0</v>
      </c>
      <c r="O759" s="71" t="n">
        <v>27582966.6</v>
      </c>
      <c r="P759" s="71" t="n">
        <v>22654665.83</v>
      </c>
      <c r="Q759" s="71" t="n">
        <v>4928300.77</v>
      </c>
      <c r="R759" t="inlineStr">
        <is>
          <t>NG-03</t>
        </is>
      </c>
      <c r="S759" t="inlineStr">
        <is>
          <t>Hybrid</t>
        </is>
      </c>
      <c r="T759" s="70" t="n">
        <v>10</v>
      </c>
      <c r="U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TY100751</t>
        </is>
      </c>
      <c r="B760" s="68" t="n">
        <v>45752</v>
      </c>
      <c r="C760" s="69" t="n">
        <v>2025</v>
      </c>
      <c r="D760" t="inlineStr">
        <is>
          <t>Apr</t>
        </is>
      </c>
      <c r="E760" t="inlineStr">
        <is>
          <t>Japan</t>
        </is>
      </c>
      <c r="F760" t="inlineStr">
        <is>
          <t>Japan</t>
        </is>
      </c>
      <c r="G760" t="inlineStr">
        <is>
          <t>Hilux</t>
        </is>
      </c>
      <c r="H760" t="inlineStr">
        <is>
          <t>Dealer retail</t>
        </is>
      </c>
      <c r="I760" t="inlineStr">
        <is>
          <t>Company fleet</t>
        </is>
      </c>
      <c r="J760" t="inlineStr">
        <is>
          <t>Olivia Brown</t>
        </is>
      </c>
      <c r="K760" s="70" t="n">
        <v>11</v>
      </c>
      <c r="L760" s="71" t="n">
        <v>3935676.88</v>
      </c>
      <c r="M760" s="71" t="n">
        <v>43292445.68</v>
      </c>
      <c r="N760" s="71" t="n">
        <v>0</v>
      </c>
      <c r="O760" s="71" t="n">
        <v>43292445.68</v>
      </c>
      <c r="P760" s="71" t="n">
        <v>35507817.02</v>
      </c>
      <c r="Q760" s="71" t="n">
        <v>7784628.66</v>
      </c>
      <c r="R760" t="inlineStr">
        <is>
          <t>TK-04</t>
        </is>
      </c>
      <c r="S760" t="inlineStr">
        <is>
          <t>Petrol</t>
        </is>
      </c>
      <c r="T760" s="70" t="n">
        <v>11</v>
      </c>
      <c r="U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TY100752</t>
        </is>
      </c>
      <c r="B761" s="68" t="n">
        <v>45752</v>
      </c>
      <c r="C761" s="69" t="n">
        <v>2025</v>
      </c>
      <c r="D761" t="inlineStr">
        <is>
          <t>Apr</t>
        </is>
      </c>
      <c r="E761" t="inlineStr">
        <is>
          <t>Japan</t>
        </is>
      </c>
      <c r="F761" t="inlineStr">
        <is>
          <t>Japan</t>
        </is>
      </c>
      <c r="G761" t="inlineStr">
        <is>
          <t>Hilux</t>
        </is>
      </c>
      <c r="H761" t="inlineStr">
        <is>
          <t>Dealer retail</t>
        </is>
      </c>
      <c r="I761" t="inlineStr">
        <is>
          <t>Private buyer</t>
        </is>
      </c>
      <c r="J761" t="inlineStr">
        <is>
          <t>Mei Lin</t>
        </is>
      </c>
      <c r="K761" s="70" t="n">
        <v>41</v>
      </c>
      <c r="L761" s="71" t="n">
        <v>3939163.32</v>
      </c>
      <c r="M761" s="71" t="n">
        <v>161505696.12</v>
      </c>
      <c r="N761" s="71" t="n">
        <v>3230113.92</v>
      </c>
      <c r="O761" s="71" t="n">
        <v>158275582.2</v>
      </c>
      <c r="P761" s="71" t="n">
        <v>130774311.56</v>
      </c>
      <c r="Q761" s="71" t="n">
        <v>27501270.64</v>
      </c>
      <c r="R761" t="inlineStr">
        <is>
          <t>NG-04</t>
        </is>
      </c>
      <c r="S761" t="inlineStr">
        <is>
          <t>Petrol</t>
        </is>
      </c>
      <c r="T761" s="70" t="n">
        <v>41</v>
      </c>
      <c r="U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TY100753</t>
        </is>
      </c>
      <c r="B762" s="68" t="n">
        <v>45752</v>
      </c>
      <c r="C762" s="69" t="n">
        <v>2025</v>
      </c>
      <c r="D762" t="inlineStr">
        <is>
          <t>Apr</t>
        </is>
      </c>
      <c r="E762" t="inlineStr">
        <is>
          <t>Japan</t>
        </is>
      </c>
      <c r="F762" t="inlineStr">
        <is>
          <t>Japan</t>
        </is>
      </c>
      <c r="G762" t="inlineStr">
        <is>
          <t>Camry</t>
        </is>
      </c>
      <c r="H762" t="inlineStr">
        <is>
          <t>Dealer retail</t>
        </is>
      </c>
      <c r="I762" t="inlineStr">
        <is>
          <t>Private buyer</t>
        </is>
      </c>
      <c r="J762" t="inlineStr">
        <is>
          <t>Mei Lin</t>
        </is>
      </c>
      <c r="K762" s="70" t="n">
        <v>9</v>
      </c>
      <c r="L762" s="71" t="n">
        <v>3937851.49</v>
      </c>
      <c r="M762" s="71" t="n">
        <v>35440663.41</v>
      </c>
      <c r="N762" s="71" t="n">
        <v>708813.27</v>
      </c>
      <c r="O762" s="71" t="n">
        <v>34731850.14</v>
      </c>
      <c r="P762" s="71" t="n">
        <v>28962984.34</v>
      </c>
      <c r="Q762" s="71" t="n">
        <v>5768865.8</v>
      </c>
      <c r="R762" t="inlineStr">
        <is>
          <t>TK-02</t>
        </is>
      </c>
      <c r="S762" t="inlineStr">
        <is>
          <t>Petrol</t>
        </is>
      </c>
      <c r="T762" s="70" t="n">
        <v>9</v>
      </c>
      <c r="U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TY100754</t>
        </is>
      </c>
      <c r="B763" s="68" t="n">
        <v>45752</v>
      </c>
      <c r="C763" s="69" t="n">
        <v>2025</v>
      </c>
      <c r="D763" t="inlineStr">
        <is>
          <t>Apr</t>
        </is>
      </c>
      <c r="E763" t="inlineStr">
        <is>
          <t>Asia</t>
        </is>
      </c>
      <c r="F763" t="inlineStr">
        <is>
          <t>Indonesia</t>
        </is>
      </c>
      <c r="G763" t="inlineStr">
        <is>
          <t>RAV4</t>
        </is>
      </c>
      <c r="H763" t="inlineStr">
        <is>
          <t>Online reservation</t>
        </is>
      </c>
      <c r="I763" t="inlineStr">
        <is>
          <t>Private buyer</t>
        </is>
      </c>
      <c r="J763" t="inlineStr">
        <is>
          <t>Noah Smith</t>
        </is>
      </c>
      <c r="K763" s="70" t="n">
        <v>33</v>
      </c>
      <c r="L763" s="71" t="n">
        <v>3411311.09</v>
      </c>
      <c r="M763" s="71" t="n">
        <v>112573265.97</v>
      </c>
      <c r="N763" s="71" t="n">
        <v>2251465.32</v>
      </c>
      <c r="O763" s="71" t="n">
        <v>110321800.65</v>
      </c>
      <c r="P763" s="71" t="n">
        <v>92413770.93000001</v>
      </c>
      <c r="Q763" s="71" t="n">
        <v>17908029.72</v>
      </c>
      <c r="R763" t="inlineStr">
        <is>
          <t>JK-01</t>
        </is>
      </c>
      <c r="S763" t="inlineStr">
        <is>
          <t>Hybrid</t>
        </is>
      </c>
      <c r="T763" s="70" t="n">
        <v>33</v>
      </c>
      <c r="U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TY100755</t>
        </is>
      </c>
      <c r="B764" s="68" t="n">
        <v>45752</v>
      </c>
      <c r="C764" s="69" t="n">
        <v>2025</v>
      </c>
      <c r="D764" t="inlineStr">
        <is>
          <t>Apr</t>
        </is>
      </c>
      <c r="E764" t="inlineStr">
        <is>
          <t>Asia</t>
        </is>
      </c>
      <c r="F764" t="inlineStr">
        <is>
          <t>India</t>
        </is>
      </c>
      <c r="G764" t="inlineStr">
        <is>
          <t>Prius</t>
        </is>
      </c>
      <c r="H764" t="inlineStr">
        <is>
          <t>Dealer retail</t>
        </is>
      </c>
      <c r="I764" t="inlineStr">
        <is>
          <t>Company fleet</t>
        </is>
      </c>
      <c r="J764" t="inlineStr">
        <is>
          <t>Omar Haddad</t>
        </is>
      </c>
      <c r="K764" s="70" t="n">
        <v>28</v>
      </c>
      <c r="L764" s="71" t="n">
        <v>3384022.13</v>
      </c>
      <c r="M764" s="71" t="n">
        <v>94752619.64</v>
      </c>
      <c r="N764" s="71" t="n">
        <v>2842578.59</v>
      </c>
      <c r="O764" s="71" t="n">
        <v>91910041.05</v>
      </c>
      <c r="P764" s="71" t="n">
        <v>81861491.48999999</v>
      </c>
      <c r="Q764" s="71" t="n">
        <v>10048549.56</v>
      </c>
      <c r="R764" t="inlineStr">
        <is>
          <t>PU-04</t>
        </is>
      </c>
      <c r="S764" t="inlineStr">
        <is>
          <t>Hybrid</t>
        </is>
      </c>
      <c r="T764" s="70" t="n">
        <v>30</v>
      </c>
      <c r="U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TY100756</t>
        </is>
      </c>
      <c r="B765" s="68" t="n">
        <v>45753</v>
      </c>
      <c r="C765" s="69" t="n">
        <v>2025</v>
      </c>
      <c r="D765" t="inlineStr">
        <is>
          <t>Apr</t>
        </is>
      </c>
      <c r="E765" t="inlineStr">
        <is>
          <t>Europe</t>
        </is>
      </c>
      <c r="F765" t="inlineStr">
        <is>
          <t>UK</t>
        </is>
      </c>
      <c r="G765" t="inlineStr">
        <is>
          <t>Corolla</t>
        </is>
      </c>
      <c r="H765" t="inlineStr">
        <is>
          <t>Online reservation</t>
        </is>
      </c>
      <c r="I765" t="inlineStr">
        <is>
          <t>Private buyer</t>
        </is>
      </c>
      <c r="J765" t="inlineStr">
        <is>
          <t>Mei Lin</t>
        </is>
      </c>
      <c r="K765" s="70" t="n">
        <v>32</v>
      </c>
      <c r="L765" s="71" t="n">
        <v>2886191.68</v>
      </c>
      <c r="M765" s="71" t="n">
        <v>92358133.76000001</v>
      </c>
      <c r="N765" s="71" t="n">
        <v>2770744.01</v>
      </c>
      <c r="O765" s="71" t="n">
        <v>89587389.75</v>
      </c>
      <c r="P765" s="71" t="n">
        <v>73152893.76000001</v>
      </c>
      <c r="Q765" s="71" t="n">
        <v>16434495.99</v>
      </c>
      <c r="R765" t="inlineStr">
        <is>
          <t>LN-01</t>
        </is>
      </c>
      <c r="S765" t="inlineStr">
        <is>
          <t>Hybrid</t>
        </is>
      </c>
      <c r="T765" s="70" t="n">
        <v>30</v>
      </c>
      <c r="U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TY100757</t>
        </is>
      </c>
      <c r="B766" s="68" t="n">
        <v>45753</v>
      </c>
      <c r="C766" s="69" t="n">
        <v>2025</v>
      </c>
      <c r="D766" t="inlineStr">
        <is>
          <t>Apr</t>
        </is>
      </c>
      <c r="E766" t="inlineStr">
        <is>
          <t>Asia</t>
        </is>
      </c>
      <c r="F766" t="inlineStr">
        <is>
          <t>Indonesia</t>
        </is>
      </c>
      <c r="G766" t="inlineStr">
        <is>
          <t>RAV4</t>
        </is>
      </c>
      <c r="H766" t="inlineStr">
        <is>
          <t>Fleet</t>
        </is>
      </c>
      <c r="I766" t="inlineStr">
        <is>
          <t>Private buyer</t>
        </is>
      </c>
      <c r="J766" t="inlineStr">
        <is>
          <t>Lucas Martin</t>
        </is>
      </c>
      <c r="K766" s="70" t="n">
        <v>14</v>
      </c>
      <c r="L766" s="71" t="n">
        <v>3607431.31</v>
      </c>
      <c r="M766" s="71" t="n">
        <v>50504038.34</v>
      </c>
      <c r="N766" s="71" t="n">
        <v>0</v>
      </c>
      <c r="O766" s="71" t="n">
        <v>50504038.34</v>
      </c>
      <c r="P766" s="71" t="n">
        <v>39355196.55</v>
      </c>
      <c r="Q766" s="71" t="n">
        <v>11148841.79</v>
      </c>
      <c r="R766" t="inlineStr">
        <is>
          <t>JK-03</t>
        </is>
      </c>
      <c r="S766" t="inlineStr">
        <is>
          <t>Hybrid</t>
        </is>
      </c>
      <c r="T766" s="70" t="n">
        <v>15</v>
      </c>
      <c r="U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TY100758</t>
        </is>
      </c>
      <c r="B767" s="68" t="n">
        <v>45753</v>
      </c>
      <c r="C767" s="69" t="n">
        <v>2025</v>
      </c>
      <c r="D767" t="inlineStr">
        <is>
          <t>Apr</t>
        </is>
      </c>
      <c r="E767" t="inlineStr">
        <is>
          <t>Japan</t>
        </is>
      </c>
      <c r="F767" t="inlineStr">
        <is>
          <t>Japan</t>
        </is>
      </c>
      <c r="G767" t="inlineStr">
        <is>
          <t>bZ4X</t>
        </is>
      </c>
      <c r="H767" t="inlineStr">
        <is>
          <t>Dealer retail</t>
        </is>
      </c>
      <c r="I767" t="inlineStr">
        <is>
          <t>Company fleet</t>
        </is>
      </c>
      <c r="J767" t="inlineStr">
        <is>
          <t>Mei Lin</t>
        </is>
      </c>
      <c r="K767" s="70" t="n">
        <v>22</v>
      </c>
      <c r="L767" s="71" t="n">
        <v>6191107.78</v>
      </c>
      <c r="M767" s="71" t="n">
        <v>136204371.16</v>
      </c>
      <c r="N767" s="71" t="n">
        <v>6810218.56</v>
      </c>
      <c r="O767" s="71" t="n">
        <v>129394152.6</v>
      </c>
      <c r="P767" s="71" t="n">
        <v>118827504.43</v>
      </c>
      <c r="Q767" s="71" t="n">
        <v>10566648.17</v>
      </c>
      <c r="R767" t="inlineStr">
        <is>
          <t>TK-04</t>
        </is>
      </c>
      <c r="S767" t="inlineStr">
        <is>
          <t>EV</t>
        </is>
      </c>
      <c r="T767" s="70" t="n">
        <v>22</v>
      </c>
      <c r="U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TY100759</t>
        </is>
      </c>
      <c r="B768" s="68" t="n">
        <v>45753</v>
      </c>
      <c r="C768" s="69" t="n">
        <v>2025</v>
      </c>
      <c r="D768" t="inlineStr">
        <is>
          <t>Apr</t>
        </is>
      </c>
      <c r="E768" t="inlineStr">
        <is>
          <t>Japan</t>
        </is>
      </c>
      <c r="F768" t="inlineStr">
        <is>
          <t>Japan</t>
        </is>
      </c>
      <c r="G768" t="inlineStr">
        <is>
          <t>Hilux</t>
        </is>
      </c>
      <c r="H768" t="inlineStr">
        <is>
          <t>Dealer retail</t>
        </is>
      </c>
      <c r="I768" t="inlineStr">
        <is>
          <t>Private buyer</t>
        </is>
      </c>
      <c r="J768" t="inlineStr">
        <is>
          <t>Aisha Bello</t>
        </is>
      </c>
      <c r="K768" s="70" t="n">
        <v>16</v>
      </c>
      <c r="L768" s="71" t="n">
        <v>3855588.01</v>
      </c>
      <c r="M768" s="71" t="n">
        <v>61689408.16</v>
      </c>
      <c r="N768" s="71" t="n">
        <v>1850682.24</v>
      </c>
      <c r="O768" s="71" t="n">
        <v>59838725.92</v>
      </c>
      <c r="P768" s="71" t="n">
        <v>53076304.42</v>
      </c>
      <c r="Q768" s="71" t="n">
        <v>6762421.5</v>
      </c>
      <c r="R768" t="inlineStr">
        <is>
          <t>TK-02</t>
        </is>
      </c>
      <c r="S768" t="inlineStr">
        <is>
          <t>Diesel</t>
        </is>
      </c>
      <c r="T768" s="70" t="n">
        <v>18</v>
      </c>
      <c r="U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TY100760</t>
        </is>
      </c>
      <c r="B769" s="68" t="n">
        <v>45753</v>
      </c>
      <c r="C769" s="69" t="n">
        <v>2025</v>
      </c>
      <c r="D769" t="inlineStr">
        <is>
          <t>Apr</t>
        </is>
      </c>
      <c r="E769" t="inlineStr">
        <is>
          <t>Middle East</t>
        </is>
      </c>
      <c r="F769" t="inlineStr">
        <is>
          <t>Saudi Arabia</t>
        </is>
      </c>
      <c r="G769" t="inlineStr">
        <is>
          <t>RAV4</t>
        </is>
      </c>
      <c r="H769" t="inlineStr">
        <is>
          <t>Online reservation</t>
        </is>
      </c>
      <c r="I769" t="inlineStr">
        <is>
          <t>Private buyer</t>
        </is>
      </c>
      <c r="J769" t="inlineStr">
        <is>
          <t>Liam O'Brien</t>
        </is>
      </c>
      <c r="K769" s="70" t="n">
        <v>8</v>
      </c>
      <c r="L769" s="71" t="n">
        <v>3627643.45</v>
      </c>
      <c r="M769" s="71" t="n">
        <v>29021147.6</v>
      </c>
      <c r="N769" s="71" t="n">
        <v>870634.4300000001</v>
      </c>
      <c r="O769" s="71" t="n">
        <v>28150513.17</v>
      </c>
      <c r="P769" s="71" t="n">
        <v>23003778.86</v>
      </c>
      <c r="Q769" s="71" t="n">
        <v>5146734.31</v>
      </c>
      <c r="R769" t="inlineStr">
        <is>
          <t>RY-03</t>
        </is>
      </c>
      <c r="S769" t="inlineStr">
        <is>
          <t>Hybrid</t>
        </is>
      </c>
      <c r="T769" s="70" t="n">
        <v>9</v>
      </c>
      <c r="U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TY100761</t>
        </is>
      </c>
      <c r="B770" s="68" t="n">
        <v>45754</v>
      </c>
      <c r="C770" s="69" t="n">
        <v>2025</v>
      </c>
      <c r="D770" t="inlineStr">
        <is>
          <t>Apr</t>
        </is>
      </c>
      <c r="E770" t="inlineStr">
        <is>
          <t>North America</t>
        </is>
      </c>
      <c r="F770" t="inlineStr">
        <is>
          <t>USA</t>
        </is>
      </c>
      <c r="G770" t="inlineStr">
        <is>
          <t>Camry</t>
        </is>
      </c>
      <c r="H770" t="inlineStr">
        <is>
          <t>Dealer retail</t>
        </is>
      </c>
      <c r="I770" t="inlineStr">
        <is>
          <t>Private buyer</t>
        </is>
      </c>
      <c r="J770" t="inlineStr">
        <is>
          <t>Carlos Silva</t>
        </is>
      </c>
      <c r="K770" s="70" t="n">
        <v>34</v>
      </c>
      <c r="L770" s="71" t="n">
        <v>4011410.68</v>
      </c>
      <c r="M770" s="71" t="n">
        <v>136387963.12</v>
      </c>
      <c r="N770" s="71" t="n">
        <v>0</v>
      </c>
      <c r="O770" s="71" t="n">
        <v>136387963.12</v>
      </c>
      <c r="P770" s="71" t="n">
        <v>104641485.87</v>
      </c>
      <c r="Q770" s="71" t="n">
        <v>31746477.25</v>
      </c>
      <c r="R770" t="inlineStr">
        <is>
          <t>LA-04</t>
        </is>
      </c>
      <c r="S770" t="inlineStr">
        <is>
          <t>Petrol</t>
        </is>
      </c>
      <c r="T770" s="70" t="n">
        <v>36</v>
      </c>
      <c r="U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TY100762</t>
        </is>
      </c>
      <c r="B771" s="68" t="n">
        <v>45754</v>
      </c>
      <c r="C771" s="69" t="n">
        <v>2025</v>
      </c>
      <c r="D771" t="inlineStr">
        <is>
          <t>Apr</t>
        </is>
      </c>
      <c r="E771" t="inlineStr">
        <is>
          <t>North America</t>
        </is>
      </c>
      <c r="F771" t="inlineStr">
        <is>
          <t>USA</t>
        </is>
      </c>
      <c r="G771" t="inlineStr">
        <is>
          <t>Corolla</t>
        </is>
      </c>
      <c r="H771" t="inlineStr">
        <is>
          <t>Dealer retail</t>
        </is>
      </c>
      <c r="I771" t="inlineStr">
        <is>
          <t>Company fleet</t>
        </is>
      </c>
      <c r="J771" t="inlineStr">
        <is>
          <t>Ravindra Patil</t>
        </is>
      </c>
      <c r="K771" s="70" t="n">
        <v>16</v>
      </c>
      <c r="L771" s="71" t="n">
        <v>2921087.96</v>
      </c>
      <c r="M771" s="71" t="n">
        <v>46737407.36</v>
      </c>
      <c r="N771" s="71" t="n">
        <v>0</v>
      </c>
      <c r="O771" s="71" t="n">
        <v>46737407.36</v>
      </c>
      <c r="P771" s="71" t="n">
        <v>35595038.62</v>
      </c>
      <c r="Q771" s="71" t="n">
        <v>11142368.74</v>
      </c>
      <c r="R771" t="inlineStr">
        <is>
          <t>TX-03</t>
        </is>
      </c>
      <c r="S771" t="inlineStr">
        <is>
          <t>Hybrid</t>
        </is>
      </c>
      <c r="T771" s="70" t="n">
        <v>17</v>
      </c>
      <c r="U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TY100763</t>
        </is>
      </c>
      <c r="B772" s="68" t="n">
        <v>45754</v>
      </c>
      <c r="C772" s="69" t="n">
        <v>2025</v>
      </c>
      <c r="D772" t="inlineStr">
        <is>
          <t>Apr</t>
        </is>
      </c>
      <c r="E772" t="inlineStr">
        <is>
          <t>Asia</t>
        </is>
      </c>
      <c r="F772" t="inlineStr">
        <is>
          <t>Thailand</t>
        </is>
      </c>
      <c r="G772" t="inlineStr">
        <is>
          <t>Hilux</t>
        </is>
      </c>
      <c r="H772" t="inlineStr">
        <is>
          <t>Dealer retail</t>
        </is>
      </c>
      <c r="I772" t="inlineStr">
        <is>
          <t>Private buyer</t>
        </is>
      </c>
      <c r="J772" t="inlineStr">
        <is>
          <t>Olivia Brown</t>
        </is>
      </c>
      <c r="K772" s="70" t="n">
        <v>28</v>
      </c>
      <c r="L772" s="71" t="n">
        <v>3982985.9</v>
      </c>
      <c r="M772" s="71" t="n">
        <v>111523605.2</v>
      </c>
      <c r="N772" s="71" t="n">
        <v>2230472.1</v>
      </c>
      <c r="O772" s="71" t="n">
        <v>109293133.1</v>
      </c>
      <c r="P772" s="71" t="n">
        <v>91442671.54000001</v>
      </c>
      <c r="Q772" s="71" t="n">
        <v>17850461.56</v>
      </c>
      <c r="R772" t="inlineStr">
        <is>
          <t>BK-03</t>
        </is>
      </c>
      <c r="S772" t="inlineStr">
        <is>
          <t>Petrol</t>
        </is>
      </c>
      <c r="T772" s="70" t="n">
        <v>29</v>
      </c>
      <c r="U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TY100764</t>
        </is>
      </c>
      <c r="B773" s="68" t="n">
        <v>45754</v>
      </c>
      <c r="C773" s="69" t="n">
        <v>2025</v>
      </c>
      <c r="D773" t="inlineStr">
        <is>
          <t>Apr</t>
        </is>
      </c>
      <c r="E773" t="inlineStr">
        <is>
          <t>North America</t>
        </is>
      </c>
      <c r="F773" t="inlineStr">
        <is>
          <t>USA</t>
        </is>
      </c>
      <c r="G773" t="inlineStr">
        <is>
          <t>Camry</t>
        </is>
      </c>
      <c r="H773" t="inlineStr">
        <is>
          <t>Fleet</t>
        </is>
      </c>
      <c r="I773" t="inlineStr">
        <is>
          <t>Private buyer</t>
        </is>
      </c>
      <c r="J773" t="inlineStr">
        <is>
          <t>Kofi Mensah</t>
        </is>
      </c>
      <c r="K773" s="70" t="n">
        <v>7</v>
      </c>
      <c r="L773" s="71" t="n">
        <v>3994209.47</v>
      </c>
      <c r="M773" s="71" t="n">
        <v>27959466.29</v>
      </c>
      <c r="N773" s="71" t="n">
        <v>559189.33</v>
      </c>
      <c r="O773" s="71" t="n">
        <v>27400276.96</v>
      </c>
      <c r="P773" s="71" t="n">
        <v>22688162.41</v>
      </c>
      <c r="Q773" s="71" t="n">
        <v>4712114.55</v>
      </c>
      <c r="R773" t="inlineStr">
        <is>
          <t>LA-04</t>
        </is>
      </c>
      <c r="S773" t="inlineStr">
        <is>
          <t>Petrol</t>
        </is>
      </c>
      <c r="T773" s="70" t="n">
        <v>7</v>
      </c>
      <c r="U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TY100765</t>
        </is>
      </c>
      <c r="B774" s="68" t="n">
        <v>45754</v>
      </c>
      <c r="C774" s="69" t="n">
        <v>2025</v>
      </c>
      <c r="D774" t="inlineStr">
        <is>
          <t>Apr</t>
        </is>
      </c>
      <c r="E774" t="inlineStr">
        <is>
          <t>Middle East</t>
        </is>
      </c>
      <c r="F774" t="inlineStr">
        <is>
          <t>Saudi Arabia</t>
        </is>
      </c>
      <c r="G774" t="inlineStr">
        <is>
          <t>RAV4</t>
        </is>
      </c>
      <c r="H774" t="inlineStr">
        <is>
          <t>Fleet</t>
        </is>
      </c>
      <c r="I774" t="inlineStr">
        <is>
          <t>Private buyer</t>
        </is>
      </c>
      <c r="J774" t="inlineStr">
        <is>
          <t>Kofi Mensah</t>
        </is>
      </c>
      <c r="K774" s="70" t="n">
        <v>40</v>
      </c>
      <c r="L774" s="71" t="n">
        <v>3790974.56</v>
      </c>
      <c r="M774" s="71" t="n">
        <v>151638982.4</v>
      </c>
      <c r="N774" s="71" t="n">
        <v>3032779.65</v>
      </c>
      <c r="O774" s="71" t="n">
        <v>148606202.75</v>
      </c>
      <c r="P774" s="71" t="n">
        <v>113247268.45</v>
      </c>
      <c r="Q774" s="71" t="n">
        <v>35358934.3</v>
      </c>
      <c r="R774" t="inlineStr">
        <is>
          <t>RY-04</t>
        </is>
      </c>
      <c r="S774" t="inlineStr">
        <is>
          <t>Hybrid</t>
        </is>
      </c>
      <c r="T774" s="70" t="n">
        <v>42</v>
      </c>
      <c r="U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TY100766</t>
        </is>
      </c>
      <c r="B775" s="68" t="n">
        <v>45754</v>
      </c>
      <c r="C775" s="69" t="n">
        <v>2025</v>
      </c>
      <c r="D775" t="inlineStr">
        <is>
          <t>Apr</t>
        </is>
      </c>
      <c r="E775" t="inlineStr">
        <is>
          <t>Asia</t>
        </is>
      </c>
      <c r="F775" t="inlineStr">
        <is>
          <t>Thailand</t>
        </is>
      </c>
      <c r="G775" t="inlineStr">
        <is>
          <t>Corolla</t>
        </is>
      </c>
      <c r="H775" t="inlineStr">
        <is>
          <t>Dealer retail</t>
        </is>
      </c>
      <c r="I775" t="inlineStr">
        <is>
          <t>Private buyer</t>
        </is>
      </c>
      <c r="J775" t="inlineStr">
        <is>
          <t>Shraddha Kulkarni</t>
        </is>
      </c>
      <c r="K775" s="70" t="n">
        <v>24</v>
      </c>
      <c r="L775" s="71" t="n">
        <v>2830220.74</v>
      </c>
      <c r="M775" s="71" t="n">
        <v>67925297.76000001</v>
      </c>
      <c r="N775" s="71" t="n">
        <v>1358505.96</v>
      </c>
      <c r="O775" s="71" t="n">
        <v>66566791.8</v>
      </c>
      <c r="P775" s="71" t="n">
        <v>53500974.28</v>
      </c>
      <c r="Q775" s="71" t="n">
        <v>13065817.52</v>
      </c>
      <c r="R775" t="inlineStr">
        <is>
          <t>BK-04</t>
        </is>
      </c>
      <c r="S775" t="inlineStr">
        <is>
          <t>Hybrid</t>
        </is>
      </c>
      <c r="T775" s="70" t="n">
        <v>25</v>
      </c>
      <c r="U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TY100767</t>
        </is>
      </c>
      <c r="B776" s="68" t="n">
        <v>45755</v>
      </c>
      <c r="C776" s="69" t="n">
        <v>2025</v>
      </c>
      <c r="D776" t="inlineStr">
        <is>
          <t>Apr</t>
        </is>
      </c>
      <c r="E776" t="inlineStr">
        <is>
          <t>North America</t>
        </is>
      </c>
      <c r="F776" t="inlineStr">
        <is>
          <t>Canada</t>
        </is>
      </c>
      <c r="G776" t="inlineStr">
        <is>
          <t>Corolla</t>
        </is>
      </c>
      <c r="H776" t="inlineStr">
        <is>
          <t>Online reservation</t>
        </is>
      </c>
      <c r="I776" t="inlineStr">
        <is>
          <t>Private buyer</t>
        </is>
      </c>
      <c r="J776" t="inlineStr">
        <is>
          <t>Hiroshi Tanaka</t>
        </is>
      </c>
      <c r="K776" s="70" t="n">
        <v>29</v>
      </c>
      <c r="L776" s="71" t="n">
        <v>2756389.61</v>
      </c>
      <c r="M776" s="71" t="n">
        <v>79935298.69</v>
      </c>
      <c r="N776" s="71" t="n">
        <v>2398058.96</v>
      </c>
      <c r="O776" s="71" t="n">
        <v>77537239.73</v>
      </c>
      <c r="P776" s="71" t="n">
        <v>65505671.32</v>
      </c>
      <c r="Q776" s="71" t="n">
        <v>12031568.41</v>
      </c>
      <c r="R776" t="inlineStr">
        <is>
          <t>TO-01</t>
        </is>
      </c>
      <c r="S776" t="inlineStr">
        <is>
          <t>Petrol</t>
        </is>
      </c>
      <c r="T776" s="70" t="n">
        <v>31</v>
      </c>
      <c r="U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TY100768</t>
        </is>
      </c>
      <c r="B777" s="68" t="n">
        <v>45755</v>
      </c>
      <c r="C777" s="69" t="n">
        <v>2025</v>
      </c>
      <c r="D777" t="inlineStr">
        <is>
          <t>Apr</t>
        </is>
      </c>
      <c r="E777" t="inlineStr">
        <is>
          <t>Japan</t>
        </is>
      </c>
      <c r="F777" t="inlineStr">
        <is>
          <t>Japan</t>
        </is>
      </c>
      <c r="G777" t="inlineStr">
        <is>
          <t>Land Cruiser</t>
        </is>
      </c>
      <c r="H777" t="inlineStr">
        <is>
          <t>Dealer retail</t>
        </is>
      </c>
      <c r="I777" t="inlineStr">
        <is>
          <t>Private buyer</t>
        </is>
      </c>
      <c r="J777" t="inlineStr">
        <is>
          <t>Lucas Martin</t>
        </is>
      </c>
      <c r="K777" s="70" t="n">
        <v>30</v>
      </c>
      <c r="L777" s="71" t="n">
        <v>7887624.71</v>
      </c>
      <c r="M777" s="71" t="n">
        <v>236628741.3</v>
      </c>
      <c r="N777" s="71" t="n">
        <v>11831437.07</v>
      </c>
      <c r="O777" s="71" t="n">
        <v>224797304.23</v>
      </c>
      <c r="P777" s="71" t="n">
        <v>163027392.06</v>
      </c>
      <c r="Q777" s="71" t="n">
        <v>61769912.17</v>
      </c>
      <c r="R777" t="inlineStr">
        <is>
          <t>TK-02</t>
        </is>
      </c>
      <c r="S777" t="inlineStr">
        <is>
          <t>Diesel</t>
        </is>
      </c>
      <c r="T777" s="70" t="n">
        <v>29</v>
      </c>
      <c r="U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TY100769</t>
        </is>
      </c>
      <c r="B778" s="68" t="n">
        <v>45755</v>
      </c>
      <c r="C778" s="69" t="n">
        <v>2025</v>
      </c>
      <c r="D778" t="inlineStr">
        <is>
          <t>Apr</t>
        </is>
      </c>
      <c r="E778" t="inlineStr">
        <is>
          <t>Japan</t>
        </is>
      </c>
      <c r="F778" t="inlineStr">
        <is>
          <t>Japan</t>
        </is>
      </c>
      <c r="G778" t="inlineStr">
        <is>
          <t>Corolla</t>
        </is>
      </c>
      <c r="H778" t="inlineStr">
        <is>
          <t>Online reservation</t>
        </is>
      </c>
      <c r="I778" t="inlineStr">
        <is>
          <t>Private buyer</t>
        </is>
      </c>
      <c r="J778" t="inlineStr">
        <is>
          <t>Lucas Martin</t>
        </is>
      </c>
      <c r="K778" s="70" t="n">
        <v>23</v>
      </c>
      <c r="L778" s="71" t="n">
        <v>2672721.37</v>
      </c>
      <c r="M778" s="71" t="n">
        <v>61472591.51</v>
      </c>
      <c r="N778" s="71" t="n">
        <v>1844177.75</v>
      </c>
      <c r="O778" s="71" t="n">
        <v>59628413.76</v>
      </c>
      <c r="P778" s="71" t="n">
        <v>54203479.58</v>
      </c>
      <c r="Q778" s="71" t="n">
        <v>5424934.18</v>
      </c>
      <c r="R778" t="inlineStr">
        <is>
          <t>TK-04</t>
        </is>
      </c>
      <c r="S778" t="inlineStr">
        <is>
          <t>Petrol</t>
        </is>
      </c>
      <c r="T778" s="70" t="n">
        <v>25</v>
      </c>
      <c r="U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TY100770</t>
        </is>
      </c>
      <c r="B779" s="68" t="n">
        <v>45755</v>
      </c>
      <c r="C779" s="69" t="n">
        <v>2025</v>
      </c>
      <c r="D779" t="inlineStr">
        <is>
          <t>Apr</t>
        </is>
      </c>
      <c r="E779" t="inlineStr">
        <is>
          <t>Japan</t>
        </is>
      </c>
      <c r="F779" t="inlineStr">
        <is>
          <t>Japan</t>
        </is>
      </c>
      <c r="G779" t="inlineStr">
        <is>
          <t>Prius</t>
        </is>
      </c>
      <c r="H779" t="inlineStr">
        <is>
          <t>Dealer retail</t>
        </is>
      </c>
      <c r="I779" t="inlineStr">
        <is>
          <t>Private buyer</t>
        </is>
      </c>
      <c r="J779" t="inlineStr">
        <is>
          <t>Noah Smith</t>
        </is>
      </c>
      <c r="K779" s="70" t="n">
        <v>22</v>
      </c>
      <c r="L779" s="71" t="n">
        <v>3414441.9</v>
      </c>
      <c r="M779" s="71" t="n">
        <v>75117721.8</v>
      </c>
      <c r="N779" s="71" t="n">
        <v>2253531.65</v>
      </c>
      <c r="O779" s="71" t="n">
        <v>72864190.15000001</v>
      </c>
      <c r="P779" s="71" t="n">
        <v>60547112.88</v>
      </c>
      <c r="Q779" s="71" t="n">
        <v>12317077.27</v>
      </c>
      <c r="R779" t="inlineStr">
        <is>
          <t>NG-02</t>
        </is>
      </c>
      <c r="S779" t="inlineStr">
        <is>
          <t>Hybrid</t>
        </is>
      </c>
      <c r="T779" s="70" t="n">
        <v>25</v>
      </c>
      <c r="U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TY100771</t>
        </is>
      </c>
      <c r="B780" s="68" t="n">
        <v>45755</v>
      </c>
      <c r="C780" s="69" t="n">
        <v>2025</v>
      </c>
      <c r="D780" t="inlineStr">
        <is>
          <t>Apr</t>
        </is>
      </c>
      <c r="E780" t="inlineStr">
        <is>
          <t>North America</t>
        </is>
      </c>
      <c r="F780" t="inlineStr">
        <is>
          <t>Canada</t>
        </is>
      </c>
      <c r="G780" t="inlineStr">
        <is>
          <t>Hilux</t>
        </is>
      </c>
      <c r="H780" t="inlineStr">
        <is>
          <t>Fleet</t>
        </is>
      </c>
      <c r="I780" t="inlineStr">
        <is>
          <t>Private buyer</t>
        </is>
      </c>
      <c r="J780" t="inlineStr">
        <is>
          <t>Zoya Ahmed</t>
        </is>
      </c>
      <c r="K780" s="70" t="n">
        <v>10</v>
      </c>
      <c r="L780" s="71" t="n">
        <v>4065043.19</v>
      </c>
      <c r="M780" s="71" t="n">
        <v>40650431.9</v>
      </c>
      <c r="N780" s="71" t="n">
        <v>813008.64</v>
      </c>
      <c r="O780" s="71" t="n">
        <v>39837423.26</v>
      </c>
      <c r="P780" s="71" t="n">
        <v>32990180.79</v>
      </c>
      <c r="Q780" s="71" t="n">
        <v>6847242.47</v>
      </c>
      <c r="R780" t="inlineStr">
        <is>
          <t>TO-02</t>
        </is>
      </c>
      <c r="S780" t="inlineStr">
        <is>
          <t>Petrol</t>
        </is>
      </c>
      <c r="T780" s="70" t="n">
        <v>11</v>
      </c>
      <c r="U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TY100772</t>
        </is>
      </c>
      <c r="B781" s="68" t="n">
        <v>45755</v>
      </c>
      <c r="C781" s="69" t="n">
        <v>2025</v>
      </c>
      <c r="D781" t="inlineStr">
        <is>
          <t>Apr</t>
        </is>
      </c>
      <c r="E781" t="inlineStr">
        <is>
          <t>Europe</t>
        </is>
      </c>
      <c r="F781" t="inlineStr">
        <is>
          <t>UK</t>
        </is>
      </c>
      <c r="G781" t="inlineStr">
        <is>
          <t>Camry</t>
        </is>
      </c>
      <c r="H781" t="inlineStr">
        <is>
          <t>Dealer retail</t>
        </is>
      </c>
      <c r="I781" t="inlineStr">
        <is>
          <t>Private buyer</t>
        </is>
      </c>
      <c r="J781" t="inlineStr">
        <is>
          <t>Hiroshi Tanaka</t>
        </is>
      </c>
      <c r="K781" s="70" t="n">
        <v>13</v>
      </c>
      <c r="L781" s="71" t="n">
        <v>3913036.53</v>
      </c>
      <c r="M781" s="71" t="n">
        <v>50869474.89</v>
      </c>
      <c r="N781" s="71" t="n">
        <v>1017389.5</v>
      </c>
      <c r="O781" s="71" t="n">
        <v>49852085.39</v>
      </c>
      <c r="P781" s="71" t="n">
        <v>40346530.93</v>
      </c>
      <c r="Q781" s="71" t="n">
        <v>9505554.460000001</v>
      </c>
      <c r="R781" t="inlineStr">
        <is>
          <t>LN-04</t>
        </is>
      </c>
      <c r="S781" t="inlineStr">
        <is>
          <t>Petrol</t>
        </is>
      </c>
      <c r="T781" s="70" t="n">
        <v>13</v>
      </c>
      <c r="U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TY100773</t>
        </is>
      </c>
      <c r="B782" s="68" t="n">
        <v>45755</v>
      </c>
      <c r="C782" s="69" t="n">
        <v>2025</v>
      </c>
      <c r="D782" t="inlineStr">
        <is>
          <t>Apr</t>
        </is>
      </c>
      <c r="E782" t="inlineStr">
        <is>
          <t>Japan</t>
        </is>
      </c>
      <c r="F782" t="inlineStr">
        <is>
          <t>Japan</t>
        </is>
      </c>
      <c r="G782" t="inlineStr">
        <is>
          <t>Land Cruiser</t>
        </is>
      </c>
      <c r="H782" t="inlineStr">
        <is>
          <t>Dealer retail</t>
        </is>
      </c>
      <c r="I782" t="inlineStr">
        <is>
          <t>Private buyer</t>
        </is>
      </c>
      <c r="J782" t="inlineStr">
        <is>
          <t>Ruhi Shaikh</t>
        </is>
      </c>
      <c r="K782" s="70" t="n">
        <v>40</v>
      </c>
      <c r="L782" s="71" t="n">
        <v>7392059.08</v>
      </c>
      <c r="M782" s="71" t="n">
        <v>295682363.2</v>
      </c>
      <c r="N782" s="71" t="n">
        <v>0</v>
      </c>
      <c r="O782" s="71" t="n">
        <v>295682363.2</v>
      </c>
      <c r="P782" s="71" t="n">
        <v>213641821.85</v>
      </c>
      <c r="Q782" s="71" t="n">
        <v>82040541.34999999</v>
      </c>
      <c r="R782" t="inlineStr">
        <is>
          <t>TK-02</t>
        </is>
      </c>
      <c r="S782" t="inlineStr">
        <is>
          <t>Petrol</t>
        </is>
      </c>
      <c r="T782" s="70" t="n">
        <v>42</v>
      </c>
      <c r="U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TY100774</t>
        </is>
      </c>
      <c r="B783" s="68" t="n">
        <v>45755</v>
      </c>
      <c r="C783" s="69" t="n">
        <v>2025</v>
      </c>
      <c r="D783" t="inlineStr">
        <is>
          <t>Apr</t>
        </is>
      </c>
      <c r="E783" t="inlineStr">
        <is>
          <t>Asia</t>
        </is>
      </c>
      <c r="F783" t="inlineStr">
        <is>
          <t>Indonesia</t>
        </is>
      </c>
      <c r="G783" t="inlineStr">
        <is>
          <t>RAV4</t>
        </is>
      </c>
      <c r="H783" t="inlineStr">
        <is>
          <t>Fleet</t>
        </is>
      </c>
      <c r="I783" t="inlineStr">
        <is>
          <t>Private buyer</t>
        </is>
      </c>
      <c r="J783" t="inlineStr">
        <is>
          <t>Carlos Silva</t>
        </is>
      </c>
      <c r="K783" s="70" t="n">
        <v>20</v>
      </c>
      <c r="L783" s="71" t="n">
        <v>3531185.28</v>
      </c>
      <c r="M783" s="71" t="n">
        <v>70623705.59999999</v>
      </c>
      <c r="N783" s="71" t="n">
        <v>0</v>
      </c>
      <c r="O783" s="71" t="n">
        <v>70623705.59999999</v>
      </c>
      <c r="P783" s="71" t="n">
        <v>57492415.82</v>
      </c>
      <c r="Q783" s="71" t="n">
        <v>13131289.78</v>
      </c>
      <c r="R783" t="inlineStr">
        <is>
          <t>JK-01</t>
        </is>
      </c>
      <c r="S783" t="inlineStr">
        <is>
          <t>Petrol</t>
        </is>
      </c>
      <c r="T783" s="70" t="n">
        <v>19</v>
      </c>
      <c r="U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TY100775</t>
        </is>
      </c>
      <c r="B784" s="68" t="n">
        <v>45755</v>
      </c>
      <c r="C784" s="69" t="n">
        <v>2025</v>
      </c>
      <c r="D784" t="inlineStr">
        <is>
          <t>Apr</t>
        </is>
      </c>
      <c r="E784" t="inlineStr">
        <is>
          <t>Japan</t>
        </is>
      </c>
      <c r="F784" t="inlineStr">
        <is>
          <t>Japan</t>
        </is>
      </c>
      <c r="G784" t="inlineStr">
        <is>
          <t>bZ4X</t>
        </is>
      </c>
      <c r="H784" t="inlineStr">
        <is>
          <t>Dealer retail</t>
        </is>
      </c>
      <c r="I784" t="inlineStr">
        <is>
          <t>Company fleet</t>
        </is>
      </c>
      <c r="J784" t="inlineStr">
        <is>
          <t>Wei Chen</t>
        </is>
      </c>
      <c r="K784" s="70" t="n">
        <v>43</v>
      </c>
      <c r="L784" s="71" t="n">
        <v>6111011.44</v>
      </c>
      <c r="M784" s="71" t="n">
        <v>262773491.92</v>
      </c>
      <c r="N784" s="71" t="n">
        <v>0</v>
      </c>
      <c r="O784" s="71" t="n">
        <v>262773491.92</v>
      </c>
      <c r="P784" s="71" t="n">
        <v>234213908.39</v>
      </c>
      <c r="Q784" s="71" t="n">
        <v>28559583.53</v>
      </c>
      <c r="R784" t="inlineStr">
        <is>
          <t>NG-04</t>
        </is>
      </c>
      <c r="S784" t="inlineStr">
        <is>
          <t>EV</t>
        </is>
      </c>
      <c r="T784" s="70" t="n">
        <v>45</v>
      </c>
      <c r="U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TY100776</t>
        </is>
      </c>
      <c r="B785" s="68" t="n">
        <v>45755</v>
      </c>
      <c r="C785" s="69" t="n">
        <v>2025</v>
      </c>
      <c r="D785" t="inlineStr">
        <is>
          <t>Apr</t>
        </is>
      </c>
      <c r="E785" t="inlineStr">
        <is>
          <t>Japan</t>
        </is>
      </c>
      <c r="F785" t="inlineStr">
        <is>
          <t>Japan</t>
        </is>
      </c>
      <c r="G785" t="inlineStr">
        <is>
          <t>RAV4</t>
        </is>
      </c>
      <c r="H785" t="inlineStr">
        <is>
          <t>Dealer retail</t>
        </is>
      </c>
      <c r="I785" t="inlineStr">
        <is>
          <t>Private buyer</t>
        </is>
      </c>
      <c r="J785" t="inlineStr">
        <is>
          <t>Emma Clarke</t>
        </is>
      </c>
      <c r="K785" s="70" t="n">
        <v>32</v>
      </c>
      <c r="L785" s="71" t="n">
        <v>3749868.55</v>
      </c>
      <c r="M785" s="71" t="n">
        <v>119995793.6</v>
      </c>
      <c r="N785" s="71" t="n">
        <v>5999789.68</v>
      </c>
      <c r="O785" s="71" t="n">
        <v>113996003.92</v>
      </c>
      <c r="P785" s="71" t="n">
        <v>92370587.91</v>
      </c>
      <c r="Q785" s="71" t="n">
        <v>21625416.01</v>
      </c>
      <c r="R785" t="inlineStr">
        <is>
          <t>OS-03</t>
        </is>
      </c>
      <c r="S785" t="inlineStr">
        <is>
          <t>Petrol</t>
        </is>
      </c>
      <c r="T785" s="70" t="n">
        <v>30</v>
      </c>
      <c r="U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TY100777</t>
        </is>
      </c>
      <c r="B786" s="68" t="n">
        <v>45755</v>
      </c>
      <c r="C786" s="69" t="n">
        <v>2025</v>
      </c>
      <c r="D786" t="inlineStr">
        <is>
          <t>Apr</t>
        </is>
      </c>
      <c r="E786" t="inlineStr">
        <is>
          <t>Japan</t>
        </is>
      </c>
      <c r="F786" t="inlineStr">
        <is>
          <t>Japan</t>
        </is>
      </c>
      <c r="G786" t="inlineStr">
        <is>
          <t>RAV4</t>
        </is>
      </c>
      <c r="H786" t="inlineStr">
        <is>
          <t>Dealer retail</t>
        </is>
      </c>
      <c r="I786" t="inlineStr">
        <is>
          <t>Private buyer</t>
        </is>
      </c>
      <c r="J786" t="inlineStr">
        <is>
          <t>Ravindra Patil</t>
        </is>
      </c>
      <c r="K786" s="70" t="n">
        <v>42</v>
      </c>
      <c r="L786" s="71" t="n">
        <v>3659012.17</v>
      </c>
      <c r="M786" s="71" t="n">
        <v>153678511.14</v>
      </c>
      <c r="N786" s="71" t="n">
        <v>3073570.22</v>
      </c>
      <c r="O786" s="71" t="n">
        <v>150604940.92</v>
      </c>
      <c r="P786" s="71" t="n">
        <v>122472073.21</v>
      </c>
      <c r="Q786" s="71" t="n">
        <v>28132867.71</v>
      </c>
      <c r="R786" t="inlineStr">
        <is>
          <t>OS-04</t>
        </is>
      </c>
      <c r="S786" t="inlineStr">
        <is>
          <t>Hybrid</t>
        </is>
      </c>
      <c r="T786" s="70" t="n">
        <v>47</v>
      </c>
      <c r="U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TY100778</t>
        </is>
      </c>
      <c r="B787" s="68" t="n">
        <v>45756</v>
      </c>
      <c r="C787" s="69" t="n">
        <v>2025</v>
      </c>
      <c r="D787" t="inlineStr">
        <is>
          <t>Apr</t>
        </is>
      </c>
      <c r="E787" t="inlineStr">
        <is>
          <t>North America</t>
        </is>
      </c>
      <c r="F787" t="inlineStr">
        <is>
          <t>Canada</t>
        </is>
      </c>
      <c r="G787" t="inlineStr">
        <is>
          <t>Corolla</t>
        </is>
      </c>
      <c r="H787" t="inlineStr">
        <is>
          <t>Dealer retail</t>
        </is>
      </c>
      <c r="I787" t="inlineStr">
        <is>
          <t>Private buyer</t>
        </is>
      </c>
      <c r="J787" t="inlineStr">
        <is>
          <t>Olivia Brown</t>
        </is>
      </c>
      <c r="K787" s="70" t="n">
        <v>12</v>
      </c>
      <c r="L787" s="71" t="n">
        <v>2798346.59</v>
      </c>
      <c r="M787" s="71" t="n">
        <v>33580159.08</v>
      </c>
      <c r="N787" s="71" t="n">
        <v>1679007.95</v>
      </c>
      <c r="O787" s="71" t="n">
        <v>31901151.13</v>
      </c>
      <c r="P787" s="71" t="n">
        <v>27739632.98</v>
      </c>
      <c r="Q787" s="71" t="n">
        <v>4161518.15</v>
      </c>
      <c r="R787" t="inlineStr">
        <is>
          <t>TO-03</t>
        </is>
      </c>
      <c r="S787" t="inlineStr">
        <is>
          <t>Hybrid</t>
        </is>
      </c>
      <c r="T787" s="70" t="n">
        <v>12</v>
      </c>
      <c r="U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TY100779</t>
        </is>
      </c>
      <c r="B788" s="68" t="n">
        <v>45756</v>
      </c>
      <c r="C788" s="69" t="n">
        <v>2025</v>
      </c>
      <c r="D788" t="inlineStr">
        <is>
          <t>Apr</t>
        </is>
      </c>
      <c r="E788" t="inlineStr">
        <is>
          <t>Europe</t>
        </is>
      </c>
      <c r="F788" t="inlineStr">
        <is>
          <t>UK</t>
        </is>
      </c>
      <c r="G788" t="inlineStr">
        <is>
          <t>Prius</t>
        </is>
      </c>
      <c r="H788" t="inlineStr">
        <is>
          <t>Dealer retail</t>
        </is>
      </c>
      <c r="I788" t="inlineStr">
        <is>
          <t>Company fleet</t>
        </is>
      </c>
      <c r="J788" t="inlineStr">
        <is>
          <t>Lucas Martin</t>
        </is>
      </c>
      <c r="K788" s="70" t="n">
        <v>32</v>
      </c>
      <c r="L788" s="71" t="n">
        <v>3472485.35</v>
      </c>
      <c r="M788" s="71" t="n">
        <v>111119531.2</v>
      </c>
      <c r="N788" s="71" t="n">
        <v>3333585.94</v>
      </c>
      <c r="O788" s="71" t="n">
        <v>107785945.26</v>
      </c>
      <c r="P788" s="71" t="n">
        <v>90644164.33</v>
      </c>
      <c r="Q788" s="71" t="n">
        <v>17141780.93</v>
      </c>
      <c r="R788" t="inlineStr">
        <is>
          <t>LN-02</t>
        </is>
      </c>
      <c r="S788" t="inlineStr">
        <is>
          <t>Hybrid</t>
        </is>
      </c>
      <c r="T788" s="70" t="n">
        <v>35</v>
      </c>
      <c r="U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TY100780</t>
        </is>
      </c>
      <c r="B789" s="68" t="n">
        <v>45756</v>
      </c>
      <c r="C789" s="69" t="n">
        <v>2025</v>
      </c>
      <c r="D789" t="inlineStr">
        <is>
          <t>Apr</t>
        </is>
      </c>
      <c r="E789" t="inlineStr">
        <is>
          <t>North America</t>
        </is>
      </c>
      <c r="F789" t="inlineStr">
        <is>
          <t>Canada</t>
        </is>
      </c>
      <c r="G789" t="inlineStr">
        <is>
          <t>RAV4</t>
        </is>
      </c>
      <c r="H789" t="inlineStr">
        <is>
          <t>Dealer retail</t>
        </is>
      </c>
      <c r="I789" t="inlineStr">
        <is>
          <t>Government</t>
        </is>
      </c>
      <c r="J789" t="inlineStr">
        <is>
          <t>Priya Nair</t>
        </is>
      </c>
      <c r="K789" s="70" t="n">
        <v>6</v>
      </c>
      <c r="L789" s="71" t="n">
        <v>3756530.46</v>
      </c>
      <c r="M789" s="71" t="n">
        <v>22539182.76</v>
      </c>
      <c r="N789" s="71" t="n">
        <v>1126959.14</v>
      </c>
      <c r="O789" s="71" t="n">
        <v>21412223.62</v>
      </c>
      <c r="P789" s="71" t="n">
        <v>16793849.5</v>
      </c>
      <c r="Q789" s="71" t="n">
        <v>4618374.12</v>
      </c>
      <c r="R789" t="inlineStr">
        <is>
          <t>TO-02</t>
        </is>
      </c>
      <c r="S789" t="inlineStr">
        <is>
          <t>Hybrid</t>
        </is>
      </c>
      <c r="T789" s="70" t="n">
        <v>6</v>
      </c>
      <c r="U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TY100781</t>
        </is>
      </c>
      <c r="B790" s="68" t="n">
        <v>45756</v>
      </c>
      <c r="C790" s="69" t="n">
        <v>2025</v>
      </c>
      <c r="D790" t="inlineStr">
        <is>
          <t>Apr</t>
        </is>
      </c>
      <c r="E790" t="inlineStr">
        <is>
          <t>North America</t>
        </is>
      </c>
      <c r="F790" t="inlineStr">
        <is>
          <t>Canada</t>
        </is>
      </c>
      <c r="G790" t="inlineStr">
        <is>
          <t>Hilux</t>
        </is>
      </c>
      <c r="H790" t="inlineStr">
        <is>
          <t>Dealer retail</t>
        </is>
      </c>
      <c r="I790" t="inlineStr">
        <is>
          <t>Company fleet</t>
        </is>
      </c>
      <c r="J790" t="inlineStr">
        <is>
          <t>Mei Lin</t>
        </is>
      </c>
      <c r="K790" s="70" t="n">
        <v>42</v>
      </c>
      <c r="L790" s="71" t="n">
        <v>3897527.52</v>
      </c>
      <c r="M790" s="71" t="n">
        <v>163696155.84</v>
      </c>
      <c r="N790" s="71" t="n">
        <v>4910884.68</v>
      </c>
      <c r="O790" s="71" t="n">
        <v>158785271.16</v>
      </c>
      <c r="P790" s="71" t="n">
        <v>132159918.07</v>
      </c>
      <c r="Q790" s="71" t="n">
        <v>26625353.09</v>
      </c>
      <c r="R790" t="inlineStr">
        <is>
          <t>TO-02</t>
        </is>
      </c>
      <c r="S790" t="inlineStr">
        <is>
          <t>Petrol</t>
        </is>
      </c>
      <c r="T790" s="70" t="n">
        <v>43</v>
      </c>
      <c r="U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TY100782</t>
        </is>
      </c>
      <c r="B791" s="68" t="n">
        <v>45756</v>
      </c>
      <c r="C791" s="69" t="n">
        <v>2025</v>
      </c>
      <c r="D791" t="inlineStr">
        <is>
          <t>Apr</t>
        </is>
      </c>
      <c r="E791" t="inlineStr">
        <is>
          <t>Europe</t>
        </is>
      </c>
      <c r="F791" t="inlineStr">
        <is>
          <t>Germany</t>
        </is>
      </c>
      <c r="G791" t="inlineStr">
        <is>
          <t>Prius</t>
        </is>
      </c>
      <c r="H791" t="inlineStr">
        <is>
          <t>Dealer retail</t>
        </is>
      </c>
      <c r="I791" t="inlineStr">
        <is>
          <t>Private buyer</t>
        </is>
      </c>
      <c r="J791" t="inlineStr">
        <is>
          <t>Lucas Martin</t>
        </is>
      </c>
      <c r="K791" s="70" t="n">
        <v>31</v>
      </c>
      <c r="L791" s="71" t="n">
        <v>3493441.29</v>
      </c>
      <c r="M791" s="71" t="n">
        <v>108296679.99</v>
      </c>
      <c r="N791" s="71" t="n">
        <v>3248900.4</v>
      </c>
      <c r="O791" s="71" t="n">
        <v>105047779.59</v>
      </c>
      <c r="P791" s="71" t="n">
        <v>87489396.75</v>
      </c>
      <c r="Q791" s="71" t="n">
        <v>17558382.84</v>
      </c>
      <c r="R791" t="inlineStr">
        <is>
          <t>BE-04</t>
        </is>
      </c>
      <c r="S791" t="inlineStr">
        <is>
          <t>Hybrid</t>
        </is>
      </c>
      <c r="T791" s="70" t="n">
        <v>32</v>
      </c>
      <c r="U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TY100783</t>
        </is>
      </c>
      <c r="B792" s="68" t="n">
        <v>45756</v>
      </c>
      <c r="C792" s="69" t="n">
        <v>2025</v>
      </c>
      <c r="D792" t="inlineStr">
        <is>
          <t>Apr</t>
        </is>
      </c>
      <c r="E792" t="inlineStr">
        <is>
          <t>Japan</t>
        </is>
      </c>
      <c r="F792" t="inlineStr">
        <is>
          <t>Japan</t>
        </is>
      </c>
      <c r="G792" t="inlineStr">
        <is>
          <t>Hilux</t>
        </is>
      </c>
      <c r="H792" t="inlineStr">
        <is>
          <t>Fleet</t>
        </is>
      </c>
      <c r="I792" t="inlineStr">
        <is>
          <t>Government</t>
        </is>
      </c>
      <c r="J792" t="inlineStr">
        <is>
          <t>Wei Chen</t>
        </is>
      </c>
      <c r="K792" s="70" t="n">
        <v>23</v>
      </c>
      <c r="L792" s="71" t="n">
        <v>3805261.05</v>
      </c>
      <c r="M792" s="71" t="n">
        <v>87521004.15000001</v>
      </c>
      <c r="N792" s="71" t="n">
        <v>1750420.08</v>
      </c>
      <c r="O792" s="71" t="n">
        <v>85770584.06999999</v>
      </c>
      <c r="P792" s="71" t="n">
        <v>72569243.56</v>
      </c>
      <c r="Q792" s="71" t="n">
        <v>13201340.51</v>
      </c>
      <c r="R792" t="inlineStr">
        <is>
          <t>OS-02</t>
        </is>
      </c>
      <c r="S792" t="inlineStr">
        <is>
          <t>Diesel</t>
        </is>
      </c>
      <c r="T792" s="70" t="n">
        <v>23</v>
      </c>
      <c r="U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TY100784</t>
        </is>
      </c>
      <c r="B793" s="68" t="n">
        <v>45756</v>
      </c>
      <c r="C793" s="69" t="n">
        <v>2025</v>
      </c>
      <c r="D793" t="inlineStr">
        <is>
          <t>Apr</t>
        </is>
      </c>
      <c r="E793" t="inlineStr">
        <is>
          <t>North America</t>
        </is>
      </c>
      <c r="F793" t="inlineStr">
        <is>
          <t>Canada</t>
        </is>
      </c>
      <c r="G793" t="inlineStr">
        <is>
          <t>Land Cruiser</t>
        </is>
      </c>
      <c r="H793" t="inlineStr">
        <is>
          <t>Dealer retail</t>
        </is>
      </c>
      <c r="I793" t="inlineStr">
        <is>
          <t>Private buyer</t>
        </is>
      </c>
      <c r="J793" t="inlineStr">
        <is>
          <t>Carlos Silva</t>
        </is>
      </c>
      <c r="K793" s="70" t="n">
        <v>23</v>
      </c>
      <c r="L793" s="71" t="n">
        <v>7803943.81</v>
      </c>
      <c r="M793" s="71" t="n">
        <v>179490707.63</v>
      </c>
      <c r="N793" s="71" t="n">
        <v>0</v>
      </c>
      <c r="O793" s="71" t="n">
        <v>179490707.63</v>
      </c>
      <c r="P793" s="71" t="n">
        <v>125585435.12</v>
      </c>
      <c r="Q793" s="71" t="n">
        <v>53905272.51</v>
      </c>
      <c r="R793" t="inlineStr">
        <is>
          <t>TO-02</t>
        </is>
      </c>
      <c r="S793" t="inlineStr">
        <is>
          <t>Hybrid</t>
        </is>
      </c>
      <c r="T793" s="70" t="n">
        <v>22</v>
      </c>
      <c r="U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TY100785</t>
        </is>
      </c>
      <c r="B794" s="68" t="n">
        <v>45756</v>
      </c>
      <c r="C794" s="69" t="n">
        <v>2025</v>
      </c>
      <c r="D794" t="inlineStr">
        <is>
          <t>Apr</t>
        </is>
      </c>
      <c r="E794" t="inlineStr">
        <is>
          <t>North America</t>
        </is>
      </c>
      <c r="F794" t="inlineStr">
        <is>
          <t>Canada</t>
        </is>
      </c>
      <c r="G794" t="inlineStr">
        <is>
          <t>Camry</t>
        </is>
      </c>
      <c r="H794" t="inlineStr">
        <is>
          <t>Dealer retail</t>
        </is>
      </c>
      <c r="I794" t="inlineStr">
        <is>
          <t>Private buyer</t>
        </is>
      </c>
      <c r="J794" t="inlineStr">
        <is>
          <t>Sara Rossi</t>
        </is>
      </c>
      <c r="K794" s="70" t="n">
        <v>31</v>
      </c>
      <c r="L794" s="71" t="n">
        <v>4180301.01</v>
      </c>
      <c r="M794" s="71" t="n">
        <v>129589331.31</v>
      </c>
      <c r="N794" s="71" t="n">
        <v>0</v>
      </c>
      <c r="O794" s="71" t="n">
        <v>129589331.31</v>
      </c>
      <c r="P794" s="71" t="n">
        <v>96173360.81</v>
      </c>
      <c r="Q794" s="71" t="n">
        <v>33415970.5</v>
      </c>
      <c r="R794" t="inlineStr">
        <is>
          <t>TO-01</t>
        </is>
      </c>
      <c r="S794" t="inlineStr">
        <is>
          <t>Hybrid</t>
        </is>
      </c>
      <c r="T794" s="70" t="n">
        <v>34</v>
      </c>
      <c r="U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TY100786</t>
        </is>
      </c>
      <c r="B795" s="68" t="n">
        <v>45756</v>
      </c>
      <c r="C795" s="69" t="n">
        <v>2025</v>
      </c>
      <c r="D795" t="inlineStr">
        <is>
          <t>Apr</t>
        </is>
      </c>
      <c r="E795" t="inlineStr">
        <is>
          <t>Asia</t>
        </is>
      </c>
      <c r="F795" t="inlineStr">
        <is>
          <t>India</t>
        </is>
      </c>
      <c r="G795" t="inlineStr">
        <is>
          <t>Land Cruiser</t>
        </is>
      </c>
      <c r="H795" t="inlineStr">
        <is>
          <t>Dealer retail</t>
        </is>
      </c>
      <c r="I795" t="inlineStr">
        <is>
          <t>Private buyer</t>
        </is>
      </c>
      <c r="J795" t="inlineStr">
        <is>
          <t>Yuki Sato</t>
        </is>
      </c>
      <c r="K795" s="70" t="n">
        <v>43</v>
      </c>
      <c r="L795" s="71" t="n">
        <v>7570808.57</v>
      </c>
      <c r="M795" s="71" t="n">
        <v>325544768.51</v>
      </c>
      <c r="N795" s="71" t="n">
        <v>16277238.43</v>
      </c>
      <c r="O795" s="71" t="n">
        <v>309267530.08</v>
      </c>
      <c r="P795" s="71" t="n">
        <v>238763540.44</v>
      </c>
      <c r="Q795" s="71" t="n">
        <v>70503989.64</v>
      </c>
      <c r="R795" t="inlineStr">
        <is>
          <t>PU-03</t>
        </is>
      </c>
      <c r="S795" t="inlineStr">
        <is>
          <t>Petrol</t>
        </is>
      </c>
      <c r="T795" s="70" t="n">
        <v>46</v>
      </c>
      <c r="U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TY100787</t>
        </is>
      </c>
      <c r="B796" s="68" t="n">
        <v>45757</v>
      </c>
      <c r="C796" s="69" t="n">
        <v>2025</v>
      </c>
      <c r="D796" t="inlineStr">
        <is>
          <t>Apr</t>
        </is>
      </c>
      <c r="E796" t="inlineStr">
        <is>
          <t>Japan</t>
        </is>
      </c>
      <c r="F796" t="inlineStr">
        <is>
          <t>Japan</t>
        </is>
      </c>
      <c r="G796" t="inlineStr">
        <is>
          <t>Corolla</t>
        </is>
      </c>
      <c r="H796" t="inlineStr">
        <is>
          <t>Fleet</t>
        </is>
      </c>
      <c r="I796" t="inlineStr">
        <is>
          <t>Private buyer</t>
        </is>
      </c>
      <c r="J796" t="inlineStr">
        <is>
          <t>Carlos Silva</t>
        </is>
      </c>
      <c r="K796" s="70" t="n">
        <v>18</v>
      </c>
      <c r="L796" s="71" t="n">
        <v>2863385.99</v>
      </c>
      <c r="M796" s="71" t="n">
        <v>51540947.82</v>
      </c>
      <c r="N796" s="71" t="n">
        <v>1546228.43</v>
      </c>
      <c r="O796" s="71" t="n">
        <v>49994719.39</v>
      </c>
      <c r="P796" s="71" t="n">
        <v>40135896.3</v>
      </c>
      <c r="Q796" s="71" t="n">
        <v>9858823.09</v>
      </c>
      <c r="R796" t="inlineStr">
        <is>
          <t>TK-04</t>
        </is>
      </c>
      <c r="S796" t="inlineStr">
        <is>
          <t>Hybrid</t>
        </is>
      </c>
      <c r="T796" s="70" t="n">
        <v>20</v>
      </c>
      <c r="U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TY100788</t>
        </is>
      </c>
      <c r="B797" s="68" t="n">
        <v>45757</v>
      </c>
      <c r="C797" s="69" t="n">
        <v>2025</v>
      </c>
      <c r="D797" t="inlineStr">
        <is>
          <t>Apr</t>
        </is>
      </c>
      <c r="E797" t="inlineStr">
        <is>
          <t>Middle East</t>
        </is>
      </c>
      <c r="F797" t="inlineStr">
        <is>
          <t>UAE</t>
        </is>
      </c>
      <c r="G797" t="inlineStr">
        <is>
          <t>RAV4</t>
        </is>
      </c>
      <c r="H797" t="inlineStr">
        <is>
          <t>Fleet</t>
        </is>
      </c>
      <c r="I797" t="inlineStr">
        <is>
          <t>Private buyer</t>
        </is>
      </c>
      <c r="J797" t="inlineStr">
        <is>
          <t>Aisha Bello</t>
        </is>
      </c>
      <c r="K797" s="70" t="n">
        <v>44</v>
      </c>
      <c r="L797" s="71" t="n">
        <v>3466897.79</v>
      </c>
      <c r="M797" s="71" t="n">
        <v>152543502.76</v>
      </c>
      <c r="N797" s="71" t="n">
        <v>3050870.06</v>
      </c>
      <c r="O797" s="71" t="n">
        <v>149492632.7</v>
      </c>
      <c r="P797" s="71" t="n">
        <v>122744486.84</v>
      </c>
      <c r="Q797" s="71" t="n">
        <v>26748145.86</v>
      </c>
      <c r="R797" t="inlineStr">
        <is>
          <t>DB-03</t>
        </is>
      </c>
      <c r="S797" t="inlineStr">
        <is>
          <t>Hybrid</t>
        </is>
      </c>
      <c r="T797" s="70" t="n">
        <v>48</v>
      </c>
      <c r="U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TY100789</t>
        </is>
      </c>
      <c r="B798" s="68" t="n">
        <v>45757</v>
      </c>
      <c r="C798" s="69" t="n">
        <v>2025</v>
      </c>
      <c r="D798" t="inlineStr">
        <is>
          <t>Apr</t>
        </is>
      </c>
      <c r="E798" t="inlineStr">
        <is>
          <t>Asia</t>
        </is>
      </c>
      <c r="F798" t="inlineStr">
        <is>
          <t>Indonesia</t>
        </is>
      </c>
      <c r="G798" t="inlineStr">
        <is>
          <t>Prius</t>
        </is>
      </c>
      <c r="H798" t="inlineStr">
        <is>
          <t>Dealer retail</t>
        </is>
      </c>
      <c r="I798" t="inlineStr">
        <is>
          <t>Private buyer</t>
        </is>
      </c>
      <c r="J798" t="inlineStr">
        <is>
          <t>Mei Lin</t>
        </is>
      </c>
      <c r="K798" s="70" t="n">
        <v>6</v>
      </c>
      <c r="L798" s="71" t="n">
        <v>3422130.99</v>
      </c>
      <c r="M798" s="71" t="n">
        <v>20532785.94</v>
      </c>
      <c r="N798" s="71" t="n">
        <v>1026639.3</v>
      </c>
      <c r="O798" s="71" t="n">
        <v>19506146.64</v>
      </c>
      <c r="P798" s="71" t="n">
        <v>16954488.83</v>
      </c>
      <c r="Q798" s="71" t="n">
        <v>2551657.81</v>
      </c>
      <c r="R798" t="inlineStr">
        <is>
          <t>JK-03</t>
        </is>
      </c>
      <c r="S798" t="inlineStr">
        <is>
          <t>Hybrid</t>
        </is>
      </c>
      <c r="T798" s="70" t="n">
        <v>6</v>
      </c>
      <c r="U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TY100790</t>
        </is>
      </c>
      <c r="B799" s="68" t="n">
        <v>45757</v>
      </c>
      <c r="C799" s="69" t="n">
        <v>2025</v>
      </c>
      <c r="D799" t="inlineStr">
        <is>
          <t>Apr</t>
        </is>
      </c>
      <c r="E799" t="inlineStr">
        <is>
          <t>Europe</t>
        </is>
      </c>
      <c r="F799" t="inlineStr">
        <is>
          <t>Germany</t>
        </is>
      </c>
      <c r="G799" t="inlineStr">
        <is>
          <t>Camry</t>
        </is>
      </c>
      <c r="H799" t="inlineStr">
        <is>
          <t>Dealer retail</t>
        </is>
      </c>
      <c r="I799" t="inlineStr">
        <is>
          <t>Private buyer</t>
        </is>
      </c>
      <c r="J799" t="inlineStr">
        <is>
          <t>Emma Clarke</t>
        </is>
      </c>
      <c r="K799" s="70" t="n">
        <v>36</v>
      </c>
      <c r="L799" s="71" t="n">
        <v>3889916.93</v>
      </c>
      <c r="M799" s="71" t="n">
        <v>140037009.48</v>
      </c>
      <c r="N799" s="71" t="n">
        <v>4201110.28</v>
      </c>
      <c r="O799" s="71" t="n">
        <v>135835899.2</v>
      </c>
      <c r="P799" s="71" t="n">
        <v>114365879.13</v>
      </c>
      <c r="Q799" s="71" t="n">
        <v>21470020.07</v>
      </c>
      <c r="R799" t="inlineStr">
        <is>
          <t>BE-01</t>
        </is>
      </c>
      <c r="S799" t="inlineStr">
        <is>
          <t>Hybrid</t>
        </is>
      </c>
      <c r="T799" s="70" t="n">
        <v>39</v>
      </c>
      <c r="U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TY100791</t>
        </is>
      </c>
      <c r="B800" s="68" t="n">
        <v>45757</v>
      </c>
      <c r="C800" s="69" t="n">
        <v>2025</v>
      </c>
      <c r="D800" t="inlineStr">
        <is>
          <t>Apr</t>
        </is>
      </c>
      <c r="E800" t="inlineStr">
        <is>
          <t>North America</t>
        </is>
      </c>
      <c r="F800" t="inlineStr">
        <is>
          <t>USA</t>
        </is>
      </c>
      <c r="G800" t="inlineStr">
        <is>
          <t>Camry</t>
        </is>
      </c>
      <c r="H800" t="inlineStr">
        <is>
          <t>Fleet</t>
        </is>
      </c>
      <c r="I800" t="inlineStr">
        <is>
          <t>Private buyer</t>
        </is>
      </c>
      <c r="J800" t="inlineStr">
        <is>
          <t>Hiroshi Tanaka</t>
        </is>
      </c>
      <c r="K800" s="70" t="n">
        <v>5</v>
      </c>
      <c r="L800" s="71" t="n">
        <v>3769294.17</v>
      </c>
      <c r="M800" s="71" t="n">
        <v>18846470.85</v>
      </c>
      <c r="N800" s="71" t="n">
        <v>376929.42</v>
      </c>
      <c r="O800" s="71" t="n">
        <v>18469541.43</v>
      </c>
      <c r="P800" s="71" t="n">
        <v>15698533.51</v>
      </c>
      <c r="Q800" s="71" t="n">
        <v>2771007.92</v>
      </c>
      <c r="R800" t="inlineStr">
        <is>
          <t>NY-04</t>
        </is>
      </c>
      <c r="S800" t="inlineStr">
        <is>
          <t>Petrol</t>
        </is>
      </c>
      <c r="T800" s="70" t="n">
        <v>5</v>
      </c>
      <c r="U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TY100792</t>
        </is>
      </c>
      <c r="B801" s="68" t="n">
        <v>45757</v>
      </c>
      <c r="C801" s="69" t="n">
        <v>2025</v>
      </c>
      <c r="D801" t="inlineStr">
        <is>
          <t>Apr</t>
        </is>
      </c>
      <c r="E801" t="inlineStr">
        <is>
          <t>Asia</t>
        </is>
      </c>
      <c r="F801" t="inlineStr">
        <is>
          <t>Thailand</t>
        </is>
      </c>
      <c r="G801" t="inlineStr">
        <is>
          <t>bZ4X</t>
        </is>
      </c>
      <c r="H801" t="inlineStr">
        <is>
          <t>Online reservation</t>
        </is>
      </c>
      <c r="I801" t="inlineStr">
        <is>
          <t>Private buyer</t>
        </is>
      </c>
      <c r="J801" t="inlineStr">
        <is>
          <t>Arjun Mehta</t>
        </is>
      </c>
      <c r="K801" s="70" t="n">
        <v>36</v>
      </c>
      <c r="L801" s="71" t="n">
        <v>6047473.72</v>
      </c>
      <c r="M801" s="71" t="n">
        <v>217709053.92</v>
      </c>
      <c r="N801" s="71" t="n">
        <v>6531271.62</v>
      </c>
      <c r="O801" s="71" t="n">
        <v>211177782.3</v>
      </c>
      <c r="P801" s="71" t="n">
        <v>187560629.26</v>
      </c>
      <c r="Q801" s="71" t="n">
        <v>23617153.04</v>
      </c>
      <c r="R801" t="inlineStr">
        <is>
          <t>BK-04</t>
        </is>
      </c>
      <c r="S801" t="inlineStr">
        <is>
          <t>EV</t>
        </is>
      </c>
      <c r="T801" s="70" t="n">
        <v>38</v>
      </c>
      <c r="U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TY100793</t>
        </is>
      </c>
      <c r="B802" s="68" t="n">
        <v>45757</v>
      </c>
      <c r="C802" s="69" t="n">
        <v>2025</v>
      </c>
      <c r="D802" t="inlineStr">
        <is>
          <t>Apr</t>
        </is>
      </c>
      <c r="E802" t="inlineStr">
        <is>
          <t>Japan</t>
        </is>
      </c>
      <c r="F802" t="inlineStr">
        <is>
          <t>Japan</t>
        </is>
      </c>
      <c r="G802" t="inlineStr">
        <is>
          <t>Hilux</t>
        </is>
      </c>
      <c r="H802" t="inlineStr">
        <is>
          <t>Dealer retail</t>
        </is>
      </c>
      <c r="I802" t="inlineStr">
        <is>
          <t>Private buyer</t>
        </is>
      </c>
      <c r="J802" t="inlineStr">
        <is>
          <t>Ana Costa</t>
        </is>
      </c>
      <c r="K802" s="70" t="n">
        <v>24</v>
      </c>
      <c r="L802" s="71" t="n">
        <v>4021510.51</v>
      </c>
      <c r="M802" s="71" t="n">
        <v>96516252.23999999</v>
      </c>
      <c r="N802" s="71" t="n">
        <v>1930325.04</v>
      </c>
      <c r="O802" s="71" t="n">
        <v>94585927.2</v>
      </c>
      <c r="P802" s="71" t="n">
        <v>77837247.64</v>
      </c>
      <c r="Q802" s="71" t="n">
        <v>16748679.56</v>
      </c>
      <c r="R802" t="inlineStr">
        <is>
          <t>OS-03</t>
        </is>
      </c>
      <c r="S802" t="inlineStr">
        <is>
          <t>Petrol</t>
        </is>
      </c>
      <c r="T802" s="70" t="n">
        <v>23</v>
      </c>
      <c r="U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TY100794</t>
        </is>
      </c>
      <c r="B803" s="68" t="n">
        <v>45757</v>
      </c>
      <c r="C803" s="69" t="n">
        <v>2025</v>
      </c>
      <c r="D803" t="inlineStr">
        <is>
          <t>Apr</t>
        </is>
      </c>
      <c r="E803" t="inlineStr">
        <is>
          <t>Japan</t>
        </is>
      </c>
      <c r="F803" t="inlineStr">
        <is>
          <t>Japan</t>
        </is>
      </c>
      <c r="G803" t="inlineStr">
        <is>
          <t>RAV4</t>
        </is>
      </c>
      <c r="H803" t="inlineStr">
        <is>
          <t>Fleet</t>
        </is>
      </c>
      <c r="I803" t="inlineStr">
        <is>
          <t>Private buyer</t>
        </is>
      </c>
      <c r="J803" t="inlineStr">
        <is>
          <t>Sophie Müller</t>
        </is>
      </c>
      <c r="K803" s="70" t="n">
        <v>35</v>
      </c>
      <c r="L803" s="71" t="n">
        <v>3806820.03</v>
      </c>
      <c r="M803" s="71" t="n">
        <v>133238701.05</v>
      </c>
      <c r="N803" s="71" t="n">
        <v>2664774.02</v>
      </c>
      <c r="O803" s="71" t="n">
        <v>130573927.03</v>
      </c>
      <c r="P803" s="71" t="n">
        <v>98674292.83</v>
      </c>
      <c r="Q803" s="71" t="n">
        <v>31899634.2</v>
      </c>
      <c r="R803" t="inlineStr">
        <is>
          <t>TK-04</t>
        </is>
      </c>
      <c r="S803" t="inlineStr">
        <is>
          <t>Hybrid</t>
        </is>
      </c>
      <c r="T803" s="70" t="n">
        <v>39</v>
      </c>
      <c r="U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TY100795</t>
        </is>
      </c>
      <c r="B804" s="68" t="n">
        <v>45757</v>
      </c>
      <c r="C804" s="69" t="n">
        <v>2025</v>
      </c>
      <c r="D804" t="inlineStr">
        <is>
          <t>Apr</t>
        </is>
      </c>
      <c r="E804" t="inlineStr">
        <is>
          <t>North America</t>
        </is>
      </c>
      <c r="F804" t="inlineStr">
        <is>
          <t>Canada</t>
        </is>
      </c>
      <c r="G804" t="inlineStr">
        <is>
          <t>Hilux</t>
        </is>
      </c>
      <c r="H804" t="inlineStr">
        <is>
          <t>Dealer retail</t>
        </is>
      </c>
      <c r="I804" t="inlineStr">
        <is>
          <t>Private buyer</t>
        </is>
      </c>
      <c r="J804" t="inlineStr">
        <is>
          <t>Arjun Mehta</t>
        </is>
      </c>
      <c r="K804" s="70" t="n">
        <v>25</v>
      </c>
      <c r="L804" s="71" t="n">
        <v>4118719.4</v>
      </c>
      <c r="M804" s="71" t="n">
        <v>102967985</v>
      </c>
      <c r="N804" s="71" t="n">
        <v>3089039.55</v>
      </c>
      <c r="O804" s="71" t="n">
        <v>99878945.45</v>
      </c>
      <c r="P804" s="71" t="n">
        <v>81240414.18000001</v>
      </c>
      <c r="Q804" s="71" t="n">
        <v>18638531.27</v>
      </c>
      <c r="R804" t="inlineStr">
        <is>
          <t>TO-03</t>
        </is>
      </c>
      <c r="S804" t="inlineStr">
        <is>
          <t>Petrol</t>
        </is>
      </c>
      <c r="T804" s="70" t="n">
        <v>27</v>
      </c>
      <c r="U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TY100796</t>
        </is>
      </c>
      <c r="B805" s="68" t="n">
        <v>45758</v>
      </c>
      <c r="C805" s="69" t="n">
        <v>2025</v>
      </c>
      <c r="D805" t="inlineStr">
        <is>
          <t>Apr</t>
        </is>
      </c>
      <c r="E805" t="inlineStr">
        <is>
          <t>Japan</t>
        </is>
      </c>
      <c r="F805" t="inlineStr">
        <is>
          <t>Japan</t>
        </is>
      </c>
      <c r="G805" t="inlineStr">
        <is>
          <t>Corolla</t>
        </is>
      </c>
      <c r="H805" t="inlineStr">
        <is>
          <t>Dealer retail</t>
        </is>
      </c>
      <c r="I805" t="inlineStr">
        <is>
          <t>Private buyer</t>
        </is>
      </c>
      <c r="J805" t="inlineStr">
        <is>
          <t>Sophie Müller</t>
        </is>
      </c>
      <c r="K805" s="70" t="n">
        <v>34</v>
      </c>
      <c r="L805" s="71" t="n">
        <v>2831249.5</v>
      </c>
      <c r="M805" s="71" t="n">
        <v>96262483</v>
      </c>
      <c r="N805" s="71" t="n">
        <v>4813124.15</v>
      </c>
      <c r="O805" s="71" t="n">
        <v>91449358.84999999</v>
      </c>
      <c r="P805" s="71" t="n">
        <v>76330800.2</v>
      </c>
      <c r="Q805" s="71" t="n">
        <v>15118558.65</v>
      </c>
      <c r="R805" t="inlineStr">
        <is>
          <t>OS-04</t>
        </is>
      </c>
      <c r="S805" t="inlineStr">
        <is>
          <t>Hybrid</t>
        </is>
      </c>
      <c r="T805" s="70" t="n">
        <v>36</v>
      </c>
      <c r="U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TY100797</t>
        </is>
      </c>
      <c r="B806" s="68" t="n">
        <v>45758</v>
      </c>
      <c r="C806" s="69" t="n">
        <v>2025</v>
      </c>
      <c r="D806" t="inlineStr">
        <is>
          <t>Apr</t>
        </is>
      </c>
      <c r="E806" t="inlineStr">
        <is>
          <t>Japan</t>
        </is>
      </c>
      <c r="F806" t="inlineStr">
        <is>
          <t>Japan</t>
        </is>
      </c>
      <c r="G806" t="inlineStr">
        <is>
          <t>Corolla</t>
        </is>
      </c>
      <c r="H806" t="inlineStr">
        <is>
          <t>Dealer retail</t>
        </is>
      </c>
      <c r="I806" t="inlineStr">
        <is>
          <t>Private buyer</t>
        </is>
      </c>
      <c r="J806" t="inlineStr">
        <is>
          <t>Noah Smith</t>
        </is>
      </c>
      <c r="K806" s="70" t="n">
        <v>11</v>
      </c>
      <c r="L806" s="71" t="n">
        <v>2636606.44</v>
      </c>
      <c r="M806" s="71" t="n">
        <v>29002670.84</v>
      </c>
      <c r="N806" s="71" t="n">
        <v>1450133.54</v>
      </c>
      <c r="O806" s="71" t="n">
        <v>27552537.3</v>
      </c>
      <c r="P806" s="71" t="n">
        <v>24635896.05</v>
      </c>
      <c r="Q806" s="71" t="n">
        <v>2916641.25</v>
      </c>
      <c r="R806" t="inlineStr">
        <is>
          <t>NG-04</t>
        </is>
      </c>
      <c r="S806" t="inlineStr">
        <is>
          <t>Hybrid</t>
        </is>
      </c>
      <c r="T806" s="70" t="n">
        <v>10</v>
      </c>
      <c r="U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TY100798</t>
        </is>
      </c>
      <c r="B807" s="68" t="n">
        <v>45758</v>
      </c>
      <c r="C807" s="69" t="n">
        <v>2025</v>
      </c>
      <c r="D807" t="inlineStr">
        <is>
          <t>Apr</t>
        </is>
      </c>
      <c r="E807" t="inlineStr">
        <is>
          <t>North America</t>
        </is>
      </c>
      <c r="F807" t="inlineStr">
        <is>
          <t>USA</t>
        </is>
      </c>
      <c r="G807" t="inlineStr">
        <is>
          <t>Hilux</t>
        </is>
      </c>
      <c r="H807" t="inlineStr">
        <is>
          <t>Fleet</t>
        </is>
      </c>
      <c r="I807" t="inlineStr">
        <is>
          <t>Private buyer</t>
        </is>
      </c>
      <c r="J807" t="inlineStr">
        <is>
          <t>Ruhi Shaikh</t>
        </is>
      </c>
      <c r="K807" s="70" t="n">
        <v>6</v>
      </c>
      <c r="L807" s="71" t="n">
        <v>4122434.35</v>
      </c>
      <c r="M807" s="71" t="n">
        <v>24734606.1</v>
      </c>
      <c r="N807" s="71" t="n">
        <v>1236730.31</v>
      </c>
      <c r="O807" s="71" t="n">
        <v>23497875.79</v>
      </c>
      <c r="P807" s="71" t="n">
        <v>19160329.35</v>
      </c>
      <c r="Q807" s="71" t="n">
        <v>4337546.44</v>
      </c>
      <c r="R807" t="inlineStr">
        <is>
          <t>LA-04</t>
        </is>
      </c>
      <c r="S807" t="inlineStr">
        <is>
          <t>Diesel</t>
        </is>
      </c>
      <c r="T807" s="70" t="n">
        <v>6</v>
      </c>
      <c r="U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TY100799</t>
        </is>
      </c>
      <c r="B808" s="68" t="n">
        <v>45758</v>
      </c>
      <c r="C808" s="69" t="n">
        <v>2025</v>
      </c>
      <c r="D808" t="inlineStr">
        <is>
          <t>Apr</t>
        </is>
      </c>
      <c r="E808" t="inlineStr">
        <is>
          <t>Japan</t>
        </is>
      </c>
      <c r="F808" t="inlineStr">
        <is>
          <t>Japan</t>
        </is>
      </c>
      <c r="G808" t="inlineStr">
        <is>
          <t>Corolla</t>
        </is>
      </c>
      <c r="H808" t="inlineStr">
        <is>
          <t>Fleet</t>
        </is>
      </c>
      <c r="I808" t="inlineStr">
        <is>
          <t>Private buyer</t>
        </is>
      </c>
      <c r="J808" t="inlineStr">
        <is>
          <t>Wei Chen</t>
        </is>
      </c>
      <c r="K808" s="70" t="n">
        <v>5</v>
      </c>
      <c r="L808" s="71" t="n">
        <v>2632765.05</v>
      </c>
      <c r="M808" s="71" t="n">
        <v>13163825.25</v>
      </c>
      <c r="N808" s="71" t="n">
        <v>658191.26</v>
      </c>
      <c r="O808" s="71" t="n">
        <v>12505633.99</v>
      </c>
      <c r="P808" s="71" t="n">
        <v>11533241.61</v>
      </c>
      <c r="Q808" s="71" t="n">
        <v>972392.38</v>
      </c>
      <c r="R808" t="inlineStr">
        <is>
          <t>NG-03</t>
        </is>
      </c>
      <c r="S808" t="inlineStr">
        <is>
          <t>Hybrid</t>
        </is>
      </c>
      <c r="T808" s="70" t="n">
        <v>5</v>
      </c>
      <c r="U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TY100800</t>
        </is>
      </c>
      <c r="B809" s="68" t="n">
        <v>45759</v>
      </c>
      <c r="C809" s="69" t="n">
        <v>2025</v>
      </c>
      <c r="D809" t="inlineStr">
        <is>
          <t>Apr</t>
        </is>
      </c>
      <c r="E809" t="inlineStr">
        <is>
          <t>Europe</t>
        </is>
      </c>
      <c r="F809" t="inlineStr">
        <is>
          <t>Germany</t>
        </is>
      </c>
      <c r="G809" t="inlineStr">
        <is>
          <t>Corolla</t>
        </is>
      </c>
      <c r="H809" t="inlineStr">
        <is>
          <t>Fleet</t>
        </is>
      </c>
      <c r="I809" t="inlineStr">
        <is>
          <t>Private buyer</t>
        </is>
      </c>
      <c r="J809" t="inlineStr">
        <is>
          <t>Aisha Bello</t>
        </is>
      </c>
      <c r="K809" s="70" t="n">
        <v>42</v>
      </c>
      <c r="L809" s="71" t="n">
        <v>2876774.87</v>
      </c>
      <c r="M809" s="71" t="n">
        <v>120824544.54</v>
      </c>
      <c r="N809" s="71" t="n">
        <v>0</v>
      </c>
      <c r="O809" s="71" t="n">
        <v>120824544.54</v>
      </c>
      <c r="P809" s="71" t="n">
        <v>94232319.22</v>
      </c>
      <c r="Q809" s="71" t="n">
        <v>26592225.32</v>
      </c>
      <c r="R809" t="inlineStr">
        <is>
          <t>BE-03</t>
        </is>
      </c>
      <c r="S809" t="inlineStr">
        <is>
          <t>Hybrid</t>
        </is>
      </c>
      <c r="T809" s="70" t="n">
        <v>46</v>
      </c>
      <c r="U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TY100801</t>
        </is>
      </c>
      <c r="B810" s="68" t="n">
        <v>45759</v>
      </c>
      <c r="C810" s="69" t="n">
        <v>2025</v>
      </c>
      <c r="D810" t="inlineStr">
        <is>
          <t>Apr</t>
        </is>
      </c>
      <c r="E810" t="inlineStr">
        <is>
          <t>Japan</t>
        </is>
      </c>
      <c r="F810" t="inlineStr">
        <is>
          <t>Japan</t>
        </is>
      </c>
      <c r="G810" t="inlineStr">
        <is>
          <t>RAV4</t>
        </is>
      </c>
      <c r="H810" t="inlineStr">
        <is>
          <t>Dealer retail</t>
        </is>
      </c>
      <c r="I810" t="inlineStr">
        <is>
          <t>Government</t>
        </is>
      </c>
      <c r="J810" t="inlineStr">
        <is>
          <t>Emma Clarke</t>
        </is>
      </c>
      <c r="K810" s="70" t="n">
        <v>36</v>
      </c>
      <c r="L810" s="71" t="n">
        <v>3647479.15</v>
      </c>
      <c r="M810" s="71" t="n">
        <v>131309249.4</v>
      </c>
      <c r="N810" s="71" t="n">
        <v>6565462.47</v>
      </c>
      <c r="O810" s="71" t="n">
        <v>124743786.93</v>
      </c>
      <c r="P810" s="71" t="n">
        <v>100352190.08</v>
      </c>
      <c r="Q810" s="71" t="n">
        <v>24391596.85</v>
      </c>
      <c r="R810" t="inlineStr">
        <is>
          <t>NG-01</t>
        </is>
      </c>
      <c r="S810" t="inlineStr">
        <is>
          <t>Hybrid</t>
        </is>
      </c>
      <c r="T810" s="70" t="n">
        <v>36</v>
      </c>
      <c r="U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TY100802</t>
        </is>
      </c>
      <c r="B811" s="68" t="n">
        <v>45759</v>
      </c>
      <c r="C811" s="69" t="n">
        <v>2025</v>
      </c>
      <c r="D811" t="inlineStr">
        <is>
          <t>Apr</t>
        </is>
      </c>
      <c r="E811" t="inlineStr">
        <is>
          <t>North America</t>
        </is>
      </c>
      <c r="F811" t="inlineStr">
        <is>
          <t>USA</t>
        </is>
      </c>
      <c r="G811" t="inlineStr">
        <is>
          <t>Prius</t>
        </is>
      </c>
      <c r="H811" t="inlineStr">
        <is>
          <t>Dealer retail</t>
        </is>
      </c>
      <c r="I811" t="inlineStr">
        <is>
          <t>Private buyer</t>
        </is>
      </c>
      <c r="J811" t="inlineStr">
        <is>
          <t>Mei Lin</t>
        </is>
      </c>
      <c r="K811" s="70" t="n">
        <v>27</v>
      </c>
      <c r="L811" s="71" t="n">
        <v>3365406.74</v>
      </c>
      <c r="M811" s="71" t="n">
        <v>90865981.98</v>
      </c>
      <c r="N811" s="71" t="n">
        <v>1817319.64</v>
      </c>
      <c r="O811" s="71" t="n">
        <v>89048662.34</v>
      </c>
      <c r="P811" s="71" t="n">
        <v>74906931.55</v>
      </c>
      <c r="Q811" s="71" t="n">
        <v>14141730.79</v>
      </c>
      <c r="R811" t="inlineStr">
        <is>
          <t>NY-03</t>
        </is>
      </c>
      <c r="S811" t="inlineStr">
        <is>
          <t>Hybrid</t>
        </is>
      </c>
      <c r="T811" s="70" t="n">
        <v>27</v>
      </c>
      <c r="U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TY100803</t>
        </is>
      </c>
      <c r="B812" s="68" t="n">
        <v>45759</v>
      </c>
      <c r="C812" s="69" t="n">
        <v>2025</v>
      </c>
      <c r="D812" t="inlineStr">
        <is>
          <t>Apr</t>
        </is>
      </c>
      <c r="E812" t="inlineStr">
        <is>
          <t>North America</t>
        </is>
      </c>
      <c r="F812" t="inlineStr">
        <is>
          <t>USA</t>
        </is>
      </c>
      <c r="G812" t="inlineStr">
        <is>
          <t>Prius</t>
        </is>
      </c>
      <c r="H812" t="inlineStr">
        <is>
          <t>Online reservation</t>
        </is>
      </c>
      <c r="I812" t="inlineStr">
        <is>
          <t>Private buyer</t>
        </is>
      </c>
      <c r="J812" t="inlineStr">
        <is>
          <t>Wei Chen</t>
        </is>
      </c>
      <c r="K812" s="70" t="n">
        <v>20</v>
      </c>
      <c r="L812" s="71" t="n">
        <v>3590409.11</v>
      </c>
      <c r="M812" s="71" t="n">
        <v>71808182.2</v>
      </c>
      <c r="N812" s="71" t="n">
        <v>1436163.64</v>
      </c>
      <c r="O812" s="71" t="n">
        <v>70372018.56</v>
      </c>
      <c r="P812" s="71" t="n">
        <v>58776693.69</v>
      </c>
      <c r="Q812" s="71" t="n">
        <v>11595324.87</v>
      </c>
      <c r="R812" t="inlineStr">
        <is>
          <t>LA-01</t>
        </is>
      </c>
      <c r="S812" t="inlineStr">
        <is>
          <t>Hybrid</t>
        </is>
      </c>
      <c r="T812" s="70" t="n">
        <v>20</v>
      </c>
      <c r="U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TY100804</t>
        </is>
      </c>
      <c r="B813" s="68" t="n">
        <v>45759</v>
      </c>
      <c r="C813" s="69" t="n">
        <v>2025</v>
      </c>
      <c r="D813" t="inlineStr">
        <is>
          <t>Apr</t>
        </is>
      </c>
      <c r="E813" t="inlineStr">
        <is>
          <t>North America</t>
        </is>
      </c>
      <c r="F813" t="inlineStr">
        <is>
          <t>Canada</t>
        </is>
      </c>
      <c r="G813" t="inlineStr">
        <is>
          <t>bZ4X</t>
        </is>
      </c>
      <c r="H813" t="inlineStr">
        <is>
          <t>Dealer retail</t>
        </is>
      </c>
      <c r="I813" t="inlineStr">
        <is>
          <t>Private buyer</t>
        </is>
      </c>
      <c r="J813" t="inlineStr">
        <is>
          <t>Kofi Mensah</t>
        </is>
      </c>
      <c r="K813" s="70" t="n">
        <v>27</v>
      </c>
      <c r="L813" s="71" t="n">
        <v>6115686.24</v>
      </c>
      <c r="M813" s="71" t="n">
        <v>165123528.48</v>
      </c>
      <c r="N813" s="71" t="n">
        <v>3302470.57</v>
      </c>
      <c r="O813" s="71" t="n">
        <v>161821057.91</v>
      </c>
      <c r="P813" s="71" t="n">
        <v>143240986.78</v>
      </c>
      <c r="Q813" s="71" t="n">
        <v>18580071.13</v>
      </c>
      <c r="R813" t="inlineStr">
        <is>
          <t>TO-03</t>
        </is>
      </c>
      <c r="S813" t="inlineStr">
        <is>
          <t>EV</t>
        </is>
      </c>
      <c r="T813" s="70" t="n">
        <v>27</v>
      </c>
      <c r="U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TY100805</t>
        </is>
      </c>
      <c r="B814" s="68" t="n">
        <v>45759</v>
      </c>
      <c r="C814" s="69" t="n">
        <v>2025</v>
      </c>
      <c r="D814" t="inlineStr">
        <is>
          <t>Apr</t>
        </is>
      </c>
      <c r="E814" t="inlineStr">
        <is>
          <t>North America</t>
        </is>
      </c>
      <c r="F814" t="inlineStr">
        <is>
          <t>Canada</t>
        </is>
      </c>
      <c r="G814" t="inlineStr">
        <is>
          <t>Camry</t>
        </is>
      </c>
      <c r="H814" t="inlineStr">
        <is>
          <t>Dealer retail</t>
        </is>
      </c>
      <c r="I814" t="inlineStr">
        <is>
          <t>Company fleet</t>
        </is>
      </c>
      <c r="J814" t="inlineStr">
        <is>
          <t>Lucas Martin</t>
        </is>
      </c>
      <c r="K814" s="70" t="n">
        <v>4</v>
      </c>
      <c r="L814" s="71" t="n">
        <v>3769321.34</v>
      </c>
      <c r="M814" s="71" t="n">
        <v>15077285.36</v>
      </c>
      <c r="N814" s="71" t="n">
        <v>0</v>
      </c>
      <c r="O814" s="71" t="n">
        <v>15077285.36</v>
      </c>
      <c r="P814" s="71" t="n">
        <v>12316570.85</v>
      </c>
      <c r="Q814" s="71" t="n">
        <v>2760714.51</v>
      </c>
      <c r="R814" t="inlineStr">
        <is>
          <t>TO-04</t>
        </is>
      </c>
      <c r="S814" t="inlineStr">
        <is>
          <t>Hybrid</t>
        </is>
      </c>
      <c r="T814" s="70" t="n">
        <v>4</v>
      </c>
      <c r="U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TY100806</t>
        </is>
      </c>
      <c r="B815" s="68" t="n">
        <v>45759</v>
      </c>
      <c r="C815" s="69" t="n">
        <v>2025</v>
      </c>
      <c r="D815" t="inlineStr">
        <is>
          <t>Apr</t>
        </is>
      </c>
      <c r="E815" t="inlineStr">
        <is>
          <t>Asia</t>
        </is>
      </c>
      <c r="F815" t="inlineStr">
        <is>
          <t>Indonesia</t>
        </is>
      </c>
      <c r="G815" t="inlineStr">
        <is>
          <t>Corolla</t>
        </is>
      </c>
      <c r="H815" t="inlineStr">
        <is>
          <t>Dealer retail</t>
        </is>
      </c>
      <c r="I815" t="inlineStr">
        <is>
          <t>Private buyer</t>
        </is>
      </c>
      <c r="J815" t="inlineStr">
        <is>
          <t>Hiroshi Tanaka</t>
        </is>
      </c>
      <c r="K815" s="70" t="n">
        <v>3</v>
      </c>
      <c r="L815" s="71" t="n">
        <v>2951096.5</v>
      </c>
      <c r="M815" s="71" t="n">
        <v>8853289.5</v>
      </c>
      <c r="N815" s="71" t="n">
        <v>442664.48</v>
      </c>
      <c r="O815" s="71" t="n">
        <v>8410625.02</v>
      </c>
      <c r="P815" s="71" t="n">
        <v>6911601.32</v>
      </c>
      <c r="Q815" s="71" t="n">
        <v>1499023.7</v>
      </c>
      <c r="R815" t="inlineStr">
        <is>
          <t>JK-04</t>
        </is>
      </c>
      <c r="S815" t="inlineStr">
        <is>
          <t>Hybrid</t>
        </is>
      </c>
      <c r="T815" s="70" t="n">
        <v>3</v>
      </c>
      <c r="U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TY100807</t>
        </is>
      </c>
      <c r="B816" s="68" t="n">
        <v>45760</v>
      </c>
      <c r="C816" s="69" t="n">
        <v>2025</v>
      </c>
      <c r="D816" t="inlineStr">
        <is>
          <t>Apr</t>
        </is>
      </c>
      <c r="E816" t="inlineStr">
        <is>
          <t>Japan</t>
        </is>
      </c>
      <c r="F816" t="inlineStr">
        <is>
          <t>Japan</t>
        </is>
      </c>
      <c r="G816" t="inlineStr">
        <is>
          <t>bZ4X</t>
        </is>
      </c>
      <c r="H816" t="inlineStr">
        <is>
          <t>Dealer retail</t>
        </is>
      </c>
      <c r="I816" t="inlineStr">
        <is>
          <t>Private buyer</t>
        </is>
      </c>
      <c r="J816" t="inlineStr">
        <is>
          <t>Sophie Müller</t>
        </is>
      </c>
      <c r="K816" s="70" t="n">
        <v>19</v>
      </c>
      <c r="L816" s="71" t="n">
        <v>6267611.28</v>
      </c>
      <c r="M816" s="71" t="n">
        <v>119084614.32</v>
      </c>
      <c r="N816" s="71" t="n">
        <v>3572538.43</v>
      </c>
      <c r="O816" s="71" t="n">
        <v>115512075.89</v>
      </c>
      <c r="P816" s="71" t="n">
        <v>103848632</v>
      </c>
      <c r="Q816" s="71" t="n">
        <v>11663443.89</v>
      </c>
      <c r="R816" t="inlineStr">
        <is>
          <t>OS-02</t>
        </is>
      </c>
      <c r="S816" t="inlineStr">
        <is>
          <t>EV</t>
        </is>
      </c>
      <c r="T816" s="70" t="n">
        <v>20</v>
      </c>
      <c r="U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TY100808</t>
        </is>
      </c>
      <c r="B817" s="68" t="n">
        <v>45760</v>
      </c>
      <c r="C817" s="69" t="n">
        <v>2025</v>
      </c>
      <c r="D817" t="inlineStr">
        <is>
          <t>Apr</t>
        </is>
      </c>
      <c r="E817" t="inlineStr">
        <is>
          <t>North America</t>
        </is>
      </c>
      <c r="F817" t="inlineStr">
        <is>
          <t>Canada</t>
        </is>
      </c>
      <c r="G817" t="inlineStr">
        <is>
          <t>Camry</t>
        </is>
      </c>
      <c r="H817" t="inlineStr">
        <is>
          <t>Dealer retail</t>
        </is>
      </c>
      <c r="I817" t="inlineStr">
        <is>
          <t>Private buyer</t>
        </is>
      </c>
      <c r="J817" t="inlineStr">
        <is>
          <t>Liam O'Brien</t>
        </is>
      </c>
      <c r="K817" s="70" t="n">
        <v>27</v>
      </c>
      <c r="L817" s="71" t="n">
        <v>3832421.57</v>
      </c>
      <c r="M817" s="71" t="n">
        <v>103475382.39</v>
      </c>
      <c r="N817" s="71" t="n">
        <v>5173769.12</v>
      </c>
      <c r="O817" s="71" t="n">
        <v>98301613.27</v>
      </c>
      <c r="P817" s="71" t="n">
        <v>84187070.78</v>
      </c>
      <c r="Q817" s="71" t="n">
        <v>14114542.49</v>
      </c>
      <c r="R817" t="inlineStr">
        <is>
          <t>TO-03</t>
        </is>
      </c>
      <c r="S817" t="inlineStr">
        <is>
          <t>Hybrid</t>
        </is>
      </c>
      <c r="T817" s="70" t="n">
        <v>29</v>
      </c>
      <c r="U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TY100809</t>
        </is>
      </c>
      <c r="B818" s="68" t="n">
        <v>45760</v>
      </c>
      <c r="C818" s="69" t="n">
        <v>2025</v>
      </c>
      <c r="D818" t="inlineStr">
        <is>
          <t>Apr</t>
        </is>
      </c>
      <c r="E818" t="inlineStr">
        <is>
          <t>Europe</t>
        </is>
      </c>
      <c r="F818" t="inlineStr">
        <is>
          <t>Germany</t>
        </is>
      </c>
      <c r="G818" t="inlineStr">
        <is>
          <t>Hilux</t>
        </is>
      </c>
      <c r="H818" t="inlineStr">
        <is>
          <t>Dealer retail</t>
        </is>
      </c>
      <c r="I818" t="inlineStr">
        <is>
          <t>Private buyer</t>
        </is>
      </c>
      <c r="J818" t="inlineStr">
        <is>
          <t>Carlos Silva</t>
        </is>
      </c>
      <c r="K818" s="70" t="n">
        <v>22</v>
      </c>
      <c r="L818" s="71" t="n">
        <v>3869321.59</v>
      </c>
      <c r="M818" s="71" t="n">
        <v>85125074.98</v>
      </c>
      <c r="N818" s="71" t="n">
        <v>1702501.5</v>
      </c>
      <c r="O818" s="71" t="n">
        <v>83422573.48</v>
      </c>
      <c r="P818" s="71" t="n">
        <v>71883783.62</v>
      </c>
      <c r="Q818" s="71" t="n">
        <v>11538789.86</v>
      </c>
      <c r="R818" t="inlineStr">
        <is>
          <t>BE-02</t>
        </is>
      </c>
      <c r="S818" t="inlineStr">
        <is>
          <t>Petrol</t>
        </is>
      </c>
      <c r="T818" s="70" t="n">
        <v>21</v>
      </c>
      <c r="U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TY100810</t>
        </is>
      </c>
      <c r="B819" s="68" t="n">
        <v>45760</v>
      </c>
      <c r="C819" s="69" t="n">
        <v>2025</v>
      </c>
      <c r="D819" t="inlineStr">
        <is>
          <t>Apr</t>
        </is>
      </c>
      <c r="E819" t="inlineStr">
        <is>
          <t>North America</t>
        </is>
      </c>
      <c r="F819" t="inlineStr">
        <is>
          <t>USA</t>
        </is>
      </c>
      <c r="G819" t="inlineStr">
        <is>
          <t>Corolla</t>
        </is>
      </c>
      <c r="H819" t="inlineStr">
        <is>
          <t>Dealer retail</t>
        </is>
      </c>
      <c r="I819" t="inlineStr">
        <is>
          <t>Private buyer</t>
        </is>
      </c>
      <c r="J819" t="inlineStr">
        <is>
          <t>Fatima Al-Saud</t>
        </is>
      </c>
      <c r="K819" s="70" t="n">
        <v>35</v>
      </c>
      <c r="L819" s="71" t="n">
        <v>2634193.87</v>
      </c>
      <c r="M819" s="71" t="n">
        <v>92196785.45</v>
      </c>
      <c r="N819" s="71" t="n">
        <v>0</v>
      </c>
      <c r="O819" s="71" t="n">
        <v>92196785.45</v>
      </c>
      <c r="P819" s="71" t="n">
        <v>77961573.84</v>
      </c>
      <c r="Q819" s="71" t="n">
        <v>14235211.61</v>
      </c>
      <c r="R819" t="inlineStr">
        <is>
          <t>LA-04</t>
        </is>
      </c>
      <c r="S819" t="inlineStr">
        <is>
          <t>Petrol</t>
        </is>
      </c>
      <c r="T819" s="70" t="n">
        <v>35</v>
      </c>
      <c r="U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TY100811</t>
        </is>
      </c>
      <c r="B820" s="68" t="n">
        <v>45760</v>
      </c>
      <c r="C820" s="69" t="n">
        <v>2025</v>
      </c>
      <c r="D820" t="inlineStr">
        <is>
          <t>Apr</t>
        </is>
      </c>
      <c r="E820" t="inlineStr">
        <is>
          <t>Japan</t>
        </is>
      </c>
      <c r="F820" t="inlineStr">
        <is>
          <t>Japan</t>
        </is>
      </c>
      <c r="G820" t="inlineStr">
        <is>
          <t>Prius</t>
        </is>
      </c>
      <c r="H820" t="inlineStr">
        <is>
          <t>Dealer retail</t>
        </is>
      </c>
      <c r="I820" t="inlineStr">
        <is>
          <t>Private buyer</t>
        </is>
      </c>
      <c r="J820" t="inlineStr">
        <is>
          <t>Ana Costa</t>
        </is>
      </c>
      <c r="K820" s="70" t="n">
        <v>36</v>
      </c>
      <c r="L820" s="71" t="n">
        <v>3527998.16</v>
      </c>
      <c r="M820" s="71" t="n">
        <v>127007933.76</v>
      </c>
      <c r="N820" s="71" t="n">
        <v>6350396.69</v>
      </c>
      <c r="O820" s="71" t="n">
        <v>120657537.07</v>
      </c>
      <c r="P820" s="71" t="n">
        <v>105808542.56</v>
      </c>
      <c r="Q820" s="71" t="n">
        <v>14848994.51</v>
      </c>
      <c r="R820" t="inlineStr">
        <is>
          <t>NG-03</t>
        </is>
      </c>
      <c r="S820" t="inlineStr">
        <is>
          <t>Hybrid</t>
        </is>
      </c>
      <c r="T820" s="70" t="n">
        <v>35</v>
      </c>
      <c r="U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TY100812</t>
        </is>
      </c>
      <c r="B821" s="68" t="n">
        <v>45760</v>
      </c>
      <c r="C821" s="69" t="n">
        <v>2025</v>
      </c>
      <c r="D821" t="inlineStr">
        <is>
          <t>Apr</t>
        </is>
      </c>
      <c r="E821" t="inlineStr">
        <is>
          <t>Asia</t>
        </is>
      </c>
      <c r="F821" t="inlineStr">
        <is>
          <t>India</t>
        </is>
      </c>
      <c r="G821" t="inlineStr">
        <is>
          <t>Corolla</t>
        </is>
      </c>
      <c r="H821" t="inlineStr">
        <is>
          <t>Dealer retail</t>
        </is>
      </c>
      <c r="I821" t="inlineStr">
        <is>
          <t>Private buyer</t>
        </is>
      </c>
      <c r="J821" t="inlineStr">
        <is>
          <t>Zoya Ahmed</t>
        </is>
      </c>
      <c r="K821" s="70" t="n">
        <v>37</v>
      </c>
      <c r="L821" s="71" t="n">
        <v>2875621.29</v>
      </c>
      <c r="M821" s="71" t="n">
        <v>106397987.73</v>
      </c>
      <c r="N821" s="71" t="n">
        <v>5319899.39</v>
      </c>
      <c r="O821" s="71" t="n">
        <v>101078088.34</v>
      </c>
      <c r="P821" s="71" t="n">
        <v>82240210.29000001</v>
      </c>
      <c r="Q821" s="71" t="n">
        <v>18837878.05</v>
      </c>
      <c r="R821" t="inlineStr">
        <is>
          <t>BL-02</t>
        </is>
      </c>
      <c r="S821" t="inlineStr">
        <is>
          <t>Petrol</t>
        </is>
      </c>
      <c r="T821" s="70" t="n">
        <v>38</v>
      </c>
      <c r="U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TY100813</t>
        </is>
      </c>
      <c r="B822" s="68" t="n">
        <v>45760</v>
      </c>
      <c r="C822" s="69" t="n">
        <v>2025</v>
      </c>
      <c r="D822" t="inlineStr">
        <is>
          <t>Apr</t>
        </is>
      </c>
      <c r="E822" t="inlineStr">
        <is>
          <t>Asia</t>
        </is>
      </c>
      <c r="F822" t="inlineStr">
        <is>
          <t>India</t>
        </is>
      </c>
      <c r="G822" t="inlineStr">
        <is>
          <t>RAV4</t>
        </is>
      </c>
      <c r="H822" t="inlineStr">
        <is>
          <t>Dealer retail</t>
        </is>
      </c>
      <c r="I822" t="inlineStr">
        <is>
          <t>Private buyer</t>
        </is>
      </c>
      <c r="J822" t="inlineStr">
        <is>
          <t>Kofi Mensah</t>
        </is>
      </c>
      <c r="K822" s="70" t="n">
        <v>42</v>
      </c>
      <c r="L822" s="71" t="n">
        <v>3390281.01</v>
      </c>
      <c r="M822" s="71" t="n">
        <v>142391802.42</v>
      </c>
      <c r="N822" s="71" t="n">
        <v>7119590.12</v>
      </c>
      <c r="O822" s="71" t="n">
        <v>135272212.3</v>
      </c>
      <c r="P822" s="71" t="n">
        <v>122271885.97</v>
      </c>
      <c r="Q822" s="71" t="n">
        <v>13000326.33</v>
      </c>
      <c r="R822" t="inlineStr">
        <is>
          <t>BL-01</t>
        </is>
      </c>
      <c r="S822" t="inlineStr">
        <is>
          <t>Hybrid</t>
        </is>
      </c>
      <c r="T822" s="70" t="n">
        <v>45</v>
      </c>
      <c r="U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TY100814</t>
        </is>
      </c>
      <c r="B823" s="68" t="n">
        <v>45761</v>
      </c>
      <c r="C823" s="69" t="n">
        <v>2025</v>
      </c>
      <c r="D823" t="inlineStr">
        <is>
          <t>Apr</t>
        </is>
      </c>
      <c r="E823" t="inlineStr">
        <is>
          <t>Europe</t>
        </is>
      </c>
      <c r="F823" t="inlineStr">
        <is>
          <t>Germany</t>
        </is>
      </c>
      <c r="G823" t="inlineStr">
        <is>
          <t>Hilux</t>
        </is>
      </c>
      <c r="H823" t="inlineStr">
        <is>
          <t>Online reservation</t>
        </is>
      </c>
      <c r="I823" t="inlineStr">
        <is>
          <t>Private buyer</t>
        </is>
      </c>
      <c r="J823" t="inlineStr">
        <is>
          <t>Noah Smith</t>
        </is>
      </c>
      <c r="K823" s="70" t="n">
        <v>40</v>
      </c>
      <c r="L823" s="71" t="n">
        <v>4060108.74</v>
      </c>
      <c r="M823" s="71" t="n">
        <v>162404349.6</v>
      </c>
      <c r="N823" s="71" t="n">
        <v>3248086.99</v>
      </c>
      <c r="O823" s="71" t="n">
        <v>159156262.61</v>
      </c>
      <c r="P823" s="71" t="n">
        <v>129528054.32</v>
      </c>
      <c r="Q823" s="71" t="n">
        <v>29628208.29</v>
      </c>
      <c r="R823" t="inlineStr">
        <is>
          <t>BE-01</t>
        </is>
      </c>
      <c r="S823" t="inlineStr">
        <is>
          <t>Diesel</t>
        </is>
      </c>
      <c r="T823" s="70" t="n">
        <v>40</v>
      </c>
      <c r="U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TY100815</t>
        </is>
      </c>
      <c r="B824" s="68" t="n">
        <v>45761</v>
      </c>
      <c r="C824" s="69" t="n">
        <v>2025</v>
      </c>
      <c r="D824" t="inlineStr">
        <is>
          <t>Apr</t>
        </is>
      </c>
      <c r="E824" t="inlineStr">
        <is>
          <t>Asia</t>
        </is>
      </c>
      <c r="F824" t="inlineStr">
        <is>
          <t>Indonesia</t>
        </is>
      </c>
      <c r="G824" t="inlineStr">
        <is>
          <t>RAV4</t>
        </is>
      </c>
      <c r="H824" t="inlineStr">
        <is>
          <t>Fleet</t>
        </is>
      </c>
      <c r="I824" t="inlineStr">
        <is>
          <t>Company fleet</t>
        </is>
      </c>
      <c r="J824" t="inlineStr">
        <is>
          <t>Wei Chen</t>
        </is>
      </c>
      <c r="K824" s="70" t="n">
        <v>32</v>
      </c>
      <c r="L824" s="71" t="n">
        <v>3402142.58</v>
      </c>
      <c r="M824" s="71" t="n">
        <v>108868562.56</v>
      </c>
      <c r="N824" s="71" t="n">
        <v>2177371.25</v>
      </c>
      <c r="O824" s="71" t="n">
        <v>106691191.31</v>
      </c>
      <c r="P824" s="71" t="n">
        <v>89003561.69</v>
      </c>
      <c r="Q824" s="71" t="n">
        <v>17687629.62</v>
      </c>
      <c r="R824" t="inlineStr">
        <is>
          <t>JK-01</t>
        </is>
      </c>
      <c r="S824" t="inlineStr">
        <is>
          <t>Hybrid</t>
        </is>
      </c>
      <c r="T824" s="70" t="n">
        <v>35</v>
      </c>
      <c r="U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TY100816</t>
        </is>
      </c>
      <c r="B825" s="68" t="n">
        <v>45761</v>
      </c>
      <c r="C825" s="69" t="n">
        <v>2025</v>
      </c>
      <c r="D825" t="inlineStr">
        <is>
          <t>Apr</t>
        </is>
      </c>
      <c r="E825" t="inlineStr">
        <is>
          <t>Middle East</t>
        </is>
      </c>
      <c r="F825" t="inlineStr">
        <is>
          <t>Saudi Arabia</t>
        </is>
      </c>
      <c r="G825" t="inlineStr">
        <is>
          <t>bZ4X</t>
        </is>
      </c>
      <c r="H825" t="inlineStr">
        <is>
          <t>Dealer retail</t>
        </is>
      </c>
      <c r="I825" t="inlineStr">
        <is>
          <t>Company fleet</t>
        </is>
      </c>
      <c r="J825" t="inlineStr">
        <is>
          <t>Kofi Mensah</t>
        </is>
      </c>
      <c r="K825" s="70" t="n">
        <v>27</v>
      </c>
      <c r="L825" s="71" t="n">
        <v>5690952.12</v>
      </c>
      <c r="M825" s="71" t="n">
        <v>153655707.24</v>
      </c>
      <c r="N825" s="71" t="n">
        <v>3073114.14</v>
      </c>
      <c r="O825" s="71" t="n">
        <v>150582593.1</v>
      </c>
      <c r="P825" s="71" t="n">
        <v>148082772.39</v>
      </c>
      <c r="Q825" s="71" t="n">
        <v>2499820.71</v>
      </c>
      <c r="R825" t="inlineStr">
        <is>
          <t>RY-02</t>
        </is>
      </c>
      <c r="S825" t="inlineStr">
        <is>
          <t>EV</t>
        </is>
      </c>
      <c r="T825" s="70" t="n">
        <v>30</v>
      </c>
      <c r="U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TY100817</t>
        </is>
      </c>
      <c r="B826" s="68" t="n">
        <v>45761</v>
      </c>
      <c r="C826" s="69" t="n">
        <v>2025</v>
      </c>
      <c r="D826" t="inlineStr">
        <is>
          <t>Apr</t>
        </is>
      </c>
      <c r="E826" t="inlineStr">
        <is>
          <t>Japan</t>
        </is>
      </c>
      <c r="F826" t="inlineStr">
        <is>
          <t>Japan</t>
        </is>
      </c>
      <c r="G826" t="inlineStr">
        <is>
          <t>Corolla</t>
        </is>
      </c>
      <c r="H826" t="inlineStr">
        <is>
          <t>Dealer retail</t>
        </is>
      </c>
      <c r="I826" t="inlineStr">
        <is>
          <t>Company fleet</t>
        </is>
      </c>
      <c r="J826" t="inlineStr">
        <is>
          <t>Olivia Brown</t>
        </is>
      </c>
      <c r="K826" s="70" t="n">
        <v>25</v>
      </c>
      <c r="L826" s="71" t="n">
        <v>2717603.12</v>
      </c>
      <c r="M826" s="71" t="n">
        <v>67940078</v>
      </c>
      <c r="N826" s="71" t="n">
        <v>0</v>
      </c>
      <c r="O826" s="71" t="n">
        <v>67940078</v>
      </c>
      <c r="P826" s="71" t="n">
        <v>55572555.81</v>
      </c>
      <c r="Q826" s="71" t="n">
        <v>12367522.19</v>
      </c>
      <c r="R826" t="inlineStr">
        <is>
          <t>OS-02</t>
        </is>
      </c>
      <c r="S826" t="inlineStr">
        <is>
          <t>Hybrid</t>
        </is>
      </c>
      <c r="T826" s="70" t="n">
        <v>28</v>
      </c>
      <c r="U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TY100818</t>
        </is>
      </c>
      <c r="B827" s="68" t="n">
        <v>45761</v>
      </c>
      <c r="C827" s="69" t="n">
        <v>2025</v>
      </c>
      <c r="D827" t="inlineStr">
        <is>
          <t>Apr</t>
        </is>
      </c>
      <c r="E827" t="inlineStr">
        <is>
          <t>North America</t>
        </is>
      </c>
      <c r="F827" t="inlineStr">
        <is>
          <t>USA</t>
        </is>
      </c>
      <c r="G827" t="inlineStr">
        <is>
          <t>bZ4X</t>
        </is>
      </c>
      <c r="H827" t="inlineStr">
        <is>
          <t>Online reservation</t>
        </is>
      </c>
      <c r="I827" t="inlineStr">
        <is>
          <t>Private buyer</t>
        </is>
      </c>
      <c r="J827" t="inlineStr">
        <is>
          <t>Shraddha Kulkarni</t>
        </is>
      </c>
      <c r="K827" s="70" t="n">
        <v>28</v>
      </c>
      <c r="L827" s="71" t="n">
        <v>6167309.31</v>
      </c>
      <c r="M827" s="71" t="n">
        <v>172684660.68</v>
      </c>
      <c r="N827" s="71" t="n">
        <v>8634233.029999999</v>
      </c>
      <c r="O827" s="71" t="n">
        <v>164050427.65</v>
      </c>
      <c r="P827" s="71" t="n">
        <v>146012396.64</v>
      </c>
      <c r="Q827" s="71" t="n">
        <v>18038031.01</v>
      </c>
      <c r="R827" t="inlineStr">
        <is>
          <t>TX-03</t>
        </is>
      </c>
      <c r="S827" t="inlineStr">
        <is>
          <t>EV</t>
        </is>
      </c>
      <c r="T827" s="70" t="n">
        <v>27</v>
      </c>
      <c r="U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TY100819</t>
        </is>
      </c>
      <c r="B828" s="68" t="n">
        <v>45761</v>
      </c>
      <c r="C828" s="69" t="n">
        <v>2025</v>
      </c>
      <c r="D828" t="inlineStr">
        <is>
          <t>Apr</t>
        </is>
      </c>
      <c r="E828" t="inlineStr">
        <is>
          <t>North America</t>
        </is>
      </c>
      <c r="F828" t="inlineStr">
        <is>
          <t>USA</t>
        </is>
      </c>
      <c r="G828" t="inlineStr">
        <is>
          <t>Corolla</t>
        </is>
      </c>
      <c r="H828" t="inlineStr">
        <is>
          <t>Online reservation</t>
        </is>
      </c>
      <c r="I828" t="inlineStr">
        <is>
          <t>Private buyer</t>
        </is>
      </c>
      <c r="J828" t="inlineStr">
        <is>
          <t>Olivia Brown</t>
        </is>
      </c>
      <c r="K828" s="70" t="n">
        <v>41</v>
      </c>
      <c r="L828" s="71" t="n">
        <v>2807030.45</v>
      </c>
      <c r="M828" s="71" t="n">
        <v>115088248.45</v>
      </c>
      <c r="N828" s="71" t="n">
        <v>0</v>
      </c>
      <c r="O828" s="71" t="n">
        <v>115088248.45</v>
      </c>
      <c r="P828" s="71" t="n">
        <v>97071745.76000001</v>
      </c>
      <c r="Q828" s="71" t="n">
        <v>18016502.69</v>
      </c>
      <c r="R828" t="inlineStr">
        <is>
          <t>LA-03</t>
        </is>
      </c>
      <c r="S828" t="inlineStr">
        <is>
          <t>Hybrid</t>
        </is>
      </c>
      <c r="T828" s="70" t="n">
        <v>43</v>
      </c>
      <c r="U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TY100820</t>
        </is>
      </c>
      <c r="B829" s="68" t="n">
        <v>45761</v>
      </c>
      <c r="C829" s="69" t="n">
        <v>2025</v>
      </c>
      <c r="D829" t="inlineStr">
        <is>
          <t>Apr</t>
        </is>
      </c>
      <c r="E829" t="inlineStr">
        <is>
          <t>Japan</t>
        </is>
      </c>
      <c r="F829" t="inlineStr">
        <is>
          <t>Japan</t>
        </is>
      </c>
      <c r="G829" t="inlineStr">
        <is>
          <t>bZ4X</t>
        </is>
      </c>
      <c r="H829" t="inlineStr">
        <is>
          <t>Dealer retail</t>
        </is>
      </c>
      <c r="I829" t="inlineStr">
        <is>
          <t>Company fleet</t>
        </is>
      </c>
      <c r="J829" t="inlineStr">
        <is>
          <t>Ana Costa</t>
        </is>
      </c>
      <c r="K829" s="70" t="n">
        <v>38</v>
      </c>
      <c r="L829" s="71" t="n">
        <v>5709975.73</v>
      </c>
      <c r="M829" s="71" t="n">
        <v>216979077.74</v>
      </c>
      <c r="N829" s="71" t="n">
        <v>6509372.33</v>
      </c>
      <c r="O829" s="71" t="n">
        <v>210469705.41</v>
      </c>
      <c r="P829" s="71" t="n">
        <v>208497845.28</v>
      </c>
      <c r="Q829" s="71" t="n">
        <v>1971860.13</v>
      </c>
      <c r="R829" t="inlineStr">
        <is>
          <t>TK-02</t>
        </is>
      </c>
      <c r="S829" t="inlineStr">
        <is>
          <t>EV</t>
        </is>
      </c>
      <c r="T829" s="70" t="n">
        <v>40</v>
      </c>
      <c r="U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TY100821</t>
        </is>
      </c>
      <c r="B830" s="68" t="n">
        <v>45761</v>
      </c>
      <c r="C830" s="69" t="n">
        <v>2025</v>
      </c>
      <c r="D830" t="inlineStr">
        <is>
          <t>Apr</t>
        </is>
      </c>
      <c r="E830" t="inlineStr">
        <is>
          <t>Asia</t>
        </is>
      </c>
      <c r="F830" t="inlineStr">
        <is>
          <t>India</t>
        </is>
      </c>
      <c r="G830" t="inlineStr">
        <is>
          <t>Hilux</t>
        </is>
      </c>
      <c r="H830" t="inlineStr">
        <is>
          <t>Fleet</t>
        </is>
      </c>
      <c r="I830" t="inlineStr">
        <is>
          <t>Government</t>
        </is>
      </c>
      <c r="J830" t="inlineStr">
        <is>
          <t>Ravindra Patil</t>
        </is>
      </c>
      <c r="K830" s="70" t="n">
        <v>11</v>
      </c>
      <c r="L830" s="71" t="n">
        <v>3882231.87</v>
      </c>
      <c r="M830" s="71" t="n">
        <v>42704550.57</v>
      </c>
      <c r="N830" s="71" t="n">
        <v>1281136.52</v>
      </c>
      <c r="O830" s="71" t="n">
        <v>41423414.05</v>
      </c>
      <c r="P830" s="71" t="n">
        <v>34382469.9</v>
      </c>
      <c r="Q830" s="71" t="n">
        <v>7040944.15</v>
      </c>
      <c r="R830" t="inlineStr">
        <is>
          <t>BL-02</t>
        </is>
      </c>
      <c r="S830" t="inlineStr">
        <is>
          <t>Diesel</t>
        </is>
      </c>
      <c r="T830" s="70" t="n">
        <v>12</v>
      </c>
      <c r="U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TY100822</t>
        </is>
      </c>
      <c r="B831" s="68" t="n">
        <v>45761</v>
      </c>
      <c r="C831" s="69" t="n">
        <v>2025</v>
      </c>
      <c r="D831" t="inlineStr">
        <is>
          <t>Apr</t>
        </is>
      </c>
      <c r="E831" t="inlineStr">
        <is>
          <t>North America</t>
        </is>
      </c>
      <c r="F831" t="inlineStr">
        <is>
          <t>Canada</t>
        </is>
      </c>
      <c r="G831" t="inlineStr">
        <is>
          <t>Corolla</t>
        </is>
      </c>
      <c r="H831" t="inlineStr">
        <is>
          <t>Fleet</t>
        </is>
      </c>
      <c r="I831" t="inlineStr">
        <is>
          <t>Private buyer</t>
        </is>
      </c>
      <c r="J831" t="inlineStr">
        <is>
          <t>Hiroshi Tanaka</t>
        </is>
      </c>
      <c r="K831" s="70" t="n">
        <v>27</v>
      </c>
      <c r="L831" s="71" t="n">
        <v>2773583.52</v>
      </c>
      <c r="M831" s="71" t="n">
        <v>74886755.04000001</v>
      </c>
      <c r="N831" s="71" t="n">
        <v>0</v>
      </c>
      <c r="O831" s="71" t="n">
        <v>74886755.04000001</v>
      </c>
      <c r="P831" s="71" t="n">
        <v>62542990.15</v>
      </c>
      <c r="Q831" s="71" t="n">
        <v>12343764.89</v>
      </c>
      <c r="R831" t="inlineStr">
        <is>
          <t>TO-04</t>
        </is>
      </c>
      <c r="S831" t="inlineStr">
        <is>
          <t>Petrol</t>
        </is>
      </c>
      <c r="T831" s="70" t="n">
        <v>30</v>
      </c>
      <c r="U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TY100823</t>
        </is>
      </c>
      <c r="B832" s="68" t="n">
        <v>45761</v>
      </c>
      <c r="C832" s="69" t="n">
        <v>2025</v>
      </c>
      <c r="D832" t="inlineStr">
        <is>
          <t>Apr</t>
        </is>
      </c>
      <c r="E832" t="inlineStr">
        <is>
          <t>Japan</t>
        </is>
      </c>
      <c r="F832" t="inlineStr">
        <is>
          <t>Japan</t>
        </is>
      </c>
      <c r="G832" t="inlineStr">
        <is>
          <t>RAV4</t>
        </is>
      </c>
      <c r="H832" t="inlineStr">
        <is>
          <t>Online reservation</t>
        </is>
      </c>
      <c r="I832" t="inlineStr">
        <is>
          <t>Private buyer</t>
        </is>
      </c>
      <c r="J832" t="inlineStr">
        <is>
          <t>Kofi Mensah</t>
        </is>
      </c>
      <c r="K832" s="70" t="n">
        <v>16</v>
      </c>
      <c r="L832" s="71" t="n">
        <v>3511956.11</v>
      </c>
      <c r="M832" s="71" t="n">
        <v>56191297.76</v>
      </c>
      <c r="N832" s="71" t="n">
        <v>0</v>
      </c>
      <c r="O832" s="71" t="n">
        <v>56191297.76</v>
      </c>
      <c r="P832" s="71" t="n">
        <v>43998347.99</v>
      </c>
      <c r="Q832" s="71" t="n">
        <v>12192949.77</v>
      </c>
      <c r="R832" t="inlineStr">
        <is>
          <t>NG-02</t>
        </is>
      </c>
      <c r="S832" t="inlineStr">
        <is>
          <t>Hybrid</t>
        </is>
      </c>
      <c r="T832" s="70" t="n">
        <v>16</v>
      </c>
      <c r="U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TY100824</t>
        </is>
      </c>
      <c r="B833" s="68" t="n">
        <v>45761</v>
      </c>
      <c r="C833" s="69" t="n">
        <v>2025</v>
      </c>
      <c r="D833" t="inlineStr">
        <is>
          <t>Apr</t>
        </is>
      </c>
      <c r="E833" t="inlineStr">
        <is>
          <t>Japan</t>
        </is>
      </c>
      <c r="F833" t="inlineStr">
        <is>
          <t>Japan</t>
        </is>
      </c>
      <c r="G833" t="inlineStr">
        <is>
          <t>Camry</t>
        </is>
      </c>
      <c r="H833" t="inlineStr">
        <is>
          <t>Dealer retail</t>
        </is>
      </c>
      <c r="I833" t="inlineStr">
        <is>
          <t>Private buyer</t>
        </is>
      </c>
      <c r="J833" t="inlineStr">
        <is>
          <t>Fatima Al-Saud</t>
        </is>
      </c>
      <c r="K833" s="70" t="n">
        <v>9</v>
      </c>
      <c r="L833" s="71" t="n">
        <v>3764598.63</v>
      </c>
      <c r="M833" s="71" t="n">
        <v>33881387.67</v>
      </c>
      <c r="N833" s="71" t="n">
        <v>1016441.63</v>
      </c>
      <c r="O833" s="71" t="n">
        <v>32864946.04</v>
      </c>
      <c r="P833" s="71" t="n">
        <v>28257095.47</v>
      </c>
      <c r="Q833" s="71" t="n">
        <v>4607850.57</v>
      </c>
      <c r="R833" t="inlineStr">
        <is>
          <t>TK-02</t>
        </is>
      </c>
      <c r="S833" t="inlineStr">
        <is>
          <t>Hybrid</t>
        </is>
      </c>
      <c r="T833" s="70" t="n">
        <v>9</v>
      </c>
      <c r="U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TY100825</t>
        </is>
      </c>
      <c r="B834" s="68" t="n">
        <v>45761</v>
      </c>
      <c r="C834" s="69" t="n">
        <v>2025</v>
      </c>
      <c r="D834" t="inlineStr">
        <is>
          <t>Apr</t>
        </is>
      </c>
      <c r="E834" t="inlineStr">
        <is>
          <t>Japan</t>
        </is>
      </c>
      <c r="F834" t="inlineStr">
        <is>
          <t>Japan</t>
        </is>
      </c>
      <c r="G834" t="inlineStr">
        <is>
          <t>Camry</t>
        </is>
      </c>
      <c r="H834" t="inlineStr">
        <is>
          <t>Fleet</t>
        </is>
      </c>
      <c r="I834" t="inlineStr">
        <is>
          <t>Company fleet</t>
        </is>
      </c>
      <c r="J834" t="inlineStr">
        <is>
          <t>Amir Khan</t>
        </is>
      </c>
      <c r="K834" s="70" t="n">
        <v>37</v>
      </c>
      <c r="L834" s="71" t="n">
        <v>3842120.49</v>
      </c>
      <c r="M834" s="71" t="n">
        <v>142158458.13</v>
      </c>
      <c r="N834" s="71" t="n">
        <v>4264753.74</v>
      </c>
      <c r="O834" s="71" t="n">
        <v>137893704.39</v>
      </c>
      <c r="P834" s="71" t="n">
        <v>122094145.3</v>
      </c>
      <c r="Q834" s="71" t="n">
        <v>15799559.09</v>
      </c>
      <c r="R834" t="inlineStr">
        <is>
          <t>OS-03</t>
        </is>
      </c>
      <c r="S834" t="inlineStr">
        <is>
          <t>Hybrid</t>
        </is>
      </c>
      <c r="T834" s="70" t="n">
        <v>41</v>
      </c>
      <c r="U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TY100826</t>
        </is>
      </c>
      <c r="B835" s="68" t="n">
        <v>45762</v>
      </c>
      <c r="C835" s="69" t="n">
        <v>2025</v>
      </c>
      <c r="D835" t="inlineStr">
        <is>
          <t>Apr</t>
        </is>
      </c>
      <c r="E835" t="inlineStr">
        <is>
          <t>Japan</t>
        </is>
      </c>
      <c r="F835" t="inlineStr">
        <is>
          <t>Japan</t>
        </is>
      </c>
      <c r="G835" t="inlineStr">
        <is>
          <t>Land Cruiser</t>
        </is>
      </c>
      <c r="H835" t="inlineStr">
        <is>
          <t>Dealer retail</t>
        </is>
      </c>
      <c r="I835" t="inlineStr">
        <is>
          <t>Private buyer</t>
        </is>
      </c>
      <c r="J835" t="inlineStr">
        <is>
          <t>Noah Smith</t>
        </is>
      </c>
      <c r="K835" s="70" t="n">
        <v>44</v>
      </c>
      <c r="L835" s="71" t="n">
        <v>7476190.92</v>
      </c>
      <c r="M835" s="71" t="n">
        <v>328952400.48</v>
      </c>
      <c r="N835" s="71" t="n">
        <v>6579048.01</v>
      </c>
      <c r="O835" s="71" t="n">
        <v>322373352.47</v>
      </c>
      <c r="P835" s="71" t="n">
        <v>246735783.36</v>
      </c>
      <c r="Q835" s="71" t="n">
        <v>75637569.11</v>
      </c>
      <c r="R835" t="inlineStr">
        <is>
          <t>OS-02</t>
        </is>
      </c>
      <c r="S835" t="inlineStr">
        <is>
          <t>Petrol</t>
        </is>
      </c>
      <c r="T835" s="70" t="n">
        <v>49</v>
      </c>
      <c r="U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TY100827</t>
        </is>
      </c>
      <c r="B836" s="68" t="n">
        <v>45762</v>
      </c>
      <c r="C836" s="69" t="n">
        <v>2025</v>
      </c>
      <c r="D836" t="inlineStr">
        <is>
          <t>Apr</t>
        </is>
      </c>
      <c r="E836" t="inlineStr">
        <is>
          <t>Middle East</t>
        </is>
      </c>
      <c r="F836" t="inlineStr">
        <is>
          <t>UAE</t>
        </is>
      </c>
      <c r="G836" t="inlineStr">
        <is>
          <t>RAV4</t>
        </is>
      </c>
      <c r="H836" t="inlineStr">
        <is>
          <t>Dealer retail</t>
        </is>
      </c>
      <c r="I836" t="inlineStr">
        <is>
          <t>Government</t>
        </is>
      </c>
      <c r="J836" t="inlineStr">
        <is>
          <t>Ana Costa</t>
        </is>
      </c>
      <c r="K836" s="70" t="n">
        <v>35</v>
      </c>
      <c r="L836" s="71" t="n">
        <v>3580906.23</v>
      </c>
      <c r="M836" s="71" t="n">
        <v>125331718.05</v>
      </c>
      <c r="N836" s="71" t="n">
        <v>2506634.36</v>
      </c>
      <c r="O836" s="71" t="n">
        <v>122825083.69</v>
      </c>
      <c r="P836" s="71" t="n">
        <v>103468029.17</v>
      </c>
      <c r="Q836" s="71" t="n">
        <v>19357054.52</v>
      </c>
      <c r="R836" t="inlineStr">
        <is>
          <t>DB-04</t>
        </is>
      </c>
      <c r="S836" t="inlineStr">
        <is>
          <t>Petrol</t>
        </is>
      </c>
      <c r="T836" s="70" t="n">
        <v>34</v>
      </c>
      <c r="U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TY100828</t>
        </is>
      </c>
      <c r="B837" s="68" t="n">
        <v>45762</v>
      </c>
      <c r="C837" s="69" t="n">
        <v>2025</v>
      </c>
      <c r="D837" t="inlineStr">
        <is>
          <t>Apr</t>
        </is>
      </c>
      <c r="E837" t="inlineStr">
        <is>
          <t>Japan</t>
        </is>
      </c>
      <c r="F837" t="inlineStr">
        <is>
          <t>Japan</t>
        </is>
      </c>
      <c r="G837" t="inlineStr">
        <is>
          <t>RAV4</t>
        </is>
      </c>
      <c r="H837" t="inlineStr">
        <is>
          <t>Dealer retail</t>
        </is>
      </c>
      <c r="I837" t="inlineStr">
        <is>
          <t>Company fleet</t>
        </is>
      </c>
      <c r="J837" t="inlineStr">
        <is>
          <t>Lucas Martin</t>
        </is>
      </c>
      <c r="K837" s="70" t="n">
        <v>41</v>
      </c>
      <c r="L837" s="71" t="n">
        <v>3491078.46</v>
      </c>
      <c r="M837" s="71" t="n">
        <v>143134216.86</v>
      </c>
      <c r="N837" s="71" t="n">
        <v>4294026.51</v>
      </c>
      <c r="O837" s="71" t="n">
        <v>138840190.35</v>
      </c>
      <c r="P837" s="71" t="n">
        <v>115796560.35</v>
      </c>
      <c r="Q837" s="71" t="n">
        <v>23043630</v>
      </c>
      <c r="R837" t="inlineStr">
        <is>
          <t>OS-02</t>
        </is>
      </c>
      <c r="S837" t="inlineStr">
        <is>
          <t>Hybrid</t>
        </is>
      </c>
      <c r="T837" s="70" t="n">
        <v>40</v>
      </c>
      <c r="U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TY100829</t>
        </is>
      </c>
      <c r="B838" s="68" t="n">
        <v>45762</v>
      </c>
      <c r="C838" s="69" t="n">
        <v>2025</v>
      </c>
      <c r="D838" t="inlineStr">
        <is>
          <t>Apr</t>
        </is>
      </c>
      <c r="E838" t="inlineStr">
        <is>
          <t>Japan</t>
        </is>
      </c>
      <c r="F838" t="inlineStr">
        <is>
          <t>Japan</t>
        </is>
      </c>
      <c r="G838" t="inlineStr">
        <is>
          <t>RAV4</t>
        </is>
      </c>
      <c r="H838" t="inlineStr">
        <is>
          <t>Dealer retail</t>
        </is>
      </c>
      <c r="I838" t="inlineStr">
        <is>
          <t>Company fleet</t>
        </is>
      </c>
      <c r="J838" t="inlineStr">
        <is>
          <t>Sophie Müller</t>
        </is>
      </c>
      <c r="K838" s="70" t="n">
        <v>33</v>
      </c>
      <c r="L838" s="71" t="n">
        <v>3555921.48</v>
      </c>
      <c r="M838" s="71" t="n">
        <v>117345408.84</v>
      </c>
      <c r="N838" s="71" t="n">
        <v>2346908.18</v>
      </c>
      <c r="O838" s="71" t="n">
        <v>114998500.66</v>
      </c>
      <c r="P838" s="71" t="n">
        <v>91110309.47</v>
      </c>
      <c r="Q838" s="71" t="n">
        <v>23888191.19</v>
      </c>
      <c r="R838" t="inlineStr">
        <is>
          <t>OS-01</t>
        </is>
      </c>
      <c r="S838" t="inlineStr">
        <is>
          <t>Petrol</t>
        </is>
      </c>
      <c r="T838" s="70" t="n">
        <v>37</v>
      </c>
      <c r="U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TY100830</t>
        </is>
      </c>
      <c r="B839" s="68" t="n">
        <v>45762</v>
      </c>
      <c r="C839" s="69" t="n">
        <v>2025</v>
      </c>
      <c r="D839" t="inlineStr">
        <is>
          <t>Apr</t>
        </is>
      </c>
      <c r="E839" t="inlineStr">
        <is>
          <t>Japan</t>
        </is>
      </c>
      <c r="F839" t="inlineStr">
        <is>
          <t>Japan</t>
        </is>
      </c>
      <c r="G839" t="inlineStr">
        <is>
          <t>Hilux</t>
        </is>
      </c>
      <c r="H839" t="inlineStr">
        <is>
          <t>Dealer retail</t>
        </is>
      </c>
      <c r="I839" t="inlineStr">
        <is>
          <t>Private buyer</t>
        </is>
      </c>
      <c r="J839" t="inlineStr">
        <is>
          <t>Priya Nair</t>
        </is>
      </c>
      <c r="K839" s="70" t="n">
        <v>5</v>
      </c>
      <c r="L839" s="71" t="n">
        <v>3896062.76</v>
      </c>
      <c r="M839" s="71" t="n">
        <v>19480313.8</v>
      </c>
      <c r="N839" s="71" t="n">
        <v>584409.41</v>
      </c>
      <c r="O839" s="71" t="n">
        <v>18895904.39</v>
      </c>
      <c r="P839" s="71" t="n">
        <v>15744835.29</v>
      </c>
      <c r="Q839" s="71" t="n">
        <v>3151069.1</v>
      </c>
      <c r="R839" t="inlineStr">
        <is>
          <t>TK-04</t>
        </is>
      </c>
      <c r="S839" t="inlineStr">
        <is>
          <t>Diesel</t>
        </is>
      </c>
      <c r="T839" s="70" t="n">
        <v>5</v>
      </c>
      <c r="U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TY100831</t>
        </is>
      </c>
      <c r="B840" s="68" t="n">
        <v>45762</v>
      </c>
      <c r="C840" s="69" t="n">
        <v>2025</v>
      </c>
      <c r="D840" t="inlineStr">
        <is>
          <t>Apr</t>
        </is>
      </c>
      <c r="E840" t="inlineStr">
        <is>
          <t>North America</t>
        </is>
      </c>
      <c r="F840" t="inlineStr">
        <is>
          <t>Canada</t>
        </is>
      </c>
      <c r="G840" t="inlineStr">
        <is>
          <t>Hilux</t>
        </is>
      </c>
      <c r="H840" t="inlineStr">
        <is>
          <t>Dealer retail</t>
        </is>
      </c>
      <c r="I840" t="inlineStr">
        <is>
          <t>Government</t>
        </is>
      </c>
      <c r="J840" t="inlineStr">
        <is>
          <t>Fatima Al-Saud</t>
        </is>
      </c>
      <c r="K840" s="70" t="n">
        <v>44</v>
      </c>
      <c r="L840" s="71" t="n">
        <v>4028533.23</v>
      </c>
      <c r="M840" s="71" t="n">
        <v>177255462.12</v>
      </c>
      <c r="N840" s="71" t="n">
        <v>5317663.86</v>
      </c>
      <c r="O840" s="71" t="n">
        <v>171937798.26</v>
      </c>
      <c r="P840" s="71" t="n">
        <v>140877097.17</v>
      </c>
      <c r="Q840" s="71" t="n">
        <v>31060701.09</v>
      </c>
      <c r="R840" t="inlineStr">
        <is>
          <t>TO-04</t>
        </is>
      </c>
      <c r="S840" t="inlineStr">
        <is>
          <t>Petrol</t>
        </is>
      </c>
      <c r="T840" s="70" t="n">
        <v>44</v>
      </c>
      <c r="U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TY100832</t>
        </is>
      </c>
      <c r="B841" s="68" t="n">
        <v>45762</v>
      </c>
      <c r="C841" s="69" t="n">
        <v>2025</v>
      </c>
      <c r="D841" t="inlineStr">
        <is>
          <t>Apr</t>
        </is>
      </c>
      <c r="E841" t="inlineStr">
        <is>
          <t>Middle East</t>
        </is>
      </c>
      <c r="F841" t="inlineStr">
        <is>
          <t>UAE</t>
        </is>
      </c>
      <c r="G841" t="inlineStr">
        <is>
          <t>Hilux</t>
        </is>
      </c>
      <c r="H841" t="inlineStr">
        <is>
          <t>Fleet</t>
        </is>
      </c>
      <c r="I841" t="inlineStr">
        <is>
          <t>Private buyer</t>
        </is>
      </c>
      <c r="J841" t="inlineStr">
        <is>
          <t>Amir Khan</t>
        </is>
      </c>
      <c r="K841" s="70" t="n">
        <v>4</v>
      </c>
      <c r="L841" s="71" t="n">
        <v>3949829.64</v>
      </c>
      <c r="M841" s="71" t="n">
        <v>15799318.56</v>
      </c>
      <c r="N841" s="71" t="n">
        <v>473979.56</v>
      </c>
      <c r="O841" s="71" t="n">
        <v>15325339</v>
      </c>
      <c r="P841" s="71" t="n">
        <v>13240850.74</v>
      </c>
      <c r="Q841" s="71" t="n">
        <v>2084488.26</v>
      </c>
      <c r="R841" t="inlineStr">
        <is>
          <t>DB-03</t>
        </is>
      </c>
      <c r="S841" t="inlineStr">
        <is>
          <t>Diesel</t>
        </is>
      </c>
      <c r="T841" s="70" t="n">
        <v>4</v>
      </c>
      <c r="U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TY100833</t>
        </is>
      </c>
      <c r="B842" s="68" t="n">
        <v>45762</v>
      </c>
      <c r="C842" s="69" t="n">
        <v>2025</v>
      </c>
      <c r="D842" t="inlineStr">
        <is>
          <t>Apr</t>
        </is>
      </c>
      <c r="E842" t="inlineStr">
        <is>
          <t>North America</t>
        </is>
      </c>
      <c r="F842" t="inlineStr">
        <is>
          <t>Canada</t>
        </is>
      </c>
      <c r="G842" t="inlineStr">
        <is>
          <t>Corolla</t>
        </is>
      </c>
      <c r="H842" t="inlineStr">
        <is>
          <t>Dealer retail</t>
        </is>
      </c>
      <c r="I842" t="inlineStr">
        <is>
          <t>Company fleet</t>
        </is>
      </c>
      <c r="J842" t="inlineStr">
        <is>
          <t>Yuki Sato</t>
        </is>
      </c>
      <c r="K842" s="70" t="n">
        <v>31</v>
      </c>
      <c r="L842" s="71" t="n">
        <v>2856893.99</v>
      </c>
      <c r="M842" s="71" t="n">
        <v>88563713.69</v>
      </c>
      <c r="N842" s="71" t="n">
        <v>1771274.27</v>
      </c>
      <c r="O842" s="71" t="n">
        <v>86792439.42</v>
      </c>
      <c r="P842" s="71" t="n">
        <v>73109429.93000001</v>
      </c>
      <c r="Q842" s="71" t="n">
        <v>13683009.49</v>
      </c>
      <c r="R842" t="inlineStr">
        <is>
          <t>TO-01</t>
        </is>
      </c>
      <c r="S842" t="inlineStr">
        <is>
          <t>Petrol</t>
        </is>
      </c>
      <c r="T842" s="70" t="n">
        <v>34</v>
      </c>
      <c r="U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TY100834</t>
        </is>
      </c>
      <c r="B843" s="68" t="n">
        <v>45762</v>
      </c>
      <c r="C843" s="69" t="n">
        <v>2025</v>
      </c>
      <c r="D843" t="inlineStr">
        <is>
          <t>Apr</t>
        </is>
      </c>
      <c r="E843" t="inlineStr">
        <is>
          <t>North America</t>
        </is>
      </c>
      <c r="F843" t="inlineStr">
        <is>
          <t>USA</t>
        </is>
      </c>
      <c r="G843" t="inlineStr">
        <is>
          <t>Hilux</t>
        </is>
      </c>
      <c r="H843" t="inlineStr">
        <is>
          <t>Dealer retail</t>
        </is>
      </c>
      <c r="I843" t="inlineStr">
        <is>
          <t>Private buyer</t>
        </is>
      </c>
      <c r="J843" t="inlineStr">
        <is>
          <t>Carlos Silva</t>
        </is>
      </c>
      <c r="K843" s="70" t="n">
        <v>2</v>
      </c>
      <c r="L843" s="71" t="n">
        <v>3991522.83</v>
      </c>
      <c r="M843" s="71" t="n">
        <v>7983045.66</v>
      </c>
      <c r="N843" s="71" t="n">
        <v>399152.28</v>
      </c>
      <c r="O843" s="71" t="n">
        <v>7583893.38</v>
      </c>
      <c r="P843" s="71" t="n">
        <v>6173759.86</v>
      </c>
      <c r="Q843" s="71" t="n">
        <v>1410133.52</v>
      </c>
      <c r="R843" t="inlineStr">
        <is>
          <t>NY-02</t>
        </is>
      </c>
      <c r="S843" t="inlineStr">
        <is>
          <t>Diesel</t>
        </is>
      </c>
      <c r="T843" s="70" t="n">
        <v>2</v>
      </c>
      <c r="U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TY100835</t>
        </is>
      </c>
      <c r="B844" s="68" t="n">
        <v>45763</v>
      </c>
      <c r="C844" s="69" t="n">
        <v>2025</v>
      </c>
      <c r="D844" t="inlineStr">
        <is>
          <t>Apr</t>
        </is>
      </c>
      <c r="E844" t="inlineStr">
        <is>
          <t>North America</t>
        </is>
      </c>
      <c r="F844" t="inlineStr">
        <is>
          <t>USA</t>
        </is>
      </c>
      <c r="G844" t="inlineStr">
        <is>
          <t>Corolla</t>
        </is>
      </c>
      <c r="H844" t="inlineStr">
        <is>
          <t>Dealer retail</t>
        </is>
      </c>
      <c r="I844" t="inlineStr">
        <is>
          <t>Company fleet</t>
        </is>
      </c>
      <c r="J844" t="inlineStr">
        <is>
          <t>Mei Lin</t>
        </is>
      </c>
      <c r="K844" s="70" t="n">
        <v>9</v>
      </c>
      <c r="L844" s="71" t="n">
        <v>2818268.49</v>
      </c>
      <c r="M844" s="71" t="n">
        <v>25364416.41</v>
      </c>
      <c r="N844" s="71" t="n">
        <v>760932.49</v>
      </c>
      <c r="O844" s="71" t="n">
        <v>24603483.92</v>
      </c>
      <c r="P844" s="71" t="n">
        <v>20283874.24</v>
      </c>
      <c r="Q844" s="71" t="n">
        <v>4319609.68</v>
      </c>
      <c r="R844" t="inlineStr">
        <is>
          <t>NY-01</t>
        </is>
      </c>
      <c r="S844" t="inlineStr">
        <is>
          <t>Petrol</t>
        </is>
      </c>
      <c r="T844" s="70" t="n">
        <v>9</v>
      </c>
      <c r="U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TY100836</t>
        </is>
      </c>
      <c r="B845" s="68" t="n">
        <v>45763</v>
      </c>
      <c r="C845" s="69" t="n">
        <v>2025</v>
      </c>
      <c r="D845" t="inlineStr">
        <is>
          <t>Apr</t>
        </is>
      </c>
      <c r="E845" t="inlineStr">
        <is>
          <t>Japan</t>
        </is>
      </c>
      <c r="F845" t="inlineStr">
        <is>
          <t>Japan</t>
        </is>
      </c>
      <c r="G845" t="inlineStr">
        <is>
          <t>Corolla</t>
        </is>
      </c>
      <c r="H845" t="inlineStr">
        <is>
          <t>Dealer retail</t>
        </is>
      </c>
      <c r="I845" t="inlineStr">
        <is>
          <t>Company fleet</t>
        </is>
      </c>
      <c r="J845" t="inlineStr">
        <is>
          <t>Fatima Al-Saud</t>
        </is>
      </c>
      <c r="K845" s="70" t="n">
        <v>15</v>
      </c>
      <c r="L845" s="71" t="n">
        <v>2770558.78</v>
      </c>
      <c r="M845" s="71" t="n">
        <v>41558381.7</v>
      </c>
      <c r="N845" s="71" t="n">
        <v>1246751.45</v>
      </c>
      <c r="O845" s="71" t="n">
        <v>40311630.25</v>
      </c>
      <c r="P845" s="71" t="n">
        <v>34309505.73</v>
      </c>
      <c r="Q845" s="71" t="n">
        <v>6002124.52</v>
      </c>
      <c r="R845" t="inlineStr">
        <is>
          <t>OS-04</t>
        </is>
      </c>
      <c r="S845" t="inlineStr">
        <is>
          <t>Hybrid</t>
        </is>
      </c>
      <c r="T845" s="70" t="n">
        <v>16</v>
      </c>
      <c r="U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TY100837</t>
        </is>
      </c>
      <c r="B846" s="68" t="n">
        <v>45763</v>
      </c>
      <c r="C846" s="69" t="n">
        <v>2025</v>
      </c>
      <c r="D846" t="inlineStr">
        <is>
          <t>Apr</t>
        </is>
      </c>
      <c r="E846" t="inlineStr">
        <is>
          <t>Japan</t>
        </is>
      </c>
      <c r="F846" t="inlineStr">
        <is>
          <t>Japan</t>
        </is>
      </c>
      <c r="G846" t="inlineStr">
        <is>
          <t>Corolla</t>
        </is>
      </c>
      <c r="H846" t="inlineStr">
        <is>
          <t>Fleet</t>
        </is>
      </c>
      <c r="I846" t="inlineStr">
        <is>
          <t>Private buyer</t>
        </is>
      </c>
      <c r="J846" t="inlineStr">
        <is>
          <t>Aisha Bello</t>
        </is>
      </c>
      <c r="K846" s="70" t="n">
        <v>26</v>
      </c>
      <c r="L846" s="71" t="n">
        <v>2955781.85</v>
      </c>
      <c r="M846" s="71" t="n">
        <v>76850328.09999999</v>
      </c>
      <c r="N846" s="71" t="n">
        <v>1537006.56</v>
      </c>
      <c r="O846" s="71" t="n">
        <v>75313321.54000001</v>
      </c>
      <c r="P846" s="71" t="n">
        <v>61501381.92</v>
      </c>
      <c r="Q846" s="71" t="n">
        <v>13811939.62</v>
      </c>
      <c r="R846" t="inlineStr">
        <is>
          <t>TK-03</t>
        </is>
      </c>
      <c r="S846" t="inlineStr">
        <is>
          <t>Hybrid</t>
        </is>
      </c>
      <c r="T846" s="70" t="n">
        <v>28</v>
      </c>
      <c r="U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TY100838</t>
        </is>
      </c>
      <c r="B847" s="68" t="n">
        <v>45763</v>
      </c>
      <c r="C847" s="69" t="n">
        <v>2025</v>
      </c>
      <c r="D847" t="inlineStr">
        <is>
          <t>Apr</t>
        </is>
      </c>
      <c r="E847" t="inlineStr">
        <is>
          <t>Middle East</t>
        </is>
      </c>
      <c r="F847" t="inlineStr">
        <is>
          <t>Saudi Arabia</t>
        </is>
      </c>
      <c r="G847" t="inlineStr">
        <is>
          <t>RAV4</t>
        </is>
      </c>
      <c r="H847" t="inlineStr">
        <is>
          <t>Dealer retail</t>
        </is>
      </c>
      <c r="I847" t="inlineStr">
        <is>
          <t>Company fleet</t>
        </is>
      </c>
      <c r="J847" t="inlineStr">
        <is>
          <t>Olivia Brown</t>
        </is>
      </c>
      <c r="K847" s="70" t="n">
        <v>16</v>
      </c>
      <c r="L847" s="71" t="n">
        <v>3503951.06</v>
      </c>
      <c r="M847" s="71" t="n">
        <v>56063216.96</v>
      </c>
      <c r="N847" s="71" t="n">
        <v>1121264.34</v>
      </c>
      <c r="O847" s="71" t="n">
        <v>54941952.62</v>
      </c>
      <c r="P847" s="71" t="n">
        <v>44457161.74</v>
      </c>
      <c r="Q847" s="71" t="n">
        <v>10484790.88</v>
      </c>
      <c r="R847" t="inlineStr">
        <is>
          <t>RY-03</t>
        </is>
      </c>
      <c r="S847" t="inlineStr">
        <is>
          <t>Hybrid</t>
        </is>
      </c>
      <c r="T847" s="70" t="n">
        <v>17</v>
      </c>
      <c r="U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TY100839</t>
        </is>
      </c>
      <c r="B848" s="68" t="n">
        <v>45763</v>
      </c>
      <c r="C848" s="69" t="n">
        <v>2025</v>
      </c>
      <c r="D848" t="inlineStr">
        <is>
          <t>Apr</t>
        </is>
      </c>
      <c r="E848" t="inlineStr">
        <is>
          <t>Asia</t>
        </is>
      </c>
      <c r="F848" t="inlineStr">
        <is>
          <t>Indonesia</t>
        </is>
      </c>
      <c r="G848" t="inlineStr">
        <is>
          <t>Camry</t>
        </is>
      </c>
      <c r="H848" t="inlineStr">
        <is>
          <t>Dealer retail</t>
        </is>
      </c>
      <c r="I848" t="inlineStr">
        <is>
          <t>Company fleet</t>
        </is>
      </c>
      <c r="J848" t="inlineStr">
        <is>
          <t>Noah Smith</t>
        </is>
      </c>
      <c r="K848" s="70" t="n">
        <v>9</v>
      </c>
      <c r="L848" s="71" t="n">
        <v>3863770.29</v>
      </c>
      <c r="M848" s="71" t="n">
        <v>34773932.61</v>
      </c>
      <c r="N848" s="71" t="n">
        <v>1738696.63</v>
      </c>
      <c r="O848" s="71" t="n">
        <v>33035235.98</v>
      </c>
      <c r="P848" s="71" t="n">
        <v>28649384.43</v>
      </c>
      <c r="Q848" s="71" t="n">
        <v>4385851.55</v>
      </c>
      <c r="R848" t="inlineStr">
        <is>
          <t>JK-03</t>
        </is>
      </c>
      <c r="S848" t="inlineStr">
        <is>
          <t>Petrol</t>
        </is>
      </c>
      <c r="T848" s="70" t="n">
        <v>9</v>
      </c>
      <c r="U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TY100840</t>
        </is>
      </c>
      <c r="B849" s="68" t="n">
        <v>45763</v>
      </c>
      <c r="C849" s="69" t="n">
        <v>2025</v>
      </c>
      <c r="D849" t="inlineStr">
        <is>
          <t>Apr</t>
        </is>
      </c>
      <c r="E849" t="inlineStr">
        <is>
          <t>Japan</t>
        </is>
      </c>
      <c r="F849" t="inlineStr">
        <is>
          <t>Japan</t>
        </is>
      </c>
      <c r="G849" t="inlineStr">
        <is>
          <t>Hilux</t>
        </is>
      </c>
      <c r="H849" t="inlineStr">
        <is>
          <t>Dealer retail</t>
        </is>
      </c>
      <c r="I849" t="inlineStr">
        <is>
          <t>Private buyer</t>
        </is>
      </c>
      <c r="J849" t="inlineStr">
        <is>
          <t>Olivia Brown</t>
        </is>
      </c>
      <c r="K849" s="70" t="n">
        <v>36</v>
      </c>
      <c r="L849" s="71" t="n">
        <v>3947536.78</v>
      </c>
      <c r="M849" s="71" t="n">
        <v>142111324.08</v>
      </c>
      <c r="N849" s="71" t="n">
        <v>2842226.48</v>
      </c>
      <c r="O849" s="71" t="n">
        <v>139269097.6</v>
      </c>
      <c r="P849" s="71" t="n">
        <v>116832196.07</v>
      </c>
      <c r="Q849" s="71" t="n">
        <v>22436901.53</v>
      </c>
      <c r="R849" t="inlineStr">
        <is>
          <t>NG-01</t>
        </is>
      </c>
      <c r="S849" t="inlineStr">
        <is>
          <t>Petrol</t>
        </is>
      </c>
      <c r="T849" s="70" t="n">
        <v>36</v>
      </c>
      <c r="U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TY100841</t>
        </is>
      </c>
      <c r="B850" s="68" t="n">
        <v>45763</v>
      </c>
      <c r="C850" s="69" t="n">
        <v>2025</v>
      </c>
      <c r="D850" t="inlineStr">
        <is>
          <t>Apr</t>
        </is>
      </c>
      <c r="E850" t="inlineStr">
        <is>
          <t>Japan</t>
        </is>
      </c>
      <c r="F850" t="inlineStr">
        <is>
          <t>Japan</t>
        </is>
      </c>
      <c r="G850" t="inlineStr">
        <is>
          <t>RAV4</t>
        </is>
      </c>
      <c r="H850" t="inlineStr">
        <is>
          <t>Dealer retail</t>
        </is>
      </c>
      <c r="I850" t="inlineStr">
        <is>
          <t>Private buyer</t>
        </is>
      </c>
      <c r="J850" t="inlineStr">
        <is>
          <t>Carlos Silva</t>
        </is>
      </c>
      <c r="K850" s="70" t="n">
        <v>12</v>
      </c>
      <c r="L850" s="71" t="n">
        <v>3463248.85</v>
      </c>
      <c r="M850" s="71" t="n">
        <v>41558986.2</v>
      </c>
      <c r="N850" s="71" t="n">
        <v>2077949.31</v>
      </c>
      <c r="O850" s="71" t="n">
        <v>39481036.89</v>
      </c>
      <c r="P850" s="71" t="n">
        <v>33081355.54</v>
      </c>
      <c r="Q850" s="71" t="n">
        <v>6399681.35</v>
      </c>
      <c r="R850" t="inlineStr">
        <is>
          <t>TK-01</t>
        </is>
      </c>
      <c r="S850" t="inlineStr">
        <is>
          <t>Petrol</t>
        </is>
      </c>
      <c r="T850" s="70" t="n">
        <v>13</v>
      </c>
      <c r="U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TY100842</t>
        </is>
      </c>
      <c r="B851" s="68" t="n">
        <v>45764</v>
      </c>
      <c r="C851" s="69" t="n">
        <v>2025</v>
      </c>
      <c r="D851" t="inlineStr">
        <is>
          <t>Apr</t>
        </is>
      </c>
      <c r="E851" t="inlineStr">
        <is>
          <t>Japan</t>
        </is>
      </c>
      <c r="F851" t="inlineStr">
        <is>
          <t>Japan</t>
        </is>
      </c>
      <c r="G851" t="inlineStr">
        <is>
          <t>Prius</t>
        </is>
      </c>
      <c r="H851" t="inlineStr">
        <is>
          <t>Fleet</t>
        </is>
      </c>
      <c r="I851" t="inlineStr">
        <is>
          <t>Company fleet</t>
        </is>
      </c>
      <c r="J851" t="inlineStr">
        <is>
          <t>Hiroshi Tanaka</t>
        </is>
      </c>
      <c r="K851" s="70" t="n">
        <v>17</v>
      </c>
      <c r="L851" s="71" t="n">
        <v>3588856.11</v>
      </c>
      <c r="M851" s="71" t="n">
        <v>61010553.87</v>
      </c>
      <c r="N851" s="71" t="n">
        <v>1220211.08</v>
      </c>
      <c r="O851" s="71" t="n">
        <v>59790342.79</v>
      </c>
      <c r="P851" s="71" t="n">
        <v>49172509.99</v>
      </c>
      <c r="Q851" s="71" t="n">
        <v>10617832.8</v>
      </c>
      <c r="R851" t="inlineStr">
        <is>
          <t>OS-01</t>
        </is>
      </c>
      <c r="S851" t="inlineStr">
        <is>
          <t>Hybrid</t>
        </is>
      </c>
      <c r="T851" s="70" t="n">
        <v>18</v>
      </c>
      <c r="U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TY100843</t>
        </is>
      </c>
      <c r="B852" s="68" t="n">
        <v>45764</v>
      </c>
      <c r="C852" s="69" t="n">
        <v>2025</v>
      </c>
      <c r="D852" t="inlineStr">
        <is>
          <t>Apr</t>
        </is>
      </c>
      <c r="E852" t="inlineStr">
        <is>
          <t>Asia</t>
        </is>
      </c>
      <c r="F852" t="inlineStr">
        <is>
          <t>Thailand</t>
        </is>
      </c>
      <c r="G852" t="inlineStr">
        <is>
          <t>bZ4X</t>
        </is>
      </c>
      <c r="H852" t="inlineStr">
        <is>
          <t>Dealer retail</t>
        </is>
      </c>
      <c r="I852" t="inlineStr">
        <is>
          <t>Private buyer</t>
        </is>
      </c>
      <c r="J852" t="inlineStr">
        <is>
          <t>Kofi Mensah</t>
        </is>
      </c>
      <c r="K852" s="70" t="n">
        <v>7</v>
      </c>
      <c r="L852" s="71" t="n">
        <v>5736491.7</v>
      </c>
      <c r="M852" s="71" t="n">
        <v>40155441.9</v>
      </c>
      <c r="N852" s="71" t="n">
        <v>0</v>
      </c>
      <c r="O852" s="71" t="n">
        <v>40155441.9</v>
      </c>
      <c r="P852" s="71" t="n">
        <v>37671788.17</v>
      </c>
      <c r="Q852" s="71" t="n">
        <v>2483653.73</v>
      </c>
      <c r="R852" t="inlineStr">
        <is>
          <t>BK-04</t>
        </is>
      </c>
      <c r="S852" t="inlineStr">
        <is>
          <t>EV</t>
        </is>
      </c>
      <c r="T852" s="70" t="n">
        <v>7</v>
      </c>
      <c r="U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TY100844</t>
        </is>
      </c>
      <c r="B853" s="68" t="n">
        <v>45764</v>
      </c>
      <c r="C853" s="69" t="n">
        <v>2025</v>
      </c>
      <c r="D853" t="inlineStr">
        <is>
          <t>Apr</t>
        </is>
      </c>
      <c r="E853" t="inlineStr">
        <is>
          <t>Asia</t>
        </is>
      </c>
      <c r="F853" t="inlineStr">
        <is>
          <t>India</t>
        </is>
      </c>
      <c r="G853" t="inlineStr">
        <is>
          <t>Corolla</t>
        </is>
      </c>
      <c r="H853" t="inlineStr">
        <is>
          <t>Dealer retail</t>
        </is>
      </c>
      <c r="I853" t="inlineStr">
        <is>
          <t>Private buyer</t>
        </is>
      </c>
      <c r="J853" t="inlineStr">
        <is>
          <t>Ana Costa</t>
        </is>
      </c>
      <c r="K853" s="70" t="n">
        <v>23</v>
      </c>
      <c r="L853" s="71" t="n">
        <v>2787901.89</v>
      </c>
      <c r="M853" s="71" t="n">
        <v>64121743.47</v>
      </c>
      <c r="N853" s="71" t="n">
        <v>3206087.17</v>
      </c>
      <c r="O853" s="71" t="n">
        <v>60915656.3</v>
      </c>
      <c r="P853" s="71" t="n">
        <v>53096470.54</v>
      </c>
      <c r="Q853" s="71" t="n">
        <v>7819185.76</v>
      </c>
      <c r="R853" t="inlineStr">
        <is>
          <t>PU-04</t>
        </is>
      </c>
      <c r="S853" t="inlineStr">
        <is>
          <t>Petrol</t>
        </is>
      </c>
      <c r="T853" s="70" t="n">
        <v>26</v>
      </c>
      <c r="U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TY100845</t>
        </is>
      </c>
      <c r="B854" s="68" t="n">
        <v>45764</v>
      </c>
      <c r="C854" s="69" t="n">
        <v>2025</v>
      </c>
      <c r="D854" t="inlineStr">
        <is>
          <t>Apr</t>
        </is>
      </c>
      <c r="E854" t="inlineStr">
        <is>
          <t>Japan</t>
        </is>
      </c>
      <c r="F854" t="inlineStr">
        <is>
          <t>Japan</t>
        </is>
      </c>
      <c r="G854" t="inlineStr">
        <is>
          <t>RAV4</t>
        </is>
      </c>
      <c r="H854" t="inlineStr">
        <is>
          <t>Dealer retail</t>
        </is>
      </c>
      <c r="I854" t="inlineStr">
        <is>
          <t>Company fleet</t>
        </is>
      </c>
      <c r="J854" t="inlineStr">
        <is>
          <t>Wei Chen</t>
        </is>
      </c>
      <c r="K854" s="70" t="n">
        <v>37</v>
      </c>
      <c r="L854" s="71" t="n">
        <v>3649985.23</v>
      </c>
      <c r="M854" s="71" t="n">
        <v>135049453.51</v>
      </c>
      <c r="N854" s="71" t="n">
        <v>6752472.68</v>
      </c>
      <c r="O854" s="71" t="n">
        <v>128296980.83</v>
      </c>
      <c r="P854" s="71" t="n">
        <v>107214246.29</v>
      </c>
      <c r="Q854" s="71" t="n">
        <v>21082734.54</v>
      </c>
      <c r="R854" t="inlineStr">
        <is>
          <t>TK-01</t>
        </is>
      </c>
      <c r="S854" t="inlineStr">
        <is>
          <t>Hybrid</t>
        </is>
      </c>
      <c r="T854" s="70" t="n">
        <v>41</v>
      </c>
      <c r="U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TY100846</t>
        </is>
      </c>
      <c r="B855" s="68" t="n">
        <v>45764</v>
      </c>
      <c r="C855" s="69" t="n">
        <v>2025</v>
      </c>
      <c r="D855" t="inlineStr">
        <is>
          <t>Apr</t>
        </is>
      </c>
      <c r="E855" t="inlineStr">
        <is>
          <t>Middle East</t>
        </is>
      </c>
      <c r="F855" t="inlineStr">
        <is>
          <t>Saudi Arabia</t>
        </is>
      </c>
      <c r="G855" t="inlineStr">
        <is>
          <t>Prius</t>
        </is>
      </c>
      <c r="H855" t="inlineStr">
        <is>
          <t>Online reservation</t>
        </is>
      </c>
      <c r="I855" t="inlineStr">
        <is>
          <t>Private buyer</t>
        </is>
      </c>
      <c r="J855" t="inlineStr">
        <is>
          <t>Kofi Mensah</t>
        </is>
      </c>
      <c r="K855" s="70" t="n">
        <v>27</v>
      </c>
      <c r="L855" s="71" t="n">
        <v>3610994.45</v>
      </c>
      <c r="M855" s="71" t="n">
        <v>97496850.15000001</v>
      </c>
      <c r="N855" s="71" t="n">
        <v>4874842.51</v>
      </c>
      <c r="O855" s="71" t="n">
        <v>92622007.64</v>
      </c>
      <c r="P855" s="71" t="n">
        <v>76656268.04000001</v>
      </c>
      <c r="Q855" s="71" t="n">
        <v>15965739.6</v>
      </c>
      <c r="R855" t="inlineStr">
        <is>
          <t>RY-02</t>
        </is>
      </c>
      <c r="S855" t="inlineStr">
        <is>
          <t>Hybrid</t>
        </is>
      </c>
      <c r="T855" s="70" t="n">
        <v>28</v>
      </c>
      <c r="U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TY100847</t>
        </is>
      </c>
      <c r="B856" s="68" t="n">
        <v>45764</v>
      </c>
      <c r="C856" s="69" t="n">
        <v>2025</v>
      </c>
      <c r="D856" t="inlineStr">
        <is>
          <t>Apr</t>
        </is>
      </c>
      <c r="E856" t="inlineStr">
        <is>
          <t>Europe</t>
        </is>
      </c>
      <c r="F856" t="inlineStr">
        <is>
          <t>Germany</t>
        </is>
      </c>
      <c r="G856" t="inlineStr">
        <is>
          <t>Hilux</t>
        </is>
      </c>
      <c r="H856" t="inlineStr">
        <is>
          <t>Fleet</t>
        </is>
      </c>
      <c r="I856" t="inlineStr">
        <is>
          <t>Private buyer</t>
        </is>
      </c>
      <c r="J856" t="inlineStr">
        <is>
          <t>Noah Smith</t>
        </is>
      </c>
      <c r="K856" s="70" t="n">
        <v>43</v>
      </c>
      <c r="L856" s="71" t="n">
        <v>3915771.85</v>
      </c>
      <c r="M856" s="71" t="n">
        <v>168378189.55</v>
      </c>
      <c r="N856" s="71" t="n">
        <v>8418909.48</v>
      </c>
      <c r="O856" s="71" t="n">
        <v>159959280.07</v>
      </c>
      <c r="P856" s="71" t="n">
        <v>142202987.15</v>
      </c>
      <c r="Q856" s="71" t="n">
        <v>17756292.92</v>
      </c>
      <c r="R856" t="inlineStr">
        <is>
          <t>BE-04</t>
        </is>
      </c>
      <c r="S856" t="inlineStr">
        <is>
          <t>Diesel</t>
        </is>
      </c>
      <c r="T856" s="70" t="n">
        <v>45</v>
      </c>
      <c r="U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TY100848</t>
        </is>
      </c>
      <c r="B857" s="68" t="n">
        <v>45764</v>
      </c>
      <c r="C857" s="69" t="n">
        <v>2025</v>
      </c>
      <c r="D857" t="inlineStr">
        <is>
          <t>Apr</t>
        </is>
      </c>
      <c r="E857" t="inlineStr">
        <is>
          <t>North America</t>
        </is>
      </c>
      <c r="F857" t="inlineStr">
        <is>
          <t>USA</t>
        </is>
      </c>
      <c r="G857" t="inlineStr">
        <is>
          <t>Prius</t>
        </is>
      </c>
      <c r="H857" t="inlineStr">
        <is>
          <t>Dealer retail</t>
        </is>
      </c>
      <c r="I857" t="inlineStr">
        <is>
          <t>Private buyer</t>
        </is>
      </c>
      <c r="J857" t="inlineStr">
        <is>
          <t>Omar Haddad</t>
        </is>
      </c>
      <c r="K857" s="70" t="n">
        <v>31</v>
      </c>
      <c r="L857" s="71" t="n">
        <v>3465784.76</v>
      </c>
      <c r="M857" s="71" t="n">
        <v>107439327.56</v>
      </c>
      <c r="N857" s="71" t="n">
        <v>2148786.55</v>
      </c>
      <c r="O857" s="71" t="n">
        <v>105290541.01</v>
      </c>
      <c r="P857" s="71" t="n">
        <v>90574422.53</v>
      </c>
      <c r="Q857" s="71" t="n">
        <v>14716118.48</v>
      </c>
      <c r="R857" t="inlineStr">
        <is>
          <t>NY-02</t>
        </is>
      </c>
      <c r="S857" t="inlineStr">
        <is>
          <t>Hybrid</t>
        </is>
      </c>
      <c r="T857" s="70" t="n">
        <v>30</v>
      </c>
      <c r="U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TY100849</t>
        </is>
      </c>
      <c r="B858" s="68" t="n">
        <v>45764</v>
      </c>
      <c r="C858" s="69" t="n">
        <v>2025</v>
      </c>
      <c r="D858" t="inlineStr">
        <is>
          <t>Apr</t>
        </is>
      </c>
      <c r="E858" t="inlineStr">
        <is>
          <t>Japan</t>
        </is>
      </c>
      <c r="F858" t="inlineStr">
        <is>
          <t>Japan</t>
        </is>
      </c>
      <c r="G858" t="inlineStr">
        <is>
          <t>RAV4</t>
        </is>
      </c>
      <c r="H858" t="inlineStr">
        <is>
          <t>Fleet</t>
        </is>
      </c>
      <c r="I858" t="inlineStr">
        <is>
          <t>Private buyer</t>
        </is>
      </c>
      <c r="J858" t="inlineStr">
        <is>
          <t>Shraddha Kulkarni</t>
        </is>
      </c>
      <c r="K858" s="70" t="n">
        <v>14</v>
      </c>
      <c r="L858" s="71" t="n">
        <v>3390507.6</v>
      </c>
      <c r="M858" s="71" t="n">
        <v>47467106.4</v>
      </c>
      <c r="N858" s="71" t="n">
        <v>949342.13</v>
      </c>
      <c r="O858" s="71" t="n">
        <v>46517764.27</v>
      </c>
      <c r="P858" s="71" t="n">
        <v>38419476.25</v>
      </c>
      <c r="Q858" s="71" t="n">
        <v>8098288.02</v>
      </c>
      <c r="R858" t="inlineStr">
        <is>
          <t>TK-02</t>
        </is>
      </c>
      <c r="S858" t="inlineStr">
        <is>
          <t>Hybrid</t>
        </is>
      </c>
      <c r="T858" s="70" t="n">
        <v>14</v>
      </c>
      <c r="U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TY100850</t>
        </is>
      </c>
      <c r="B859" s="68" t="n">
        <v>45764</v>
      </c>
      <c r="C859" s="69" t="n">
        <v>2025</v>
      </c>
      <c r="D859" t="inlineStr">
        <is>
          <t>Apr</t>
        </is>
      </c>
      <c r="E859" t="inlineStr">
        <is>
          <t>Japan</t>
        </is>
      </c>
      <c r="F859" t="inlineStr">
        <is>
          <t>Japan</t>
        </is>
      </c>
      <c r="G859" t="inlineStr">
        <is>
          <t>Prius</t>
        </is>
      </c>
      <c r="H859" t="inlineStr">
        <is>
          <t>Fleet</t>
        </is>
      </c>
      <c r="I859" t="inlineStr">
        <is>
          <t>Private buyer</t>
        </is>
      </c>
      <c r="J859" t="inlineStr">
        <is>
          <t>Priya Nair</t>
        </is>
      </c>
      <c r="K859" s="70" t="n">
        <v>44</v>
      </c>
      <c r="L859" s="71" t="n">
        <v>3538471.02</v>
      </c>
      <c r="M859" s="71" t="n">
        <v>155692724.88</v>
      </c>
      <c r="N859" s="71" t="n">
        <v>4670781.75</v>
      </c>
      <c r="O859" s="71" t="n">
        <v>151021943.13</v>
      </c>
      <c r="P859" s="71" t="n">
        <v>123101872.82</v>
      </c>
      <c r="Q859" s="71" t="n">
        <v>27920070.31</v>
      </c>
      <c r="R859" t="inlineStr">
        <is>
          <t>OS-02</t>
        </is>
      </c>
      <c r="S859" t="inlineStr">
        <is>
          <t>Hybrid</t>
        </is>
      </c>
      <c r="T859" s="70" t="n">
        <v>43</v>
      </c>
      <c r="U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TY100851</t>
        </is>
      </c>
      <c r="B860" s="68" t="n">
        <v>45764</v>
      </c>
      <c r="C860" s="69" t="n">
        <v>2025</v>
      </c>
      <c r="D860" t="inlineStr">
        <is>
          <t>Apr</t>
        </is>
      </c>
      <c r="E860" t="inlineStr">
        <is>
          <t>Middle East</t>
        </is>
      </c>
      <c r="F860" t="inlineStr">
        <is>
          <t>Saudi Arabia</t>
        </is>
      </c>
      <c r="G860" t="inlineStr">
        <is>
          <t>Corolla</t>
        </is>
      </c>
      <c r="H860" t="inlineStr">
        <is>
          <t>Dealer retail</t>
        </is>
      </c>
      <c r="I860" t="inlineStr">
        <is>
          <t>Private buyer</t>
        </is>
      </c>
      <c r="J860" t="inlineStr">
        <is>
          <t>Liam O'Brien</t>
        </is>
      </c>
      <c r="K860" s="70" t="n">
        <v>9</v>
      </c>
      <c r="L860" s="71" t="n">
        <v>2708010.56</v>
      </c>
      <c r="M860" s="71" t="n">
        <v>24372095.04</v>
      </c>
      <c r="N860" s="71" t="n">
        <v>487441.9</v>
      </c>
      <c r="O860" s="71" t="n">
        <v>23884653.14</v>
      </c>
      <c r="P860" s="71" t="n">
        <v>20168231.48</v>
      </c>
      <c r="Q860" s="71" t="n">
        <v>3716421.66</v>
      </c>
      <c r="R860" t="inlineStr">
        <is>
          <t>RY-03</t>
        </is>
      </c>
      <c r="S860" t="inlineStr">
        <is>
          <t>Hybrid</t>
        </is>
      </c>
      <c r="T860" s="70" t="n">
        <v>9</v>
      </c>
      <c r="U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TY100852</t>
        </is>
      </c>
      <c r="B861" s="68" t="n">
        <v>45764</v>
      </c>
      <c r="C861" s="69" t="n">
        <v>2025</v>
      </c>
      <c r="D861" t="inlineStr">
        <is>
          <t>Apr</t>
        </is>
      </c>
      <c r="E861" t="inlineStr">
        <is>
          <t>Japan</t>
        </is>
      </c>
      <c r="F861" t="inlineStr">
        <is>
          <t>Japan</t>
        </is>
      </c>
      <c r="G861" t="inlineStr">
        <is>
          <t>Camry</t>
        </is>
      </c>
      <c r="H861" t="inlineStr">
        <is>
          <t>Fleet</t>
        </is>
      </c>
      <c r="I861" t="inlineStr">
        <is>
          <t>Private buyer</t>
        </is>
      </c>
      <c r="J861" t="inlineStr">
        <is>
          <t>Noah Smith</t>
        </is>
      </c>
      <c r="K861" s="70" t="n">
        <v>44</v>
      </c>
      <c r="L861" s="71" t="n">
        <v>4221829.73</v>
      </c>
      <c r="M861" s="71" t="n">
        <v>185760508.12</v>
      </c>
      <c r="N861" s="71" t="n">
        <v>3715210.16</v>
      </c>
      <c r="O861" s="71" t="n">
        <v>182045297.96</v>
      </c>
      <c r="P861" s="71" t="n">
        <v>144431994.95</v>
      </c>
      <c r="Q861" s="71" t="n">
        <v>37613303.01</v>
      </c>
      <c r="R861" t="inlineStr">
        <is>
          <t>NG-01</t>
        </is>
      </c>
      <c r="S861" t="inlineStr">
        <is>
          <t>Petrol</t>
        </is>
      </c>
      <c r="T861" s="70" t="n">
        <v>45</v>
      </c>
      <c r="U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TY100853</t>
        </is>
      </c>
      <c r="B862" s="68" t="n">
        <v>45764</v>
      </c>
      <c r="C862" s="69" t="n">
        <v>2025</v>
      </c>
      <c r="D862" t="inlineStr">
        <is>
          <t>Apr</t>
        </is>
      </c>
      <c r="E862" t="inlineStr">
        <is>
          <t>Japan</t>
        </is>
      </c>
      <c r="F862" t="inlineStr">
        <is>
          <t>Japan</t>
        </is>
      </c>
      <c r="G862" t="inlineStr">
        <is>
          <t>Corolla</t>
        </is>
      </c>
      <c r="H862" t="inlineStr">
        <is>
          <t>Dealer retail</t>
        </is>
      </c>
      <c r="I862" t="inlineStr">
        <is>
          <t>Private buyer</t>
        </is>
      </c>
      <c r="J862" t="inlineStr">
        <is>
          <t>Yuki Sato</t>
        </is>
      </c>
      <c r="K862" s="70" t="n">
        <v>19</v>
      </c>
      <c r="L862" s="71" t="n">
        <v>2825012.71</v>
      </c>
      <c r="M862" s="71" t="n">
        <v>53675241.49</v>
      </c>
      <c r="N862" s="71" t="n">
        <v>0</v>
      </c>
      <c r="O862" s="71" t="n">
        <v>53675241.49</v>
      </c>
      <c r="P862" s="71" t="n">
        <v>44834160.53</v>
      </c>
      <c r="Q862" s="71" t="n">
        <v>8841080.960000001</v>
      </c>
      <c r="R862" t="inlineStr">
        <is>
          <t>NG-04</t>
        </is>
      </c>
      <c r="S862" t="inlineStr">
        <is>
          <t>Hybrid</t>
        </is>
      </c>
      <c r="T862" s="70" t="n">
        <v>18</v>
      </c>
      <c r="U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TY100854</t>
        </is>
      </c>
      <c r="B863" s="68" t="n">
        <v>45764</v>
      </c>
      <c r="C863" s="69" t="n">
        <v>2025</v>
      </c>
      <c r="D863" t="inlineStr">
        <is>
          <t>Apr</t>
        </is>
      </c>
      <c r="E863" t="inlineStr">
        <is>
          <t>North America</t>
        </is>
      </c>
      <c r="F863" t="inlineStr">
        <is>
          <t>Canada</t>
        </is>
      </c>
      <c r="G863" t="inlineStr">
        <is>
          <t>RAV4</t>
        </is>
      </c>
      <c r="H863" t="inlineStr">
        <is>
          <t>Dealer retail</t>
        </is>
      </c>
      <c r="I863" t="inlineStr">
        <is>
          <t>Private buyer</t>
        </is>
      </c>
      <c r="J863" t="inlineStr">
        <is>
          <t>Zoya Ahmed</t>
        </is>
      </c>
      <c r="K863" s="70" t="n">
        <v>25</v>
      </c>
      <c r="L863" s="71" t="n">
        <v>3604712</v>
      </c>
      <c r="M863" s="71" t="n">
        <v>90117800</v>
      </c>
      <c r="N863" s="71" t="n">
        <v>2703534</v>
      </c>
      <c r="O863" s="71" t="n">
        <v>87414266</v>
      </c>
      <c r="P863" s="71" t="n">
        <v>71347888.38</v>
      </c>
      <c r="Q863" s="71" t="n">
        <v>16066377.62</v>
      </c>
      <c r="R863" t="inlineStr">
        <is>
          <t>TO-03</t>
        </is>
      </c>
      <c r="S863" t="inlineStr">
        <is>
          <t>Hybrid</t>
        </is>
      </c>
      <c r="T863" s="70" t="n">
        <v>28</v>
      </c>
      <c r="U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TY100855</t>
        </is>
      </c>
      <c r="B864" s="68" t="n">
        <v>45764</v>
      </c>
      <c r="C864" s="69" t="n">
        <v>2025</v>
      </c>
      <c r="D864" t="inlineStr">
        <is>
          <t>Apr</t>
        </is>
      </c>
      <c r="E864" t="inlineStr">
        <is>
          <t>North America</t>
        </is>
      </c>
      <c r="F864" t="inlineStr">
        <is>
          <t>Canada</t>
        </is>
      </c>
      <c r="G864" t="inlineStr">
        <is>
          <t>Corolla</t>
        </is>
      </c>
      <c r="H864" t="inlineStr">
        <is>
          <t>Dealer retail</t>
        </is>
      </c>
      <c r="I864" t="inlineStr">
        <is>
          <t>Company fleet</t>
        </is>
      </c>
      <c r="J864" t="inlineStr">
        <is>
          <t>Aisha Bello</t>
        </is>
      </c>
      <c r="K864" s="70" t="n">
        <v>37</v>
      </c>
      <c r="L864" s="71" t="n">
        <v>2867991.1</v>
      </c>
      <c r="M864" s="71" t="n">
        <v>106115670.7</v>
      </c>
      <c r="N864" s="71" t="n">
        <v>3183470.12</v>
      </c>
      <c r="O864" s="71" t="n">
        <v>102932200.58</v>
      </c>
      <c r="P864" s="71" t="n">
        <v>83791043.36</v>
      </c>
      <c r="Q864" s="71" t="n">
        <v>19141157.22</v>
      </c>
      <c r="R864" t="inlineStr">
        <is>
          <t>TO-03</t>
        </is>
      </c>
      <c r="S864" t="inlineStr">
        <is>
          <t>Petrol</t>
        </is>
      </c>
      <c r="T864" s="70" t="n">
        <v>35</v>
      </c>
      <c r="U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TY100856</t>
        </is>
      </c>
      <c r="B865" s="68" t="n">
        <v>45764</v>
      </c>
      <c r="C865" s="69" t="n">
        <v>2025</v>
      </c>
      <c r="D865" t="inlineStr">
        <is>
          <t>Apr</t>
        </is>
      </c>
      <c r="E865" t="inlineStr">
        <is>
          <t>Japan</t>
        </is>
      </c>
      <c r="F865" t="inlineStr">
        <is>
          <t>Japan</t>
        </is>
      </c>
      <c r="G865" t="inlineStr">
        <is>
          <t>RAV4</t>
        </is>
      </c>
      <c r="H865" t="inlineStr">
        <is>
          <t>Online reservation</t>
        </is>
      </c>
      <c r="I865" t="inlineStr">
        <is>
          <t>Private buyer</t>
        </is>
      </c>
      <c r="J865" t="inlineStr">
        <is>
          <t>Omar Haddad</t>
        </is>
      </c>
      <c r="K865" s="70" t="n">
        <v>21</v>
      </c>
      <c r="L865" s="71" t="n">
        <v>3604044.86</v>
      </c>
      <c r="M865" s="71" t="n">
        <v>75684942.06</v>
      </c>
      <c r="N865" s="71" t="n">
        <v>2270548.26</v>
      </c>
      <c r="O865" s="71" t="n">
        <v>73414393.8</v>
      </c>
      <c r="P865" s="71" t="n">
        <v>59408469.39</v>
      </c>
      <c r="Q865" s="71" t="n">
        <v>14005924.41</v>
      </c>
      <c r="R865" t="inlineStr">
        <is>
          <t>NG-02</t>
        </is>
      </c>
      <c r="S865" t="inlineStr">
        <is>
          <t>Petrol</t>
        </is>
      </c>
      <c r="T865" s="70" t="n">
        <v>22</v>
      </c>
      <c r="U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TY100857</t>
        </is>
      </c>
      <c r="B866" s="68" t="n">
        <v>45765</v>
      </c>
      <c r="C866" s="69" t="n">
        <v>2025</v>
      </c>
      <c r="D866" t="inlineStr">
        <is>
          <t>Apr</t>
        </is>
      </c>
      <c r="E866" t="inlineStr">
        <is>
          <t>Japan</t>
        </is>
      </c>
      <c r="F866" t="inlineStr">
        <is>
          <t>Japan</t>
        </is>
      </c>
      <c r="G866" t="inlineStr">
        <is>
          <t>Camry</t>
        </is>
      </c>
      <c r="H866" t="inlineStr">
        <is>
          <t>Dealer retail</t>
        </is>
      </c>
      <c r="I866" t="inlineStr">
        <is>
          <t>Private buyer</t>
        </is>
      </c>
      <c r="J866" t="inlineStr">
        <is>
          <t>Lucas Martin</t>
        </is>
      </c>
      <c r="K866" s="70" t="n">
        <v>7</v>
      </c>
      <c r="L866" s="71" t="n">
        <v>3816953.19</v>
      </c>
      <c r="M866" s="71" t="n">
        <v>26718672.33</v>
      </c>
      <c r="N866" s="71" t="n">
        <v>1335933.62</v>
      </c>
      <c r="O866" s="71" t="n">
        <v>25382738.71</v>
      </c>
      <c r="P866" s="71" t="n">
        <v>22848388.2</v>
      </c>
      <c r="Q866" s="71" t="n">
        <v>2534350.51</v>
      </c>
      <c r="R866" t="inlineStr">
        <is>
          <t>OS-01</t>
        </is>
      </c>
      <c r="S866" t="inlineStr">
        <is>
          <t>Hybrid</t>
        </is>
      </c>
      <c r="T866" s="70" t="n">
        <v>7</v>
      </c>
      <c r="U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TY100858</t>
        </is>
      </c>
      <c r="B867" s="68" t="n">
        <v>45765</v>
      </c>
      <c r="C867" s="69" t="n">
        <v>2025</v>
      </c>
      <c r="D867" t="inlineStr">
        <is>
          <t>Apr</t>
        </is>
      </c>
      <c r="E867" t="inlineStr">
        <is>
          <t>Europe</t>
        </is>
      </c>
      <c r="F867" t="inlineStr">
        <is>
          <t>France</t>
        </is>
      </c>
      <c r="G867" t="inlineStr">
        <is>
          <t>Hilux</t>
        </is>
      </c>
      <c r="H867" t="inlineStr">
        <is>
          <t>Dealer retail</t>
        </is>
      </c>
      <c r="I867" t="inlineStr">
        <is>
          <t>Private buyer</t>
        </is>
      </c>
      <c r="J867" t="inlineStr">
        <is>
          <t>Arjun Mehta</t>
        </is>
      </c>
      <c r="K867" s="70" t="n">
        <v>29</v>
      </c>
      <c r="L867" s="71" t="n">
        <v>3951916.06</v>
      </c>
      <c r="M867" s="71" t="n">
        <v>114605565.74</v>
      </c>
      <c r="N867" s="71" t="n">
        <v>0</v>
      </c>
      <c r="O867" s="71" t="n">
        <v>114605565.74</v>
      </c>
      <c r="P867" s="71" t="n">
        <v>89409689.48</v>
      </c>
      <c r="Q867" s="71" t="n">
        <v>25195876.26</v>
      </c>
      <c r="R867" t="inlineStr">
        <is>
          <t>PA-02</t>
        </is>
      </c>
      <c r="S867" t="inlineStr">
        <is>
          <t>Diesel</t>
        </is>
      </c>
      <c r="T867" s="70" t="n">
        <v>31</v>
      </c>
      <c r="U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TY100859</t>
        </is>
      </c>
      <c r="B868" s="68" t="n">
        <v>45765</v>
      </c>
      <c r="C868" s="69" t="n">
        <v>2025</v>
      </c>
      <c r="D868" t="inlineStr">
        <is>
          <t>Apr</t>
        </is>
      </c>
      <c r="E868" t="inlineStr">
        <is>
          <t>Asia</t>
        </is>
      </c>
      <c r="F868" t="inlineStr">
        <is>
          <t>India</t>
        </is>
      </c>
      <c r="G868" t="inlineStr">
        <is>
          <t>RAV4</t>
        </is>
      </c>
      <c r="H868" t="inlineStr">
        <is>
          <t>Dealer retail</t>
        </is>
      </c>
      <c r="I868" t="inlineStr">
        <is>
          <t>Private buyer</t>
        </is>
      </c>
      <c r="J868" t="inlineStr">
        <is>
          <t>Emma Clarke</t>
        </is>
      </c>
      <c r="K868" s="70" t="n">
        <v>9</v>
      </c>
      <c r="L868" s="71" t="n">
        <v>3636513.23</v>
      </c>
      <c r="M868" s="71" t="n">
        <v>32728619.07</v>
      </c>
      <c r="N868" s="71" t="n">
        <v>1636430.95</v>
      </c>
      <c r="O868" s="71" t="n">
        <v>31092188.12</v>
      </c>
      <c r="P868" s="71" t="n">
        <v>25911869.07</v>
      </c>
      <c r="Q868" s="71" t="n">
        <v>5180319.05</v>
      </c>
      <c r="R868" t="inlineStr">
        <is>
          <t>PU-02</t>
        </is>
      </c>
      <c r="S868" t="inlineStr">
        <is>
          <t>Hybrid</t>
        </is>
      </c>
      <c r="T868" s="70" t="n">
        <v>9</v>
      </c>
      <c r="U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TY100860</t>
        </is>
      </c>
      <c r="B869" s="68" t="n">
        <v>45765</v>
      </c>
      <c r="C869" s="69" t="n">
        <v>2025</v>
      </c>
      <c r="D869" t="inlineStr">
        <is>
          <t>Apr</t>
        </is>
      </c>
      <c r="E869" t="inlineStr">
        <is>
          <t>Japan</t>
        </is>
      </c>
      <c r="F869" t="inlineStr">
        <is>
          <t>Japan</t>
        </is>
      </c>
      <c r="G869" t="inlineStr">
        <is>
          <t>RAV4</t>
        </is>
      </c>
      <c r="H869" t="inlineStr">
        <is>
          <t>Dealer retail</t>
        </is>
      </c>
      <c r="I869" t="inlineStr">
        <is>
          <t>Private buyer</t>
        </is>
      </c>
      <c r="J869" t="inlineStr">
        <is>
          <t>Mei Lin</t>
        </is>
      </c>
      <c r="K869" s="70" t="n">
        <v>37</v>
      </c>
      <c r="L869" s="71" t="n">
        <v>3556080.71</v>
      </c>
      <c r="M869" s="71" t="n">
        <v>131574986.27</v>
      </c>
      <c r="N869" s="71" t="n">
        <v>2631499.73</v>
      </c>
      <c r="O869" s="71" t="n">
        <v>128943486.54</v>
      </c>
      <c r="P869" s="71" t="n">
        <v>102180679.87</v>
      </c>
      <c r="Q869" s="71" t="n">
        <v>26762806.67</v>
      </c>
      <c r="R869" t="inlineStr">
        <is>
          <t>TK-03</t>
        </is>
      </c>
      <c r="S869" t="inlineStr">
        <is>
          <t>Hybrid</t>
        </is>
      </c>
      <c r="T869" s="70" t="n">
        <v>35</v>
      </c>
      <c r="U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TY100861</t>
        </is>
      </c>
      <c r="B870" s="68" t="n">
        <v>45765</v>
      </c>
      <c r="C870" s="69" t="n">
        <v>2025</v>
      </c>
      <c r="D870" t="inlineStr">
        <is>
          <t>Apr</t>
        </is>
      </c>
      <c r="E870" t="inlineStr">
        <is>
          <t>Japan</t>
        </is>
      </c>
      <c r="F870" t="inlineStr">
        <is>
          <t>Japan</t>
        </is>
      </c>
      <c r="G870" t="inlineStr">
        <is>
          <t>Corolla</t>
        </is>
      </c>
      <c r="H870" t="inlineStr">
        <is>
          <t>Dealer retail</t>
        </is>
      </c>
      <c r="I870" t="inlineStr">
        <is>
          <t>Private buyer</t>
        </is>
      </c>
      <c r="J870" t="inlineStr">
        <is>
          <t>Sophie Müller</t>
        </is>
      </c>
      <c r="K870" s="70" t="n">
        <v>15</v>
      </c>
      <c r="L870" s="71" t="n">
        <v>2750917.1</v>
      </c>
      <c r="M870" s="71" t="n">
        <v>41263756.5</v>
      </c>
      <c r="N870" s="71" t="n">
        <v>2063187.83</v>
      </c>
      <c r="O870" s="71" t="n">
        <v>39200568.67</v>
      </c>
      <c r="P870" s="71" t="n">
        <v>34618173.38</v>
      </c>
      <c r="Q870" s="71" t="n">
        <v>4582395.29</v>
      </c>
      <c r="R870" t="inlineStr">
        <is>
          <t>OS-02</t>
        </is>
      </c>
      <c r="S870" t="inlineStr">
        <is>
          <t>Hybrid</t>
        </is>
      </c>
      <c r="T870" s="70" t="n">
        <v>16</v>
      </c>
      <c r="U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TY100862</t>
        </is>
      </c>
      <c r="B871" s="68" t="n">
        <v>45765</v>
      </c>
      <c r="C871" s="69" t="n">
        <v>2025</v>
      </c>
      <c r="D871" t="inlineStr">
        <is>
          <t>Apr</t>
        </is>
      </c>
      <c r="E871" t="inlineStr">
        <is>
          <t>Japan</t>
        </is>
      </c>
      <c r="F871" t="inlineStr">
        <is>
          <t>Japan</t>
        </is>
      </c>
      <c r="G871" t="inlineStr">
        <is>
          <t>Hilux</t>
        </is>
      </c>
      <c r="H871" t="inlineStr">
        <is>
          <t>Dealer retail</t>
        </is>
      </c>
      <c r="I871" t="inlineStr">
        <is>
          <t>Private buyer</t>
        </is>
      </c>
      <c r="J871" t="inlineStr">
        <is>
          <t>Yuki Sato</t>
        </is>
      </c>
      <c r="K871" s="70" t="n">
        <v>39</v>
      </c>
      <c r="L871" s="71" t="n">
        <v>3839367.86</v>
      </c>
      <c r="M871" s="71" t="n">
        <v>149735346.54</v>
      </c>
      <c r="N871" s="71" t="n">
        <v>7486767.33</v>
      </c>
      <c r="O871" s="71" t="n">
        <v>142248579.21</v>
      </c>
      <c r="P871" s="71" t="n">
        <v>122556842.03</v>
      </c>
      <c r="Q871" s="71" t="n">
        <v>19691737.18</v>
      </c>
      <c r="R871" t="inlineStr">
        <is>
          <t>NG-04</t>
        </is>
      </c>
      <c r="S871" t="inlineStr">
        <is>
          <t>Petrol</t>
        </is>
      </c>
      <c r="T871" s="70" t="n">
        <v>40</v>
      </c>
      <c r="U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TY100863</t>
        </is>
      </c>
      <c r="B872" s="68" t="n">
        <v>45765</v>
      </c>
      <c r="C872" s="69" t="n">
        <v>2025</v>
      </c>
      <c r="D872" t="inlineStr">
        <is>
          <t>Apr</t>
        </is>
      </c>
      <c r="E872" t="inlineStr">
        <is>
          <t>Japan</t>
        </is>
      </c>
      <c r="F872" t="inlineStr">
        <is>
          <t>Japan</t>
        </is>
      </c>
      <c r="G872" t="inlineStr">
        <is>
          <t>Prius</t>
        </is>
      </c>
      <c r="H872" t="inlineStr">
        <is>
          <t>Dealer retail</t>
        </is>
      </c>
      <c r="I872" t="inlineStr">
        <is>
          <t>Government</t>
        </is>
      </c>
      <c r="J872" t="inlineStr">
        <is>
          <t>Mei Lin</t>
        </is>
      </c>
      <c r="K872" s="70" t="n">
        <v>11</v>
      </c>
      <c r="L872" s="71" t="n">
        <v>3519038.36</v>
      </c>
      <c r="M872" s="71" t="n">
        <v>38709421.96</v>
      </c>
      <c r="N872" s="71" t="n">
        <v>1161282.66</v>
      </c>
      <c r="O872" s="71" t="n">
        <v>37548139.3</v>
      </c>
      <c r="P872" s="71" t="n">
        <v>29968747.71</v>
      </c>
      <c r="Q872" s="71" t="n">
        <v>7579391.59</v>
      </c>
      <c r="R872" t="inlineStr">
        <is>
          <t>NG-02</t>
        </is>
      </c>
      <c r="S872" t="inlineStr">
        <is>
          <t>Hybrid</t>
        </is>
      </c>
      <c r="T872" s="70" t="n">
        <v>11</v>
      </c>
      <c r="U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TY100864</t>
        </is>
      </c>
      <c r="B873" s="68" t="n">
        <v>45765</v>
      </c>
      <c r="C873" s="69" t="n">
        <v>2025</v>
      </c>
      <c r="D873" t="inlineStr">
        <is>
          <t>Apr</t>
        </is>
      </c>
      <c r="E873" t="inlineStr">
        <is>
          <t>North America</t>
        </is>
      </c>
      <c r="F873" t="inlineStr">
        <is>
          <t>Canada</t>
        </is>
      </c>
      <c r="G873" t="inlineStr">
        <is>
          <t>Prius</t>
        </is>
      </c>
      <c r="H873" t="inlineStr">
        <is>
          <t>Dealer retail</t>
        </is>
      </c>
      <c r="I873" t="inlineStr">
        <is>
          <t>Government</t>
        </is>
      </c>
      <c r="J873" t="inlineStr">
        <is>
          <t>Ana Costa</t>
        </is>
      </c>
      <c r="K873" s="70" t="n">
        <v>32</v>
      </c>
      <c r="L873" s="71" t="n">
        <v>3659124.42</v>
      </c>
      <c r="M873" s="71" t="n">
        <v>117091981.44</v>
      </c>
      <c r="N873" s="71" t="n">
        <v>2341839.63</v>
      </c>
      <c r="O873" s="71" t="n">
        <v>114750141.81</v>
      </c>
      <c r="P873" s="71" t="n">
        <v>88390638.73</v>
      </c>
      <c r="Q873" s="71" t="n">
        <v>26359503.08</v>
      </c>
      <c r="R873" t="inlineStr">
        <is>
          <t>TO-02</t>
        </is>
      </c>
      <c r="S873" t="inlineStr">
        <is>
          <t>Hybrid</t>
        </is>
      </c>
      <c r="T873" s="70" t="n">
        <v>36</v>
      </c>
      <c r="U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TY100865</t>
        </is>
      </c>
      <c r="B874" s="68" t="n">
        <v>45765</v>
      </c>
      <c r="C874" s="69" t="n">
        <v>2025</v>
      </c>
      <c r="D874" t="inlineStr">
        <is>
          <t>Apr</t>
        </is>
      </c>
      <c r="E874" t="inlineStr">
        <is>
          <t>Europe</t>
        </is>
      </c>
      <c r="F874" t="inlineStr">
        <is>
          <t>France</t>
        </is>
      </c>
      <c r="G874" t="inlineStr">
        <is>
          <t>Camry</t>
        </is>
      </c>
      <c r="H874" t="inlineStr">
        <is>
          <t>Dealer retail</t>
        </is>
      </c>
      <c r="I874" t="inlineStr">
        <is>
          <t>Private buyer</t>
        </is>
      </c>
      <c r="J874" t="inlineStr">
        <is>
          <t>Hiroshi Tanaka</t>
        </is>
      </c>
      <c r="K874" s="70" t="n">
        <v>24</v>
      </c>
      <c r="L874" s="71" t="n">
        <v>3881811.08</v>
      </c>
      <c r="M874" s="71" t="n">
        <v>93163465.92</v>
      </c>
      <c r="N874" s="71" t="n">
        <v>0</v>
      </c>
      <c r="O874" s="71" t="n">
        <v>93163465.92</v>
      </c>
      <c r="P874" s="71" t="n">
        <v>74255566.73</v>
      </c>
      <c r="Q874" s="71" t="n">
        <v>18907899.19</v>
      </c>
      <c r="R874" t="inlineStr">
        <is>
          <t>PA-01</t>
        </is>
      </c>
      <c r="S874" t="inlineStr">
        <is>
          <t>Petrol</t>
        </is>
      </c>
      <c r="T874" s="70" t="n">
        <v>24</v>
      </c>
      <c r="U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TY100866</t>
        </is>
      </c>
      <c r="B875" s="68" t="n">
        <v>45765</v>
      </c>
      <c r="C875" s="69" t="n">
        <v>2025</v>
      </c>
      <c r="D875" t="inlineStr">
        <is>
          <t>Apr</t>
        </is>
      </c>
      <c r="E875" t="inlineStr">
        <is>
          <t>Middle East</t>
        </is>
      </c>
      <c r="F875" t="inlineStr">
        <is>
          <t>UAE</t>
        </is>
      </c>
      <c r="G875" t="inlineStr">
        <is>
          <t>Hilux</t>
        </is>
      </c>
      <c r="H875" t="inlineStr">
        <is>
          <t>Dealer retail</t>
        </is>
      </c>
      <c r="I875" t="inlineStr">
        <is>
          <t>Private buyer</t>
        </is>
      </c>
      <c r="J875" t="inlineStr">
        <is>
          <t>Ana Costa</t>
        </is>
      </c>
      <c r="K875" s="70" t="n">
        <v>34</v>
      </c>
      <c r="L875" s="71" t="n">
        <v>4072765.56</v>
      </c>
      <c r="M875" s="71" t="n">
        <v>138474029.04</v>
      </c>
      <c r="N875" s="71" t="n">
        <v>2769480.58</v>
      </c>
      <c r="O875" s="71" t="n">
        <v>135704548.46</v>
      </c>
      <c r="P875" s="71" t="n">
        <v>112143740.04</v>
      </c>
      <c r="Q875" s="71" t="n">
        <v>23560808.42</v>
      </c>
      <c r="R875" t="inlineStr">
        <is>
          <t>DB-01</t>
        </is>
      </c>
      <c r="S875" t="inlineStr">
        <is>
          <t>Petrol</t>
        </is>
      </c>
      <c r="T875" s="70" t="n">
        <v>33</v>
      </c>
      <c r="U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TY100867</t>
        </is>
      </c>
      <c r="B876" s="68" t="n">
        <v>45765</v>
      </c>
      <c r="C876" s="69" t="n">
        <v>2025</v>
      </c>
      <c r="D876" t="inlineStr">
        <is>
          <t>Apr</t>
        </is>
      </c>
      <c r="E876" t="inlineStr">
        <is>
          <t>Asia</t>
        </is>
      </c>
      <c r="F876" t="inlineStr">
        <is>
          <t>India</t>
        </is>
      </c>
      <c r="G876" t="inlineStr">
        <is>
          <t>Corolla</t>
        </is>
      </c>
      <c r="H876" t="inlineStr">
        <is>
          <t>Dealer retail</t>
        </is>
      </c>
      <c r="I876" t="inlineStr">
        <is>
          <t>Government</t>
        </is>
      </c>
      <c r="J876" t="inlineStr">
        <is>
          <t>Kofi Mensah</t>
        </is>
      </c>
      <c r="K876" s="70" t="n">
        <v>4</v>
      </c>
      <c r="L876" s="71" t="n">
        <v>2777759.47</v>
      </c>
      <c r="M876" s="71" t="n">
        <v>11111037.88</v>
      </c>
      <c r="N876" s="71" t="n">
        <v>0</v>
      </c>
      <c r="O876" s="71" t="n">
        <v>11111037.88</v>
      </c>
      <c r="P876" s="71" t="n">
        <v>9237076.01</v>
      </c>
      <c r="Q876" s="71" t="n">
        <v>1873961.87</v>
      </c>
      <c r="R876" t="inlineStr">
        <is>
          <t>DL-04</t>
        </is>
      </c>
      <c r="S876" t="inlineStr">
        <is>
          <t>Petrol</t>
        </is>
      </c>
      <c r="T876" s="70" t="n">
        <v>4</v>
      </c>
      <c r="U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TY100868</t>
        </is>
      </c>
      <c r="B877" s="68" t="n">
        <v>45766</v>
      </c>
      <c r="C877" s="69" t="n">
        <v>2025</v>
      </c>
      <c r="D877" t="inlineStr">
        <is>
          <t>Apr</t>
        </is>
      </c>
      <c r="E877" t="inlineStr">
        <is>
          <t>Europe</t>
        </is>
      </c>
      <c r="F877" t="inlineStr">
        <is>
          <t>UK</t>
        </is>
      </c>
      <c r="G877" t="inlineStr">
        <is>
          <t>Corolla</t>
        </is>
      </c>
      <c r="H877" t="inlineStr">
        <is>
          <t>Online reservation</t>
        </is>
      </c>
      <c r="I877" t="inlineStr">
        <is>
          <t>Private buyer</t>
        </is>
      </c>
      <c r="J877" t="inlineStr">
        <is>
          <t>Zoya Ahmed</t>
        </is>
      </c>
      <c r="K877" s="70" t="n">
        <v>4</v>
      </c>
      <c r="L877" s="71" t="n">
        <v>2646162.29</v>
      </c>
      <c r="M877" s="71" t="n">
        <v>10584649.16</v>
      </c>
      <c r="N877" s="71" t="n">
        <v>317539.47</v>
      </c>
      <c r="O877" s="71" t="n">
        <v>10267109.69</v>
      </c>
      <c r="P877" s="71" t="n">
        <v>9248018.25</v>
      </c>
      <c r="Q877" s="71" t="n">
        <v>1019091.44</v>
      </c>
      <c r="R877" t="inlineStr">
        <is>
          <t>LN-02</t>
        </is>
      </c>
      <c r="S877" t="inlineStr">
        <is>
          <t>Hybrid</t>
        </is>
      </c>
      <c r="T877" s="70" t="n">
        <v>4</v>
      </c>
      <c r="U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TY100869</t>
        </is>
      </c>
      <c r="B878" s="68" t="n">
        <v>45766</v>
      </c>
      <c r="C878" s="69" t="n">
        <v>2025</v>
      </c>
      <c r="D878" t="inlineStr">
        <is>
          <t>Apr</t>
        </is>
      </c>
      <c r="E878" t="inlineStr">
        <is>
          <t>North America</t>
        </is>
      </c>
      <c r="F878" t="inlineStr">
        <is>
          <t>USA</t>
        </is>
      </c>
      <c r="G878" t="inlineStr">
        <is>
          <t>RAV4</t>
        </is>
      </c>
      <c r="H878" t="inlineStr">
        <is>
          <t>Dealer retail</t>
        </is>
      </c>
      <c r="I878" t="inlineStr">
        <is>
          <t>Company fleet</t>
        </is>
      </c>
      <c r="J878" t="inlineStr">
        <is>
          <t>Amir Khan</t>
        </is>
      </c>
      <c r="K878" s="70" t="n">
        <v>19</v>
      </c>
      <c r="L878" s="71" t="n">
        <v>3570092.58</v>
      </c>
      <c r="M878" s="71" t="n">
        <v>67831759.02</v>
      </c>
      <c r="N878" s="71" t="n">
        <v>0</v>
      </c>
      <c r="O878" s="71" t="n">
        <v>67831759.02</v>
      </c>
      <c r="P878" s="71" t="n">
        <v>54544914.11</v>
      </c>
      <c r="Q878" s="71" t="n">
        <v>13286844.91</v>
      </c>
      <c r="R878" t="inlineStr">
        <is>
          <t>LA-01</t>
        </is>
      </c>
      <c r="S878" t="inlineStr">
        <is>
          <t>Hybrid</t>
        </is>
      </c>
      <c r="T878" s="70" t="n">
        <v>18</v>
      </c>
      <c r="U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TY100870</t>
        </is>
      </c>
      <c r="B879" s="68" t="n">
        <v>45766</v>
      </c>
      <c r="C879" s="69" t="n">
        <v>2025</v>
      </c>
      <c r="D879" t="inlineStr">
        <is>
          <t>Apr</t>
        </is>
      </c>
      <c r="E879" t="inlineStr">
        <is>
          <t>Japan</t>
        </is>
      </c>
      <c r="F879" t="inlineStr">
        <is>
          <t>Japan</t>
        </is>
      </c>
      <c r="G879" t="inlineStr">
        <is>
          <t>Corolla</t>
        </is>
      </c>
      <c r="H879" t="inlineStr">
        <is>
          <t>Dealer retail</t>
        </is>
      </c>
      <c r="I879" t="inlineStr">
        <is>
          <t>Private buyer</t>
        </is>
      </c>
      <c r="J879" t="inlineStr">
        <is>
          <t>Aisha Bello</t>
        </is>
      </c>
      <c r="K879" s="70" t="n">
        <v>11</v>
      </c>
      <c r="L879" s="71" t="n">
        <v>2889573.99</v>
      </c>
      <c r="M879" s="71" t="n">
        <v>31785313.89</v>
      </c>
      <c r="N879" s="71" t="n">
        <v>1589265.69</v>
      </c>
      <c r="O879" s="71" t="n">
        <v>30196048.2</v>
      </c>
      <c r="P879" s="71" t="n">
        <v>26019835.92</v>
      </c>
      <c r="Q879" s="71" t="n">
        <v>4176212.28</v>
      </c>
      <c r="R879" t="inlineStr">
        <is>
          <t>OS-04</t>
        </is>
      </c>
      <c r="S879" t="inlineStr">
        <is>
          <t>Petrol</t>
        </is>
      </c>
      <c r="T879" s="70" t="n">
        <v>11</v>
      </c>
      <c r="U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TY100871</t>
        </is>
      </c>
      <c r="B880" s="68" t="n">
        <v>45766</v>
      </c>
      <c r="C880" s="69" t="n">
        <v>2025</v>
      </c>
      <c r="D880" t="inlineStr">
        <is>
          <t>Apr</t>
        </is>
      </c>
      <c r="E880" t="inlineStr">
        <is>
          <t>Europe</t>
        </is>
      </c>
      <c r="F880" t="inlineStr">
        <is>
          <t>France</t>
        </is>
      </c>
      <c r="G880" t="inlineStr">
        <is>
          <t>Land Cruiser</t>
        </is>
      </c>
      <c r="H880" t="inlineStr">
        <is>
          <t>Dealer retail</t>
        </is>
      </c>
      <c r="I880" t="inlineStr">
        <is>
          <t>Private buyer</t>
        </is>
      </c>
      <c r="J880" t="inlineStr">
        <is>
          <t>Priya Nair</t>
        </is>
      </c>
      <c r="K880" s="70" t="n">
        <v>43</v>
      </c>
      <c r="L880" s="71" t="n">
        <v>7255189.72</v>
      </c>
      <c r="M880" s="71" t="n">
        <v>311973157.96</v>
      </c>
      <c r="N880" s="71" t="n">
        <v>9359194.74</v>
      </c>
      <c r="O880" s="71" t="n">
        <v>302613963.22</v>
      </c>
      <c r="P880" s="71" t="n">
        <v>233917876.91</v>
      </c>
      <c r="Q880" s="71" t="n">
        <v>68696086.31</v>
      </c>
      <c r="R880" t="inlineStr">
        <is>
          <t>PA-02</t>
        </is>
      </c>
      <c r="S880" t="inlineStr">
        <is>
          <t>Hybrid</t>
        </is>
      </c>
      <c r="T880" s="70" t="n">
        <v>43</v>
      </c>
      <c r="U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TY100872</t>
        </is>
      </c>
      <c r="B881" s="68" t="n">
        <v>45766</v>
      </c>
      <c r="C881" s="69" t="n">
        <v>2025</v>
      </c>
      <c r="D881" t="inlineStr">
        <is>
          <t>Apr</t>
        </is>
      </c>
      <c r="E881" t="inlineStr">
        <is>
          <t>Asia</t>
        </is>
      </c>
      <c r="F881" t="inlineStr">
        <is>
          <t>Indonesia</t>
        </is>
      </c>
      <c r="G881" t="inlineStr">
        <is>
          <t>RAV4</t>
        </is>
      </c>
      <c r="H881" t="inlineStr">
        <is>
          <t>Dealer retail</t>
        </is>
      </c>
      <c r="I881" t="inlineStr">
        <is>
          <t>Private buyer</t>
        </is>
      </c>
      <c r="J881" t="inlineStr">
        <is>
          <t>Olivia Brown</t>
        </is>
      </c>
      <c r="K881" s="70" t="n">
        <v>34</v>
      </c>
      <c r="L881" s="71" t="n">
        <v>3476614.23</v>
      </c>
      <c r="M881" s="71" t="n">
        <v>118204883.82</v>
      </c>
      <c r="N881" s="71" t="n">
        <v>5910244.19</v>
      </c>
      <c r="O881" s="71" t="n">
        <v>112294639.63</v>
      </c>
      <c r="P881" s="71" t="n">
        <v>94221455.26000001</v>
      </c>
      <c r="Q881" s="71" t="n">
        <v>18073184.37</v>
      </c>
      <c r="R881" t="inlineStr">
        <is>
          <t>JK-02</t>
        </is>
      </c>
      <c r="S881" t="inlineStr">
        <is>
          <t>Hybrid</t>
        </is>
      </c>
      <c r="T881" s="70" t="n">
        <v>38</v>
      </c>
      <c r="U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TY100873</t>
        </is>
      </c>
      <c r="B882" s="68" t="n">
        <v>45766</v>
      </c>
      <c r="C882" s="69" t="n">
        <v>2025</v>
      </c>
      <c r="D882" t="inlineStr">
        <is>
          <t>Apr</t>
        </is>
      </c>
      <c r="E882" t="inlineStr">
        <is>
          <t>Japan</t>
        </is>
      </c>
      <c r="F882" t="inlineStr">
        <is>
          <t>Japan</t>
        </is>
      </c>
      <c r="G882" t="inlineStr">
        <is>
          <t>Corolla</t>
        </is>
      </c>
      <c r="H882" t="inlineStr">
        <is>
          <t>Dealer retail</t>
        </is>
      </c>
      <c r="I882" t="inlineStr">
        <is>
          <t>Private buyer</t>
        </is>
      </c>
      <c r="J882" t="inlineStr">
        <is>
          <t>Kofi Mensah</t>
        </is>
      </c>
      <c r="K882" s="70" t="n">
        <v>18</v>
      </c>
      <c r="L882" s="71" t="n">
        <v>2776346.05</v>
      </c>
      <c r="M882" s="71" t="n">
        <v>49974228.9</v>
      </c>
      <c r="N882" s="71" t="n">
        <v>1499226.87</v>
      </c>
      <c r="O882" s="71" t="n">
        <v>48475002.03</v>
      </c>
      <c r="P882" s="71" t="n">
        <v>42335599.95</v>
      </c>
      <c r="Q882" s="71" t="n">
        <v>6139402.08</v>
      </c>
      <c r="R882" t="inlineStr">
        <is>
          <t>NG-02</t>
        </is>
      </c>
      <c r="S882" t="inlineStr">
        <is>
          <t>Petrol</t>
        </is>
      </c>
      <c r="T882" s="70" t="n">
        <v>20</v>
      </c>
      <c r="U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TY100874</t>
        </is>
      </c>
      <c r="B883" s="68" t="n">
        <v>45766</v>
      </c>
      <c r="C883" s="69" t="n">
        <v>2025</v>
      </c>
      <c r="D883" t="inlineStr">
        <is>
          <t>Apr</t>
        </is>
      </c>
      <c r="E883" t="inlineStr">
        <is>
          <t>Japan</t>
        </is>
      </c>
      <c r="F883" t="inlineStr">
        <is>
          <t>Japan</t>
        </is>
      </c>
      <c r="G883" t="inlineStr">
        <is>
          <t>Camry</t>
        </is>
      </c>
      <c r="H883" t="inlineStr">
        <is>
          <t>Dealer retail</t>
        </is>
      </c>
      <c r="I883" t="inlineStr">
        <is>
          <t>Private buyer</t>
        </is>
      </c>
      <c r="J883" t="inlineStr">
        <is>
          <t>Carlos Silva</t>
        </is>
      </c>
      <c r="K883" s="70" t="n">
        <v>3</v>
      </c>
      <c r="L883" s="71" t="n">
        <v>3859730.58</v>
      </c>
      <c r="M883" s="71" t="n">
        <v>11579191.74</v>
      </c>
      <c r="N883" s="71" t="n">
        <v>578959.59</v>
      </c>
      <c r="O883" s="71" t="n">
        <v>11000232.15</v>
      </c>
      <c r="P883" s="71" t="n">
        <v>9363750.640000001</v>
      </c>
      <c r="Q883" s="71" t="n">
        <v>1636481.51</v>
      </c>
      <c r="R883" t="inlineStr">
        <is>
          <t>TK-01</t>
        </is>
      </c>
      <c r="S883" t="inlineStr">
        <is>
          <t>Petrol</t>
        </is>
      </c>
      <c r="T883" s="70" t="n">
        <v>3</v>
      </c>
      <c r="U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TY100875</t>
        </is>
      </c>
      <c r="B884" s="68" t="n">
        <v>45766</v>
      </c>
      <c r="C884" s="69" t="n">
        <v>2025</v>
      </c>
      <c r="D884" t="inlineStr">
        <is>
          <t>Apr</t>
        </is>
      </c>
      <c r="E884" t="inlineStr">
        <is>
          <t>Japan</t>
        </is>
      </c>
      <c r="F884" t="inlineStr">
        <is>
          <t>Japan</t>
        </is>
      </c>
      <c r="G884" t="inlineStr">
        <is>
          <t>RAV4</t>
        </is>
      </c>
      <c r="H884" t="inlineStr">
        <is>
          <t>Dealer retail</t>
        </is>
      </c>
      <c r="I884" t="inlineStr">
        <is>
          <t>Private buyer</t>
        </is>
      </c>
      <c r="J884" t="inlineStr">
        <is>
          <t>Wei Chen</t>
        </is>
      </c>
      <c r="K884" s="70" t="n">
        <v>13</v>
      </c>
      <c r="L884" s="71" t="n">
        <v>3564487.32</v>
      </c>
      <c r="M884" s="71" t="n">
        <v>46338335.16</v>
      </c>
      <c r="N884" s="71" t="n">
        <v>1390150.05</v>
      </c>
      <c r="O884" s="71" t="n">
        <v>44948185.11</v>
      </c>
      <c r="P884" s="71" t="n">
        <v>36693715.85</v>
      </c>
      <c r="Q884" s="71" t="n">
        <v>8254469.26</v>
      </c>
      <c r="R884" t="inlineStr">
        <is>
          <t>OS-02</t>
        </is>
      </c>
      <c r="S884" t="inlineStr">
        <is>
          <t>Hybrid</t>
        </is>
      </c>
      <c r="T884" s="70" t="n">
        <v>13</v>
      </c>
      <c r="U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TY100876</t>
        </is>
      </c>
      <c r="B885" s="68" t="n">
        <v>45767</v>
      </c>
      <c r="C885" s="69" t="n">
        <v>2025</v>
      </c>
      <c r="D885" t="inlineStr">
        <is>
          <t>Apr</t>
        </is>
      </c>
      <c r="E885" t="inlineStr">
        <is>
          <t>Europe</t>
        </is>
      </c>
      <c r="F885" t="inlineStr">
        <is>
          <t>UK</t>
        </is>
      </c>
      <c r="G885" t="inlineStr">
        <is>
          <t>Camry</t>
        </is>
      </c>
      <c r="H885" t="inlineStr">
        <is>
          <t>Dealer retail</t>
        </is>
      </c>
      <c r="I885" t="inlineStr">
        <is>
          <t>Company fleet</t>
        </is>
      </c>
      <c r="J885" t="inlineStr">
        <is>
          <t>Fatima Al-Saud</t>
        </is>
      </c>
      <c r="K885" s="70" t="n">
        <v>29</v>
      </c>
      <c r="L885" s="71" t="n">
        <v>4210296.96</v>
      </c>
      <c r="M885" s="71" t="n">
        <v>122098611.84</v>
      </c>
      <c r="N885" s="71" t="n">
        <v>0</v>
      </c>
      <c r="O885" s="71" t="n">
        <v>122098611.84</v>
      </c>
      <c r="P885" s="71" t="n">
        <v>92156352.98</v>
      </c>
      <c r="Q885" s="71" t="n">
        <v>29942258.86</v>
      </c>
      <c r="R885" t="inlineStr">
        <is>
          <t>LN-04</t>
        </is>
      </c>
      <c r="S885" t="inlineStr">
        <is>
          <t>Hybrid</t>
        </is>
      </c>
      <c r="T885" s="70" t="n">
        <v>30</v>
      </c>
      <c r="U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TY100877</t>
        </is>
      </c>
      <c r="B886" s="68" t="n">
        <v>45767</v>
      </c>
      <c r="C886" s="69" t="n">
        <v>2025</v>
      </c>
      <c r="D886" t="inlineStr">
        <is>
          <t>Apr</t>
        </is>
      </c>
      <c r="E886" t="inlineStr">
        <is>
          <t>Japan</t>
        </is>
      </c>
      <c r="F886" t="inlineStr">
        <is>
          <t>Japan</t>
        </is>
      </c>
      <c r="G886" t="inlineStr">
        <is>
          <t>Corolla</t>
        </is>
      </c>
      <c r="H886" t="inlineStr">
        <is>
          <t>Dealer retail</t>
        </is>
      </c>
      <c r="I886" t="inlineStr">
        <is>
          <t>Private buyer</t>
        </is>
      </c>
      <c r="J886" t="inlineStr">
        <is>
          <t>Wei Chen</t>
        </is>
      </c>
      <c r="K886" s="70" t="n">
        <v>32</v>
      </c>
      <c r="L886" s="71" t="n">
        <v>2919402.22</v>
      </c>
      <c r="M886" s="71" t="n">
        <v>93420871.04000001</v>
      </c>
      <c r="N886" s="71" t="n">
        <v>1868417.42</v>
      </c>
      <c r="O886" s="71" t="n">
        <v>91552453.62</v>
      </c>
      <c r="P886" s="71" t="n">
        <v>72130609.62</v>
      </c>
      <c r="Q886" s="71" t="n">
        <v>19421844</v>
      </c>
      <c r="R886" t="inlineStr">
        <is>
          <t>OS-03</t>
        </is>
      </c>
      <c r="S886" t="inlineStr">
        <is>
          <t>Petrol</t>
        </is>
      </c>
      <c r="T886" s="70" t="n">
        <v>30</v>
      </c>
      <c r="U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TY100878</t>
        </is>
      </c>
      <c r="B887" s="68" t="n">
        <v>45767</v>
      </c>
      <c r="C887" s="69" t="n">
        <v>2025</v>
      </c>
      <c r="D887" t="inlineStr">
        <is>
          <t>Apr</t>
        </is>
      </c>
      <c r="E887" t="inlineStr">
        <is>
          <t>North America</t>
        </is>
      </c>
      <c r="F887" t="inlineStr">
        <is>
          <t>Canada</t>
        </is>
      </c>
      <c r="G887" t="inlineStr">
        <is>
          <t>Corolla</t>
        </is>
      </c>
      <c r="H887" t="inlineStr">
        <is>
          <t>Fleet</t>
        </is>
      </c>
      <c r="I887" t="inlineStr">
        <is>
          <t>Private buyer</t>
        </is>
      </c>
      <c r="J887" t="inlineStr">
        <is>
          <t>Ravindra Patil</t>
        </is>
      </c>
      <c r="K887" s="70" t="n">
        <v>41</v>
      </c>
      <c r="L887" s="71" t="n">
        <v>2776390.25</v>
      </c>
      <c r="M887" s="71" t="n">
        <v>113832000.25</v>
      </c>
      <c r="N887" s="71" t="n">
        <v>0</v>
      </c>
      <c r="O887" s="71" t="n">
        <v>113832000.25</v>
      </c>
      <c r="P887" s="71" t="n">
        <v>94130195.91</v>
      </c>
      <c r="Q887" s="71" t="n">
        <v>19701804.34</v>
      </c>
      <c r="R887" t="inlineStr">
        <is>
          <t>TO-01</t>
        </is>
      </c>
      <c r="S887" t="inlineStr">
        <is>
          <t>Petrol</t>
        </is>
      </c>
      <c r="T887" s="70" t="n">
        <v>41</v>
      </c>
      <c r="U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TY100879</t>
        </is>
      </c>
      <c r="B888" s="68" t="n">
        <v>45767</v>
      </c>
      <c r="C888" s="69" t="n">
        <v>2025</v>
      </c>
      <c r="D888" t="inlineStr">
        <is>
          <t>Apr</t>
        </is>
      </c>
      <c r="E888" t="inlineStr">
        <is>
          <t>Japan</t>
        </is>
      </c>
      <c r="F888" t="inlineStr">
        <is>
          <t>Japan</t>
        </is>
      </c>
      <c r="G888" t="inlineStr">
        <is>
          <t>RAV4</t>
        </is>
      </c>
      <c r="H888" t="inlineStr">
        <is>
          <t>Online reservation</t>
        </is>
      </c>
      <c r="I888" t="inlineStr">
        <is>
          <t>Company fleet</t>
        </is>
      </c>
      <c r="J888" t="inlineStr">
        <is>
          <t>Olivia Brown</t>
        </is>
      </c>
      <c r="K888" s="70" t="n">
        <v>32</v>
      </c>
      <c r="L888" s="71" t="n">
        <v>3574590.81</v>
      </c>
      <c r="M888" s="71" t="n">
        <v>114386905.92</v>
      </c>
      <c r="N888" s="71" t="n">
        <v>3431607.18</v>
      </c>
      <c r="O888" s="71" t="n">
        <v>110955298.74</v>
      </c>
      <c r="P888" s="71" t="n">
        <v>92659624.81</v>
      </c>
      <c r="Q888" s="71" t="n">
        <v>18295673.93</v>
      </c>
      <c r="R888" t="inlineStr">
        <is>
          <t>NG-03</t>
        </is>
      </c>
      <c r="S888" t="inlineStr">
        <is>
          <t>Petrol</t>
        </is>
      </c>
      <c r="T888" s="70" t="n">
        <v>31</v>
      </c>
      <c r="U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TY100880</t>
        </is>
      </c>
      <c r="B889" s="68" t="n">
        <v>45767</v>
      </c>
      <c r="C889" s="69" t="n">
        <v>2025</v>
      </c>
      <c r="D889" t="inlineStr">
        <is>
          <t>Apr</t>
        </is>
      </c>
      <c r="E889" t="inlineStr">
        <is>
          <t>Japan</t>
        </is>
      </c>
      <c r="F889" t="inlineStr">
        <is>
          <t>Japan</t>
        </is>
      </c>
      <c r="G889" t="inlineStr">
        <is>
          <t>Hilux</t>
        </is>
      </c>
      <c r="H889" t="inlineStr">
        <is>
          <t>Fleet</t>
        </is>
      </c>
      <c r="I889" t="inlineStr">
        <is>
          <t>Company fleet</t>
        </is>
      </c>
      <c r="J889" t="inlineStr">
        <is>
          <t>Shraddha Kulkarni</t>
        </is>
      </c>
      <c r="K889" s="70" t="n">
        <v>31</v>
      </c>
      <c r="L889" s="71" t="n">
        <v>3836948.68</v>
      </c>
      <c r="M889" s="71" t="n">
        <v>118945409.08</v>
      </c>
      <c r="N889" s="71" t="n">
        <v>5947270.45</v>
      </c>
      <c r="O889" s="71" t="n">
        <v>112998138.63</v>
      </c>
      <c r="P889" s="71" t="n">
        <v>98757533.27</v>
      </c>
      <c r="Q889" s="71" t="n">
        <v>14240605.36</v>
      </c>
      <c r="R889" t="inlineStr">
        <is>
          <t>TK-04</t>
        </is>
      </c>
      <c r="S889" t="inlineStr">
        <is>
          <t>Petrol</t>
        </is>
      </c>
      <c r="T889" s="70" t="n">
        <v>30</v>
      </c>
      <c r="U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TY100881</t>
        </is>
      </c>
      <c r="B890" s="68" t="n">
        <v>45767</v>
      </c>
      <c r="C890" s="69" t="n">
        <v>2025</v>
      </c>
      <c r="D890" t="inlineStr">
        <is>
          <t>Apr</t>
        </is>
      </c>
      <c r="E890" t="inlineStr">
        <is>
          <t>Europe</t>
        </is>
      </c>
      <c r="F890" t="inlineStr">
        <is>
          <t>Germany</t>
        </is>
      </c>
      <c r="G890" t="inlineStr">
        <is>
          <t>Corolla</t>
        </is>
      </c>
      <c r="H890" t="inlineStr">
        <is>
          <t>Dealer retail</t>
        </is>
      </c>
      <c r="I890" t="inlineStr">
        <is>
          <t>Private buyer</t>
        </is>
      </c>
      <c r="J890" t="inlineStr">
        <is>
          <t>Amir Khan</t>
        </is>
      </c>
      <c r="K890" s="70" t="n">
        <v>7</v>
      </c>
      <c r="L890" s="71" t="n">
        <v>2686169.09</v>
      </c>
      <c r="M890" s="71" t="n">
        <v>18803183.63</v>
      </c>
      <c r="N890" s="71" t="n">
        <v>564095.51</v>
      </c>
      <c r="O890" s="71" t="n">
        <v>18239088.12</v>
      </c>
      <c r="P890" s="71" t="n">
        <v>15885174.56</v>
      </c>
      <c r="Q890" s="71" t="n">
        <v>2353913.56</v>
      </c>
      <c r="R890" t="inlineStr">
        <is>
          <t>BE-02</t>
        </is>
      </c>
      <c r="S890" t="inlineStr">
        <is>
          <t>Petrol</t>
        </is>
      </c>
      <c r="T890" s="70" t="n">
        <v>7</v>
      </c>
      <c r="U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TY100882</t>
        </is>
      </c>
      <c r="B891" s="68" t="n">
        <v>45767</v>
      </c>
      <c r="C891" s="69" t="n">
        <v>2025</v>
      </c>
      <c r="D891" t="inlineStr">
        <is>
          <t>Apr</t>
        </is>
      </c>
      <c r="E891" t="inlineStr">
        <is>
          <t>Japan</t>
        </is>
      </c>
      <c r="F891" t="inlineStr">
        <is>
          <t>Japan</t>
        </is>
      </c>
      <c r="G891" t="inlineStr">
        <is>
          <t>RAV4</t>
        </is>
      </c>
      <c r="H891" t="inlineStr">
        <is>
          <t>Dealer retail</t>
        </is>
      </c>
      <c r="I891" t="inlineStr">
        <is>
          <t>Private buyer</t>
        </is>
      </c>
      <c r="J891" t="inlineStr">
        <is>
          <t>Zoya Ahmed</t>
        </is>
      </c>
      <c r="K891" s="70" t="n">
        <v>30</v>
      </c>
      <c r="L891" s="71" t="n">
        <v>3589715.84</v>
      </c>
      <c r="M891" s="71" t="n">
        <v>107691475.2</v>
      </c>
      <c r="N891" s="71" t="n">
        <v>3230744.26</v>
      </c>
      <c r="O891" s="71" t="n">
        <v>104460730.94</v>
      </c>
      <c r="P891" s="71" t="n">
        <v>87381905.93000001</v>
      </c>
      <c r="Q891" s="71" t="n">
        <v>17078825.01</v>
      </c>
      <c r="R891" t="inlineStr">
        <is>
          <t>TK-01</t>
        </is>
      </c>
      <c r="S891" t="inlineStr">
        <is>
          <t>Petrol</t>
        </is>
      </c>
      <c r="T891" s="70" t="n">
        <v>29</v>
      </c>
      <c r="U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TY100883</t>
        </is>
      </c>
      <c r="B892" s="68" t="n">
        <v>45767</v>
      </c>
      <c r="C892" s="69" t="n">
        <v>2025</v>
      </c>
      <c r="D892" t="inlineStr">
        <is>
          <t>Apr</t>
        </is>
      </c>
      <c r="E892" t="inlineStr">
        <is>
          <t>North America</t>
        </is>
      </c>
      <c r="F892" t="inlineStr">
        <is>
          <t>USA</t>
        </is>
      </c>
      <c r="G892" t="inlineStr">
        <is>
          <t>RAV4</t>
        </is>
      </c>
      <c r="H892" t="inlineStr">
        <is>
          <t>Dealer retail</t>
        </is>
      </c>
      <c r="I892" t="inlineStr">
        <is>
          <t>Private buyer</t>
        </is>
      </c>
      <c r="J892" t="inlineStr">
        <is>
          <t>Olivia Brown</t>
        </is>
      </c>
      <c r="K892" s="70" t="n">
        <v>17</v>
      </c>
      <c r="L892" s="71" t="n">
        <v>3768642.12</v>
      </c>
      <c r="M892" s="71" t="n">
        <v>64066916.04</v>
      </c>
      <c r="N892" s="71" t="n">
        <v>1281338.32</v>
      </c>
      <c r="O892" s="71" t="n">
        <v>62785577.72</v>
      </c>
      <c r="P892" s="71" t="n">
        <v>48572963.1</v>
      </c>
      <c r="Q892" s="71" t="n">
        <v>14212614.62</v>
      </c>
      <c r="R892" t="inlineStr">
        <is>
          <t>NY-01</t>
        </is>
      </c>
      <c r="S892" t="inlineStr">
        <is>
          <t>Petrol</t>
        </is>
      </c>
      <c r="T892" s="70" t="n">
        <v>18</v>
      </c>
      <c r="U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TY100884</t>
        </is>
      </c>
      <c r="B893" s="68" t="n">
        <v>45768</v>
      </c>
      <c r="C893" s="69" t="n">
        <v>2025</v>
      </c>
      <c r="D893" t="inlineStr">
        <is>
          <t>Apr</t>
        </is>
      </c>
      <c r="E893" t="inlineStr">
        <is>
          <t>Japan</t>
        </is>
      </c>
      <c r="F893" t="inlineStr">
        <is>
          <t>Japan</t>
        </is>
      </c>
      <c r="G893" t="inlineStr">
        <is>
          <t>Corolla</t>
        </is>
      </c>
      <c r="H893" t="inlineStr">
        <is>
          <t>Dealer retail</t>
        </is>
      </c>
      <c r="I893" t="inlineStr">
        <is>
          <t>Private buyer</t>
        </is>
      </c>
      <c r="J893" t="inlineStr">
        <is>
          <t>Kofi Mensah</t>
        </is>
      </c>
      <c r="K893" s="70" t="n">
        <v>20</v>
      </c>
      <c r="L893" s="71" t="n">
        <v>2788739.14</v>
      </c>
      <c r="M893" s="71" t="n">
        <v>55774782.8</v>
      </c>
      <c r="N893" s="71" t="n">
        <v>1115495.66</v>
      </c>
      <c r="O893" s="71" t="n">
        <v>54659287.14</v>
      </c>
      <c r="P893" s="71" t="n">
        <v>47490652.27</v>
      </c>
      <c r="Q893" s="71" t="n">
        <v>7168634.87</v>
      </c>
      <c r="R893" t="inlineStr">
        <is>
          <t>TK-02</t>
        </is>
      </c>
      <c r="S893" t="inlineStr">
        <is>
          <t>Hybrid</t>
        </is>
      </c>
      <c r="T893" s="70" t="n">
        <v>21</v>
      </c>
      <c r="U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TY100885</t>
        </is>
      </c>
      <c r="B894" s="68" t="n">
        <v>45768</v>
      </c>
      <c r="C894" s="69" t="n">
        <v>2025</v>
      </c>
      <c r="D894" t="inlineStr">
        <is>
          <t>Apr</t>
        </is>
      </c>
      <c r="E894" t="inlineStr">
        <is>
          <t>Middle East</t>
        </is>
      </c>
      <c r="F894" t="inlineStr">
        <is>
          <t>Saudi Arabia</t>
        </is>
      </c>
      <c r="G894" t="inlineStr">
        <is>
          <t>RAV4</t>
        </is>
      </c>
      <c r="H894" t="inlineStr">
        <is>
          <t>Dealer retail</t>
        </is>
      </c>
      <c r="I894" t="inlineStr">
        <is>
          <t>Private buyer</t>
        </is>
      </c>
      <c r="J894" t="inlineStr">
        <is>
          <t>Amir Khan</t>
        </is>
      </c>
      <c r="K894" s="70" t="n">
        <v>24</v>
      </c>
      <c r="L894" s="71" t="n">
        <v>3643966.11</v>
      </c>
      <c r="M894" s="71" t="n">
        <v>87455186.64</v>
      </c>
      <c r="N894" s="71" t="n">
        <v>0</v>
      </c>
      <c r="O894" s="71" t="n">
        <v>87455186.64</v>
      </c>
      <c r="P894" s="71" t="n">
        <v>65839724.37</v>
      </c>
      <c r="Q894" s="71" t="n">
        <v>21615462.27</v>
      </c>
      <c r="R894" t="inlineStr">
        <is>
          <t>RY-01</t>
        </is>
      </c>
      <c r="S894" t="inlineStr">
        <is>
          <t>Petrol</t>
        </is>
      </c>
      <c r="T894" s="70" t="n">
        <v>26</v>
      </c>
      <c r="U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TY100886</t>
        </is>
      </c>
      <c r="B895" s="68" t="n">
        <v>45768</v>
      </c>
      <c r="C895" s="69" t="n">
        <v>2025</v>
      </c>
      <c r="D895" t="inlineStr">
        <is>
          <t>Apr</t>
        </is>
      </c>
      <c r="E895" t="inlineStr">
        <is>
          <t>Japan</t>
        </is>
      </c>
      <c r="F895" t="inlineStr">
        <is>
          <t>Japan</t>
        </is>
      </c>
      <c r="G895" t="inlineStr">
        <is>
          <t>Camry</t>
        </is>
      </c>
      <c r="H895" t="inlineStr">
        <is>
          <t>Fleet</t>
        </is>
      </c>
      <c r="I895" t="inlineStr">
        <is>
          <t>Company fleet</t>
        </is>
      </c>
      <c r="J895" t="inlineStr">
        <is>
          <t>Zoya Ahmed</t>
        </is>
      </c>
      <c r="K895" s="70" t="n">
        <v>14</v>
      </c>
      <c r="L895" s="71" t="n">
        <v>4079710.35</v>
      </c>
      <c r="M895" s="71" t="n">
        <v>57115944.9</v>
      </c>
      <c r="N895" s="71" t="n">
        <v>0</v>
      </c>
      <c r="O895" s="71" t="n">
        <v>57115944.9</v>
      </c>
      <c r="P895" s="71" t="n">
        <v>43508092.23</v>
      </c>
      <c r="Q895" s="71" t="n">
        <v>13607852.67</v>
      </c>
      <c r="R895" t="inlineStr">
        <is>
          <t>OS-03</t>
        </is>
      </c>
      <c r="S895" t="inlineStr">
        <is>
          <t>Hybrid</t>
        </is>
      </c>
      <c r="T895" s="70" t="n">
        <v>15</v>
      </c>
      <c r="U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TY100887</t>
        </is>
      </c>
      <c r="B896" s="68" t="n">
        <v>45768</v>
      </c>
      <c r="C896" s="69" t="n">
        <v>2025</v>
      </c>
      <c r="D896" t="inlineStr">
        <is>
          <t>Apr</t>
        </is>
      </c>
      <c r="E896" t="inlineStr">
        <is>
          <t>Europe</t>
        </is>
      </c>
      <c r="F896" t="inlineStr">
        <is>
          <t>Germany</t>
        </is>
      </c>
      <c r="G896" t="inlineStr">
        <is>
          <t>RAV4</t>
        </is>
      </c>
      <c r="H896" t="inlineStr">
        <is>
          <t>Online reservation</t>
        </is>
      </c>
      <c r="I896" t="inlineStr">
        <is>
          <t>Private buyer</t>
        </is>
      </c>
      <c r="J896" t="inlineStr">
        <is>
          <t>Liam O'Brien</t>
        </is>
      </c>
      <c r="K896" s="70" t="n">
        <v>8</v>
      </c>
      <c r="L896" s="71" t="n">
        <v>3765571.7</v>
      </c>
      <c r="M896" s="71" t="n">
        <v>30124573.6</v>
      </c>
      <c r="N896" s="71" t="n">
        <v>0</v>
      </c>
      <c r="O896" s="71" t="n">
        <v>30124573.6</v>
      </c>
      <c r="P896" s="71" t="n">
        <v>22426797.96</v>
      </c>
      <c r="Q896" s="71" t="n">
        <v>7697775.64</v>
      </c>
      <c r="R896" t="inlineStr">
        <is>
          <t>BE-02</t>
        </is>
      </c>
      <c r="S896" t="inlineStr">
        <is>
          <t>Petrol</t>
        </is>
      </c>
      <c r="T896" s="70" t="n">
        <v>9</v>
      </c>
      <c r="U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TY100888</t>
        </is>
      </c>
      <c r="B897" s="68" t="n">
        <v>45768</v>
      </c>
      <c r="C897" s="69" t="n">
        <v>2025</v>
      </c>
      <c r="D897" t="inlineStr">
        <is>
          <t>Apr</t>
        </is>
      </c>
      <c r="E897" t="inlineStr">
        <is>
          <t>North America</t>
        </is>
      </c>
      <c r="F897" t="inlineStr">
        <is>
          <t>Canada</t>
        </is>
      </c>
      <c r="G897" t="inlineStr">
        <is>
          <t>Prius</t>
        </is>
      </c>
      <c r="H897" t="inlineStr">
        <is>
          <t>Dealer retail</t>
        </is>
      </c>
      <c r="I897" t="inlineStr">
        <is>
          <t>Company fleet</t>
        </is>
      </c>
      <c r="J897" t="inlineStr">
        <is>
          <t>Ruhi Shaikh</t>
        </is>
      </c>
      <c r="K897" s="70" t="n">
        <v>33</v>
      </c>
      <c r="L897" s="71" t="n">
        <v>3417253.41</v>
      </c>
      <c r="M897" s="71" t="n">
        <v>112769362.53</v>
      </c>
      <c r="N897" s="71" t="n">
        <v>2255387.25</v>
      </c>
      <c r="O897" s="71" t="n">
        <v>110513975.28</v>
      </c>
      <c r="P897" s="71" t="n">
        <v>94849179.76000001</v>
      </c>
      <c r="Q897" s="71" t="n">
        <v>15664795.52</v>
      </c>
      <c r="R897" t="inlineStr">
        <is>
          <t>TO-04</t>
        </is>
      </c>
      <c r="S897" t="inlineStr">
        <is>
          <t>Hybrid</t>
        </is>
      </c>
      <c r="T897" s="70" t="n">
        <v>33</v>
      </c>
      <c r="U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TY100889</t>
        </is>
      </c>
      <c r="B898" s="68" t="n">
        <v>45768</v>
      </c>
      <c r="C898" s="69" t="n">
        <v>2025</v>
      </c>
      <c r="D898" t="inlineStr">
        <is>
          <t>Apr</t>
        </is>
      </c>
      <c r="E898" t="inlineStr">
        <is>
          <t>Europe</t>
        </is>
      </c>
      <c r="F898" t="inlineStr">
        <is>
          <t>Germany</t>
        </is>
      </c>
      <c r="G898" t="inlineStr">
        <is>
          <t>Prius</t>
        </is>
      </c>
      <c r="H898" t="inlineStr">
        <is>
          <t>Dealer retail</t>
        </is>
      </c>
      <c r="I898" t="inlineStr">
        <is>
          <t>Private buyer</t>
        </is>
      </c>
      <c r="J898" t="inlineStr">
        <is>
          <t>Lucas Martin</t>
        </is>
      </c>
      <c r="K898" s="70" t="n">
        <v>36</v>
      </c>
      <c r="L898" s="71" t="n">
        <v>3523384.41</v>
      </c>
      <c r="M898" s="71" t="n">
        <v>126841838.76</v>
      </c>
      <c r="N898" s="71" t="n">
        <v>0</v>
      </c>
      <c r="O898" s="71" t="n">
        <v>126841838.76</v>
      </c>
      <c r="P898" s="71" t="n">
        <v>98271355.3</v>
      </c>
      <c r="Q898" s="71" t="n">
        <v>28570483.46</v>
      </c>
      <c r="R898" t="inlineStr">
        <is>
          <t>BE-04</t>
        </is>
      </c>
      <c r="S898" t="inlineStr">
        <is>
          <t>Hybrid</t>
        </is>
      </c>
      <c r="T898" s="70" t="n">
        <v>36</v>
      </c>
      <c r="U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TY100890</t>
        </is>
      </c>
      <c r="B899" s="68" t="n">
        <v>45768</v>
      </c>
      <c r="C899" s="69" t="n">
        <v>2025</v>
      </c>
      <c r="D899" t="inlineStr">
        <is>
          <t>Apr</t>
        </is>
      </c>
      <c r="E899" t="inlineStr">
        <is>
          <t>North America</t>
        </is>
      </c>
      <c r="F899" t="inlineStr">
        <is>
          <t>Canada</t>
        </is>
      </c>
      <c r="G899" t="inlineStr">
        <is>
          <t>RAV4</t>
        </is>
      </c>
      <c r="H899" t="inlineStr">
        <is>
          <t>Fleet</t>
        </is>
      </c>
      <c r="I899" t="inlineStr">
        <is>
          <t>Company fleet</t>
        </is>
      </c>
      <c r="J899" t="inlineStr">
        <is>
          <t>Hiroshi Tanaka</t>
        </is>
      </c>
      <c r="K899" s="70" t="n">
        <v>36</v>
      </c>
      <c r="L899" s="71" t="n">
        <v>3539001.14</v>
      </c>
      <c r="M899" s="71" t="n">
        <v>127404041.04</v>
      </c>
      <c r="N899" s="71" t="n">
        <v>2548080.82</v>
      </c>
      <c r="O899" s="71" t="n">
        <v>124855960.22</v>
      </c>
      <c r="P899" s="71" t="n">
        <v>103638050.91</v>
      </c>
      <c r="Q899" s="71" t="n">
        <v>21217909.31</v>
      </c>
      <c r="R899" t="inlineStr">
        <is>
          <t>TO-03</t>
        </is>
      </c>
      <c r="S899" t="inlineStr">
        <is>
          <t>Hybrid</t>
        </is>
      </c>
      <c r="T899" s="70" t="n">
        <v>36</v>
      </c>
      <c r="U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TY100891</t>
        </is>
      </c>
      <c r="B900" s="68" t="n">
        <v>45768</v>
      </c>
      <c r="C900" s="69" t="n">
        <v>2025</v>
      </c>
      <c r="D900" t="inlineStr">
        <is>
          <t>Apr</t>
        </is>
      </c>
      <c r="E900" t="inlineStr">
        <is>
          <t>Middle East</t>
        </is>
      </c>
      <c r="F900" t="inlineStr">
        <is>
          <t>Saudi Arabia</t>
        </is>
      </c>
      <c r="G900" t="inlineStr">
        <is>
          <t>Hilux</t>
        </is>
      </c>
      <c r="H900" t="inlineStr">
        <is>
          <t>Dealer retail</t>
        </is>
      </c>
      <c r="I900" t="inlineStr">
        <is>
          <t>Private buyer</t>
        </is>
      </c>
      <c r="J900" t="inlineStr">
        <is>
          <t>Carlos Silva</t>
        </is>
      </c>
      <c r="K900" s="70" t="n">
        <v>38</v>
      </c>
      <c r="L900" s="71" t="n">
        <v>3780439.33</v>
      </c>
      <c r="M900" s="71" t="n">
        <v>143656694.54</v>
      </c>
      <c r="N900" s="71" t="n">
        <v>4309700.84</v>
      </c>
      <c r="O900" s="71" t="n">
        <v>139346993.7</v>
      </c>
      <c r="P900" s="71" t="n">
        <v>124273152.14</v>
      </c>
      <c r="Q900" s="71" t="n">
        <v>15073841.56</v>
      </c>
      <c r="R900" t="inlineStr">
        <is>
          <t>RY-03</t>
        </is>
      </c>
      <c r="S900" t="inlineStr">
        <is>
          <t>Petrol</t>
        </is>
      </c>
      <c r="T900" s="70" t="n">
        <v>41</v>
      </c>
      <c r="U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TY100892</t>
        </is>
      </c>
      <c r="B901" s="68" t="n">
        <v>45768</v>
      </c>
      <c r="C901" s="69" t="n">
        <v>2025</v>
      </c>
      <c r="D901" t="inlineStr">
        <is>
          <t>Apr</t>
        </is>
      </c>
      <c r="E901" t="inlineStr">
        <is>
          <t>North America</t>
        </is>
      </c>
      <c r="F901" t="inlineStr">
        <is>
          <t>USA</t>
        </is>
      </c>
      <c r="G901" t="inlineStr">
        <is>
          <t>bZ4X</t>
        </is>
      </c>
      <c r="H901" t="inlineStr">
        <is>
          <t>Dealer retail</t>
        </is>
      </c>
      <c r="I901" t="inlineStr">
        <is>
          <t>Private buyer</t>
        </is>
      </c>
      <c r="J901" t="inlineStr">
        <is>
          <t>Kofi Mensah</t>
        </is>
      </c>
      <c r="K901" s="70" t="n">
        <v>32</v>
      </c>
      <c r="L901" s="71" t="n">
        <v>5924036.39</v>
      </c>
      <c r="M901" s="71" t="n">
        <v>189569164.48</v>
      </c>
      <c r="N901" s="71" t="n">
        <v>9478458.220000001</v>
      </c>
      <c r="O901" s="71" t="n">
        <v>180090706.26</v>
      </c>
      <c r="P901" s="71" t="n">
        <v>171460508.98</v>
      </c>
      <c r="Q901" s="71" t="n">
        <v>8630197.279999999</v>
      </c>
      <c r="R901" t="inlineStr">
        <is>
          <t>NY-03</t>
        </is>
      </c>
      <c r="S901" t="inlineStr">
        <is>
          <t>EV</t>
        </is>
      </c>
      <c r="T901" s="70" t="n">
        <v>33</v>
      </c>
      <c r="U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TY100893</t>
        </is>
      </c>
      <c r="B902" s="68" t="n">
        <v>45768</v>
      </c>
      <c r="C902" s="69" t="n">
        <v>2025</v>
      </c>
      <c r="D902" t="inlineStr">
        <is>
          <t>Apr</t>
        </is>
      </c>
      <c r="E902" t="inlineStr">
        <is>
          <t>Japan</t>
        </is>
      </c>
      <c r="F902" t="inlineStr">
        <is>
          <t>Japan</t>
        </is>
      </c>
      <c r="G902" t="inlineStr">
        <is>
          <t>Prius</t>
        </is>
      </c>
      <c r="H902" t="inlineStr">
        <is>
          <t>Fleet</t>
        </is>
      </c>
      <c r="I902" t="inlineStr">
        <is>
          <t>Private buyer</t>
        </is>
      </c>
      <c r="J902" t="inlineStr">
        <is>
          <t>Fatima Al-Saud</t>
        </is>
      </c>
      <c r="K902" s="70" t="n">
        <v>20</v>
      </c>
      <c r="L902" s="71" t="n">
        <v>3590540.6</v>
      </c>
      <c r="M902" s="71" t="n">
        <v>71810812</v>
      </c>
      <c r="N902" s="71" t="n">
        <v>3590540.6</v>
      </c>
      <c r="O902" s="71" t="n">
        <v>68220271.40000001</v>
      </c>
      <c r="P902" s="71" t="n">
        <v>56124944.31</v>
      </c>
      <c r="Q902" s="71" t="n">
        <v>12095327.09</v>
      </c>
      <c r="R902" t="inlineStr">
        <is>
          <t>TK-01</t>
        </is>
      </c>
      <c r="S902" t="inlineStr">
        <is>
          <t>Hybrid</t>
        </is>
      </c>
      <c r="T902" s="70" t="n">
        <v>20</v>
      </c>
      <c r="U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TY100894</t>
        </is>
      </c>
      <c r="B903" s="68" t="n">
        <v>45768</v>
      </c>
      <c r="C903" s="69" t="n">
        <v>2025</v>
      </c>
      <c r="D903" t="inlineStr">
        <is>
          <t>Apr</t>
        </is>
      </c>
      <c r="E903" t="inlineStr">
        <is>
          <t>Japan</t>
        </is>
      </c>
      <c r="F903" t="inlineStr">
        <is>
          <t>Japan</t>
        </is>
      </c>
      <c r="G903" t="inlineStr">
        <is>
          <t>Camry</t>
        </is>
      </c>
      <c r="H903" t="inlineStr">
        <is>
          <t>Dealer retail</t>
        </is>
      </c>
      <c r="I903" t="inlineStr">
        <is>
          <t>Company fleet</t>
        </is>
      </c>
      <c r="J903" t="inlineStr">
        <is>
          <t>Olivia Brown</t>
        </is>
      </c>
      <c r="K903" s="70" t="n">
        <v>19</v>
      </c>
      <c r="L903" s="71" t="n">
        <v>4015491.29</v>
      </c>
      <c r="M903" s="71" t="n">
        <v>76294334.51000001</v>
      </c>
      <c r="N903" s="71" t="n">
        <v>0</v>
      </c>
      <c r="O903" s="71" t="n">
        <v>76294334.51000001</v>
      </c>
      <c r="P903" s="71" t="n">
        <v>63083053.52</v>
      </c>
      <c r="Q903" s="71" t="n">
        <v>13211280.99</v>
      </c>
      <c r="R903" t="inlineStr">
        <is>
          <t>NG-04</t>
        </is>
      </c>
      <c r="S903" t="inlineStr">
        <is>
          <t>Petrol</t>
        </is>
      </c>
      <c r="T903" s="70" t="n">
        <v>19</v>
      </c>
      <c r="U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TY100895</t>
        </is>
      </c>
      <c r="B904" s="68" t="n">
        <v>45768</v>
      </c>
      <c r="C904" s="69" t="n">
        <v>2025</v>
      </c>
      <c r="D904" t="inlineStr">
        <is>
          <t>Apr</t>
        </is>
      </c>
      <c r="E904" t="inlineStr">
        <is>
          <t>Japan</t>
        </is>
      </c>
      <c r="F904" t="inlineStr">
        <is>
          <t>Japan</t>
        </is>
      </c>
      <c r="G904" t="inlineStr">
        <is>
          <t>RAV4</t>
        </is>
      </c>
      <c r="H904" t="inlineStr">
        <is>
          <t>Dealer retail</t>
        </is>
      </c>
      <c r="I904" t="inlineStr">
        <is>
          <t>Private buyer</t>
        </is>
      </c>
      <c r="J904" t="inlineStr">
        <is>
          <t>Ravindra Patil</t>
        </is>
      </c>
      <c r="K904" s="70" t="n">
        <v>4</v>
      </c>
      <c r="L904" s="71" t="n">
        <v>3562794.53</v>
      </c>
      <c r="M904" s="71" t="n">
        <v>14251178.12</v>
      </c>
      <c r="N904" s="71" t="n">
        <v>712558.91</v>
      </c>
      <c r="O904" s="71" t="n">
        <v>13538619.21</v>
      </c>
      <c r="P904" s="71" t="n">
        <v>11281727.72</v>
      </c>
      <c r="Q904" s="71" t="n">
        <v>2256891.49</v>
      </c>
      <c r="R904" t="inlineStr">
        <is>
          <t>NG-03</t>
        </is>
      </c>
      <c r="S904" t="inlineStr">
        <is>
          <t>Hybrid</t>
        </is>
      </c>
      <c r="T904" s="70" t="n">
        <v>4</v>
      </c>
      <c r="U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TY100896</t>
        </is>
      </c>
      <c r="B905" s="68" t="n">
        <v>45768</v>
      </c>
      <c r="C905" s="69" t="n">
        <v>2025</v>
      </c>
      <c r="D905" t="inlineStr">
        <is>
          <t>Apr</t>
        </is>
      </c>
      <c r="E905" t="inlineStr">
        <is>
          <t>North America</t>
        </is>
      </c>
      <c r="F905" t="inlineStr">
        <is>
          <t>USA</t>
        </is>
      </c>
      <c r="G905" t="inlineStr">
        <is>
          <t>RAV4</t>
        </is>
      </c>
      <c r="H905" t="inlineStr">
        <is>
          <t>Dealer retail</t>
        </is>
      </c>
      <c r="I905" t="inlineStr">
        <is>
          <t>Private buyer</t>
        </is>
      </c>
      <c r="J905" t="inlineStr">
        <is>
          <t>Kofi Mensah</t>
        </is>
      </c>
      <c r="K905" s="70" t="n">
        <v>15</v>
      </c>
      <c r="L905" s="71" t="n">
        <v>3478427.24</v>
      </c>
      <c r="M905" s="71" t="n">
        <v>52176408.6</v>
      </c>
      <c r="N905" s="71" t="n">
        <v>1043528.17</v>
      </c>
      <c r="O905" s="71" t="n">
        <v>51132880.43</v>
      </c>
      <c r="P905" s="71" t="n">
        <v>43937867.15</v>
      </c>
      <c r="Q905" s="71" t="n">
        <v>7195013.28</v>
      </c>
      <c r="R905" t="inlineStr">
        <is>
          <t>TX-04</t>
        </is>
      </c>
      <c r="S905" t="inlineStr">
        <is>
          <t>Hybrid</t>
        </is>
      </c>
      <c r="T905" s="70" t="n">
        <v>15</v>
      </c>
      <c r="U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TY100897</t>
        </is>
      </c>
      <c r="B906" s="68" t="n">
        <v>45769</v>
      </c>
      <c r="C906" s="69" t="n">
        <v>2025</v>
      </c>
      <c r="D906" t="inlineStr">
        <is>
          <t>Apr</t>
        </is>
      </c>
      <c r="E906" t="inlineStr">
        <is>
          <t>Japan</t>
        </is>
      </c>
      <c r="F906" t="inlineStr">
        <is>
          <t>Japan</t>
        </is>
      </c>
      <c r="G906" t="inlineStr">
        <is>
          <t>Camry</t>
        </is>
      </c>
      <c r="H906" t="inlineStr">
        <is>
          <t>Dealer retail</t>
        </is>
      </c>
      <c r="I906" t="inlineStr">
        <is>
          <t>Company fleet</t>
        </is>
      </c>
      <c r="J906" t="inlineStr">
        <is>
          <t>Ruhi Shaikh</t>
        </is>
      </c>
      <c r="K906" s="70" t="n">
        <v>18</v>
      </c>
      <c r="L906" s="71" t="n">
        <v>3813762.13</v>
      </c>
      <c r="M906" s="71" t="n">
        <v>68647718.34</v>
      </c>
      <c r="N906" s="71" t="n">
        <v>0</v>
      </c>
      <c r="O906" s="71" t="n">
        <v>68647718.34</v>
      </c>
      <c r="P906" s="71" t="n">
        <v>58062151.36</v>
      </c>
      <c r="Q906" s="71" t="n">
        <v>10585566.98</v>
      </c>
      <c r="R906" t="inlineStr">
        <is>
          <t>NG-03</t>
        </is>
      </c>
      <c r="S906" t="inlineStr">
        <is>
          <t>Petrol</t>
        </is>
      </c>
      <c r="T906" s="70" t="n">
        <v>18</v>
      </c>
      <c r="U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TY100898</t>
        </is>
      </c>
      <c r="B907" s="68" t="n">
        <v>45769</v>
      </c>
      <c r="C907" s="69" t="n">
        <v>2025</v>
      </c>
      <c r="D907" t="inlineStr">
        <is>
          <t>Apr</t>
        </is>
      </c>
      <c r="E907" t="inlineStr">
        <is>
          <t>Asia</t>
        </is>
      </c>
      <c r="F907" t="inlineStr">
        <is>
          <t>Indonesia</t>
        </is>
      </c>
      <c r="G907" t="inlineStr">
        <is>
          <t>RAV4</t>
        </is>
      </c>
      <c r="H907" t="inlineStr">
        <is>
          <t>Online reservation</t>
        </is>
      </c>
      <c r="I907" t="inlineStr">
        <is>
          <t>Private buyer</t>
        </is>
      </c>
      <c r="J907" t="inlineStr">
        <is>
          <t>Kofi Mensah</t>
        </is>
      </c>
      <c r="K907" s="70" t="n">
        <v>32</v>
      </c>
      <c r="L907" s="71" t="n">
        <v>3670967.89</v>
      </c>
      <c r="M907" s="71" t="n">
        <v>117470972.48</v>
      </c>
      <c r="N907" s="71" t="n">
        <v>5873548.62</v>
      </c>
      <c r="O907" s="71" t="n">
        <v>111597423.86</v>
      </c>
      <c r="P907" s="71" t="n">
        <v>87900687.38</v>
      </c>
      <c r="Q907" s="71" t="n">
        <v>23696736.48</v>
      </c>
      <c r="R907" t="inlineStr">
        <is>
          <t>JK-03</t>
        </is>
      </c>
      <c r="S907" t="inlineStr">
        <is>
          <t>Petrol</t>
        </is>
      </c>
      <c r="T907" s="70" t="n">
        <v>31</v>
      </c>
      <c r="U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TY100899</t>
        </is>
      </c>
      <c r="B908" s="68" t="n">
        <v>45769</v>
      </c>
      <c r="C908" s="69" t="n">
        <v>2025</v>
      </c>
      <c r="D908" t="inlineStr">
        <is>
          <t>Apr</t>
        </is>
      </c>
      <c r="E908" t="inlineStr">
        <is>
          <t>Asia</t>
        </is>
      </c>
      <c r="F908" t="inlineStr">
        <is>
          <t>Thailand</t>
        </is>
      </c>
      <c r="G908" t="inlineStr">
        <is>
          <t>RAV4</t>
        </is>
      </c>
      <c r="H908" t="inlineStr">
        <is>
          <t>Dealer retail</t>
        </is>
      </c>
      <c r="I908" t="inlineStr">
        <is>
          <t>Company fleet</t>
        </is>
      </c>
      <c r="J908" t="inlineStr">
        <is>
          <t>Yuki Sato</t>
        </is>
      </c>
      <c r="K908" s="70" t="n">
        <v>17</v>
      </c>
      <c r="L908" s="71" t="n">
        <v>3720177.41</v>
      </c>
      <c r="M908" s="71" t="n">
        <v>63243015.97</v>
      </c>
      <c r="N908" s="71" t="n">
        <v>3162150.8</v>
      </c>
      <c r="O908" s="71" t="n">
        <v>60080865.17</v>
      </c>
      <c r="P908" s="71" t="n">
        <v>47761106.52</v>
      </c>
      <c r="Q908" s="71" t="n">
        <v>12319758.65</v>
      </c>
      <c r="R908" t="inlineStr">
        <is>
          <t>BK-02</t>
        </is>
      </c>
      <c r="S908" t="inlineStr">
        <is>
          <t>Hybrid</t>
        </is>
      </c>
      <c r="T908" s="70" t="n">
        <v>17</v>
      </c>
      <c r="U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TY100900</t>
        </is>
      </c>
      <c r="B909" s="68" t="n">
        <v>45769</v>
      </c>
      <c r="C909" s="69" t="n">
        <v>2025</v>
      </c>
      <c r="D909" t="inlineStr">
        <is>
          <t>Apr</t>
        </is>
      </c>
      <c r="E909" t="inlineStr">
        <is>
          <t>Asia</t>
        </is>
      </c>
      <c r="F909" t="inlineStr">
        <is>
          <t>India</t>
        </is>
      </c>
      <c r="G909" t="inlineStr">
        <is>
          <t>Corolla</t>
        </is>
      </c>
      <c r="H909" t="inlineStr">
        <is>
          <t>Dealer retail</t>
        </is>
      </c>
      <c r="I909" t="inlineStr">
        <is>
          <t>Private buyer</t>
        </is>
      </c>
      <c r="J909" t="inlineStr">
        <is>
          <t>Omar Haddad</t>
        </is>
      </c>
      <c r="K909" s="70" t="n">
        <v>11</v>
      </c>
      <c r="L909" s="71" t="n">
        <v>2706883.04</v>
      </c>
      <c r="M909" s="71" t="n">
        <v>29775713.44</v>
      </c>
      <c r="N909" s="71" t="n">
        <v>0</v>
      </c>
      <c r="O909" s="71" t="n">
        <v>29775713.44</v>
      </c>
      <c r="P909" s="71" t="n">
        <v>24577078.64</v>
      </c>
      <c r="Q909" s="71" t="n">
        <v>5198634.8</v>
      </c>
      <c r="R909" t="inlineStr">
        <is>
          <t>BL-01</t>
        </is>
      </c>
      <c r="S909" t="inlineStr">
        <is>
          <t>Hybrid</t>
        </is>
      </c>
      <c r="T909" s="70" t="n">
        <v>12</v>
      </c>
      <c r="U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TY100901</t>
        </is>
      </c>
      <c r="B910" s="68" t="n">
        <v>45769</v>
      </c>
      <c r="C910" s="69" t="n">
        <v>2025</v>
      </c>
      <c r="D910" t="inlineStr">
        <is>
          <t>Apr</t>
        </is>
      </c>
      <c r="E910" t="inlineStr">
        <is>
          <t>Europe</t>
        </is>
      </c>
      <c r="F910" t="inlineStr">
        <is>
          <t>Germany</t>
        </is>
      </c>
      <c r="G910" t="inlineStr">
        <is>
          <t>Camry</t>
        </is>
      </c>
      <c r="H910" t="inlineStr">
        <is>
          <t>Dealer retail</t>
        </is>
      </c>
      <c r="I910" t="inlineStr">
        <is>
          <t>Private buyer</t>
        </is>
      </c>
      <c r="J910" t="inlineStr">
        <is>
          <t>Yuki Sato</t>
        </is>
      </c>
      <c r="K910" s="70" t="n">
        <v>41</v>
      </c>
      <c r="L910" s="71" t="n">
        <v>3957479.96</v>
      </c>
      <c r="M910" s="71" t="n">
        <v>162256678.36</v>
      </c>
      <c r="N910" s="71" t="n">
        <v>0</v>
      </c>
      <c r="O910" s="71" t="n">
        <v>162256678.36</v>
      </c>
      <c r="P910" s="71" t="n">
        <v>128576336.82</v>
      </c>
      <c r="Q910" s="71" t="n">
        <v>33680341.54</v>
      </c>
      <c r="R910" t="inlineStr">
        <is>
          <t>BE-03</t>
        </is>
      </c>
      <c r="S910" t="inlineStr">
        <is>
          <t>Petrol</t>
        </is>
      </c>
      <c r="T910" s="70" t="n">
        <v>41</v>
      </c>
      <c r="U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TY100902</t>
        </is>
      </c>
      <c r="B911" s="68" t="n">
        <v>45769</v>
      </c>
      <c r="C911" s="69" t="n">
        <v>2025</v>
      </c>
      <c r="D911" t="inlineStr">
        <is>
          <t>Apr</t>
        </is>
      </c>
      <c r="E911" t="inlineStr">
        <is>
          <t>Japan</t>
        </is>
      </c>
      <c r="F911" t="inlineStr">
        <is>
          <t>Japan</t>
        </is>
      </c>
      <c r="G911" t="inlineStr">
        <is>
          <t>RAV4</t>
        </is>
      </c>
      <c r="H911" t="inlineStr">
        <is>
          <t>Dealer retail</t>
        </is>
      </c>
      <c r="I911" t="inlineStr">
        <is>
          <t>Private buyer</t>
        </is>
      </c>
      <c r="J911" t="inlineStr">
        <is>
          <t>Hiroshi Tanaka</t>
        </is>
      </c>
      <c r="K911" s="70" t="n">
        <v>3</v>
      </c>
      <c r="L911" s="71" t="n">
        <v>3438944.25</v>
      </c>
      <c r="M911" s="71" t="n">
        <v>10316832.75</v>
      </c>
      <c r="N911" s="71" t="n">
        <v>206336.65</v>
      </c>
      <c r="O911" s="71" t="n">
        <v>10110496.1</v>
      </c>
      <c r="P911" s="71" t="n">
        <v>8658371.779999999</v>
      </c>
      <c r="Q911" s="71" t="n">
        <v>1452124.32</v>
      </c>
      <c r="R911" t="inlineStr">
        <is>
          <t>NG-04</t>
        </is>
      </c>
      <c r="S911" t="inlineStr">
        <is>
          <t>Hybrid</t>
        </is>
      </c>
      <c r="T911" s="70" t="n">
        <v>3</v>
      </c>
      <c r="U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TY100903</t>
        </is>
      </c>
      <c r="B912" s="68" t="n">
        <v>45770</v>
      </c>
      <c r="C912" s="69" t="n">
        <v>2025</v>
      </c>
      <c r="D912" t="inlineStr">
        <is>
          <t>Apr</t>
        </is>
      </c>
      <c r="E912" t="inlineStr">
        <is>
          <t>Japan</t>
        </is>
      </c>
      <c r="F912" t="inlineStr">
        <is>
          <t>Japan</t>
        </is>
      </c>
      <c r="G912" t="inlineStr">
        <is>
          <t>Land Cruiser</t>
        </is>
      </c>
      <c r="H912" t="inlineStr">
        <is>
          <t>Dealer retail</t>
        </is>
      </c>
      <c r="I912" t="inlineStr">
        <is>
          <t>Private buyer</t>
        </is>
      </c>
      <c r="J912" t="inlineStr">
        <is>
          <t>Lucas Martin</t>
        </is>
      </c>
      <c r="K912" s="70" t="n">
        <v>37</v>
      </c>
      <c r="L912" s="71" t="n">
        <v>7798760.94</v>
      </c>
      <c r="M912" s="71" t="n">
        <v>288554154.78</v>
      </c>
      <c r="N912" s="71" t="n">
        <v>14427707.74</v>
      </c>
      <c r="O912" s="71" t="n">
        <v>274126447.04</v>
      </c>
      <c r="P912" s="71" t="n">
        <v>200976696.13</v>
      </c>
      <c r="Q912" s="71" t="n">
        <v>73149750.91</v>
      </c>
      <c r="R912" t="inlineStr">
        <is>
          <t>OS-04</t>
        </is>
      </c>
      <c r="S912" t="inlineStr">
        <is>
          <t>Hybrid</t>
        </is>
      </c>
      <c r="T912" s="70" t="n">
        <v>38</v>
      </c>
      <c r="U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TY100904</t>
        </is>
      </c>
      <c r="B913" s="68" t="n">
        <v>45770</v>
      </c>
      <c r="C913" s="69" t="n">
        <v>2025</v>
      </c>
      <c r="D913" t="inlineStr">
        <is>
          <t>Apr</t>
        </is>
      </c>
      <c r="E913" t="inlineStr">
        <is>
          <t>Japan</t>
        </is>
      </c>
      <c r="F913" t="inlineStr">
        <is>
          <t>Japan</t>
        </is>
      </c>
      <c r="G913" t="inlineStr">
        <is>
          <t>Camry</t>
        </is>
      </c>
      <c r="H913" t="inlineStr">
        <is>
          <t>Dealer retail</t>
        </is>
      </c>
      <c r="I913" t="inlineStr">
        <is>
          <t>Private buyer</t>
        </is>
      </c>
      <c r="J913" t="inlineStr">
        <is>
          <t>Kofi Mensah</t>
        </is>
      </c>
      <c r="K913" s="70" t="n">
        <v>34</v>
      </c>
      <c r="L913" s="71" t="n">
        <v>4058092.5</v>
      </c>
      <c r="M913" s="71" t="n">
        <v>137975145</v>
      </c>
      <c r="N913" s="71" t="n">
        <v>0</v>
      </c>
      <c r="O913" s="71" t="n">
        <v>137975145</v>
      </c>
      <c r="P913" s="71" t="n">
        <v>109918980.83</v>
      </c>
      <c r="Q913" s="71" t="n">
        <v>28056164.17</v>
      </c>
      <c r="R913" t="inlineStr">
        <is>
          <t>NG-01</t>
        </is>
      </c>
      <c r="S913" t="inlineStr">
        <is>
          <t>Hybrid</t>
        </is>
      </c>
      <c r="T913" s="70" t="n">
        <v>38</v>
      </c>
      <c r="U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TY100905</t>
        </is>
      </c>
      <c r="B914" s="68" t="n">
        <v>45770</v>
      </c>
      <c r="C914" s="69" t="n">
        <v>2025</v>
      </c>
      <c r="D914" t="inlineStr">
        <is>
          <t>Apr</t>
        </is>
      </c>
      <c r="E914" t="inlineStr">
        <is>
          <t>Europe</t>
        </is>
      </c>
      <c r="F914" t="inlineStr">
        <is>
          <t>UK</t>
        </is>
      </c>
      <c r="G914" t="inlineStr">
        <is>
          <t>RAV4</t>
        </is>
      </c>
      <c r="H914" t="inlineStr">
        <is>
          <t>Dealer retail</t>
        </is>
      </c>
      <c r="I914" t="inlineStr">
        <is>
          <t>Private buyer</t>
        </is>
      </c>
      <c r="J914" t="inlineStr">
        <is>
          <t>Wei Chen</t>
        </is>
      </c>
      <c r="K914" s="70" t="n">
        <v>41</v>
      </c>
      <c r="L914" s="71" t="n">
        <v>3674911.25</v>
      </c>
      <c r="M914" s="71" t="n">
        <v>150671361.25</v>
      </c>
      <c r="N914" s="71" t="n">
        <v>3013427.23</v>
      </c>
      <c r="O914" s="71" t="n">
        <v>147657934.02</v>
      </c>
      <c r="P914" s="71" t="n">
        <v>119140843.1</v>
      </c>
      <c r="Q914" s="71" t="n">
        <v>28517090.92</v>
      </c>
      <c r="R914" t="inlineStr">
        <is>
          <t>LN-02</t>
        </is>
      </c>
      <c r="S914" t="inlineStr">
        <is>
          <t>Hybrid</t>
        </is>
      </c>
      <c r="T914" s="70" t="n">
        <v>44</v>
      </c>
      <c r="U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TY100906</t>
        </is>
      </c>
      <c r="B915" s="68" t="n">
        <v>45770</v>
      </c>
      <c r="C915" s="69" t="n">
        <v>2025</v>
      </c>
      <c r="D915" t="inlineStr">
        <is>
          <t>Apr</t>
        </is>
      </c>
      <c r="E915" t="inlineStr">
        <is>
          <t>Europe</t>
        </is>
      </c>
      <c r="F915" t="inlineStr">
        <is>
          <t>UK</t>
        </is>
      </c>
      <c r="G915" t="inlineStr">
        <is>
          <t>Prius</t>
        </is>
      </c>
      <c r="H915" t="inlineStr">
        <is>
          <t>Dealer retail</t>
        </is>
      </c>
      <c r="I915" t="inlineStr">
        <is>
          <t>Private buyer</t>
        </is>
      </c>
      <c r="J915" t="inlineStr">
        <is>
          <t>Yuki Sato</t>
        </is>
      </c>
      <c r="K915" s="70" t="n">
        <v>6</v>
      </c>
      <c r="L915" s="71" t="n">
        <v>3449029.1</v>
      </c>
      <c r="M915" s="71" t="n">
        <v>20694174.6</v>
      </c>
      <c r="N915" s="71" t="n">
        <v>0</v>
      </c>
      <c r="O915" s="71" t="n">
        <v>20694174.6</v>
      </c>
      <c r="P915" s="71" t="n">
        <v>16691805.92</v>
      </c>
      <c r="Q915" s="71" t="n">
        <v>4002368.68</v>
      </c>
      <c r="R915" t="inlineStr">
        <is>
          <t>LN-04</t>
        </is>
      </c>
      <c r="S915" t="inlineStr">
        <is>
          <t>Hybrid</t>
        </is>
      </c>
      <c r="T915" s="70" t="n">
        <v>6</v>
      </c>
      <c r="U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TY100907</t>
        </is>
      </c>
      <c r="B916" s="68" t="n">
        <v>45770</v>
      </c>
      <c r="C916" s="69" t="n">
        <v>2025</v>
      </c>
      <c r="D916" t="inlineStr">
        <is>
          <t>Apr</t>
        </is>
      </c>
      <c r="E916" t="inlineStr">
        <is>
          <t>North America</t>
        </is>
      </c>
      <c r="F916" t="inlineStr">
        <is>
          <t>USA</t>
        </is>
      </c>
      <c r="G916" t="inlineStr">
        <is>
          <t>Prius</t>
        </is>
      </c>
      <c r="H916" t="inlineStr">
        <is>
          <t>Dealer retail</t>
        </is>
      </c>
      <c r="I916" t="inlineStr">
        <is>
          <t>Private buyer</t>
        </is>
      </c>
      <c r="J916" t="inlineStr">
        <is>
          <t>Arjun Mehta</t>
        </is>
      </c>
      <c r="K916" s="70" t="n">
        <v>19</v>
      </c>
      <c r="L916" s="71" t="n">
        <v>3694210.69</v>
      </c>
      <c r="M916" s="71" t="n">
        <v>70190003.11</v>
      </c>
      <c r="N916" s="71" t="n">
        <v>1403800.06</v>
      </c>
      <c r="O916" s="71" t="n">
        <v>68786203.05</v>
      </c>
      <c r="P916" s="71" t="n">
        <v>55642931.46</v>
      </c>
      <c r="Q916" s="71" t="n">
        <v>13143271.59</v>
      </c>
      <c r="R916" t="inlineStr">
        <is>
          <t>NY-03</t>
        </is>
      </c>
      <c r="S916" t="inlineStr">
        <is>
          <t>Hybrid</t>
        </is>
      </c>
      <c r="T916" s="70" t="n">
        <v>19</v>
      </c>
      <c r="U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TY100908</t>
        </is>
      </c>
      <c r="B917" s="68" t="n">
        <v>45770</v>
      </c>
      <c r="C917" s="69" t="n">
        <v>2025</v>
      </c>
      <c r="D917" t="inlineStr">
        <is>
          <t>Apr</t>
        </is>
      </c>
      <c r="E917" t="inlineStr">
        <is>
          <t>Asia</t>
        </is>
      </c>
      <c r="F917" t="inlineStr">
        <is>
          <t>Indonesia</t>
        </is>
      </c>
      <c r="G917" t="inlineStr">
        <is>
          <t>bZ4X</t>
        </is>
      </c>
      <c r="H917" t="inlineStr">
        <is>
          <t>Dealer retail</t>
        </is>
      </c>
      <c r="I917" t="inlineStr">
        <is>
          <t>Private buyer</t>
        </is>
      </c>
      <c r="J917" t="inlineStr">
        <is>
          <t>Sophie Müller</t>
        </is>
      </c>
      <c r="K917" s="70" t="n">
        <v>43</v>
      </c>
      <c r="L917" s="71" t="n">
        <v>5959558.11</v>
      </c>
      <c r="M917" s="71" t="n">
        <v>256260998.73</v>
      </c>
      <c r="N917" s="71" t="n">
        <v>12813049.94</v>
      </c>
      <c r="O917" s="71" t="n">
        <v>243447948.79</v>
      </c>
      <c r="P917" s="71" t="n">
        <v>230911185.49</v>
      </c>
      <c r="Q917" s="71" t="n">
        <v>12536763.3</v>
      </c>
      <c r="R917" t="inlineStr">
        <is>
          <t>JK-01</t>
        </is>
      </c>
      <c r="S917" t="inlineStr">
        <is>
          <t>EV</t>
        </is>
      </c>
      <c r="T917" s="70" t="n">
        <v>48</v>
      </c>
      <c r="U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TY100909</t>
        </is>
      </c>
      <c r="B918" s="68" t="n">
        <v>45771</v>
      </c>
      <c r="C918" s="69" t="n">
        <v>2025</v>
      </c>
      <c r="D918" t="inlineStr">
        <is>
          <t>Apr</t>
        </is>
      </c>
      <c r="E918" t="inlineStr">
        <is>
          <t>North America</t>
        </is>
      </c>
      <c r="F918" t="inlineStr">
        <is>
          <t>Canada</t>
        </is>
      </c>
      <c r="G918" t="inlineStr">
        <is>
          <t>Camry</t>
        </is>
      </c>
      <c r="H918" t="inlineStr">
        <is>
          <t>Fleet</t>
        </is>
      </c>
      <c r="I918" t="inlineStr">
        <is>
          <t>Private buyer</t>
        </is>
      </c>
      <c r="J918" t="inlineStr">
        <is>
          <t>Priya Nair</t>
        </is>
      </c>
      <c r="K918" s="70" t="n">
        <v>15</v>
      </c>
      <c r="L918" s="71" t="n">
        <v>3897121.62</v>
      </c>
      <c r="M918" s="71" t="n">
        <v>58456824.3</v>
      </c>
      <c r="N918" s="71" t="n">
        <v>0</v>
      </c>
      <c r="O918" s="71" t="n">
        <v>58456824.3</v>
      </c>
      <c r="P918" s="71" t="n">
        <v>46437271.26</v>
      </c>
      <c r="Q918" s="71" t="n">
        <v>12019553.04</v>
      </c>
      <c r="R918" t="inlineStr">
        <is>
          <t>TO-01</t>
        </is>
      </c>
      <c r="S918" t="inlineStr">
        <is>
          <t>Petrol</t>
        </is>
      </c>
      <c r="T918" s="70" t="n">
        <v>15</v>
      </c>
      <c r="U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TY100910</t>
        </is>
      </c>
      <c r="B919" s="68" t="n">
        <v>45771</v>
      </c>
      <c r="C919" s="69" t="n">
        <v>2025</v>
      </c>
      <c r="D919" t="inlineStr">
        <is>
          <t>Apr</t>
        </is>
      </c>
      <c r="E919" t="inlineStr">
        <is>
          <t>North America</t>
        </is>
      </c>
      <c r="F919" t="inlineStr">
        <is>
          <t>Canada</t>
        </is>
      </c>
      <c r="G919" t="inlineStr">
        <is>
          <t>RAV4</t>
        </is>
      </c>
      <c r="H919" t="inlineStr">
        <is>
          <t>Dealer retail</t>
        </is>
      </c>
      <c r="I919" t="inlineStr">
        <is>
          <t>Company fleet</t>
        </is>
      </c>
      <c r="J919" t="inlineStr">
        <is>
          <t>Ravindra Patil</t>
        </is>
      </c>
      <c r="K919" s="70" t="n">
        <v>32</v>
      </c>
      <c r="L919" s="71" t="n">
        <v>3550728.45</v>
      </c>
      <c r="M919" s="71" t="n">
        <v>113623310.4</v>
      </c>
      <c r="N919" s="71" t="n">
        <v>2272466.21</v>
      </c>
      <c r="O919" s="71" t="n">
        <v>111350844.19</v>
      </c>
      <c r="P919" s="71" t="n">
        <v>91990745.55</v>
      </c>
      <c r="Q919" s="71" t="n">
        <v>19360098.64</v>
      </c>
      <c r="R919" t="inlineStr">
        <is>
          <t>TO-03</t>
        </is>
      </c>
      <c r="S919" t="inlineStr">
        <is>
          <t>Hybrid</t>
        </is>
      </c>
      <c r="T919" s="70" t="n">
        <v>34</v>
      </c>
      <c r="U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TY100911</t>
        </is>
      </c>
      <c r="B920" s="68" t="n">
        <v>45771</v>
      </c>
      <c r="C920" s="69" t="n">
        <v>2025</v>
      </c>
      <c r="D920" t="inlineStr">
        <is>
          <t>Apr</t>
        </is>
      </c>
      <c r="E920" t="inlineStr">
        <is>
          <t>Europe</t>
        </is>
      </c>
      <c r="F920" t="inlineStr">
        <is>
          <t>Germany</t>
        </is>
      </c>
      <c r="G920" t="inlineStr">
        <is>
          <t>Corolla</t>
        </is>
      </c>
      <c r="H920" t="inlineStr">
        <is>
          <t>Dealer retail</t>
        </is>
      </c>
      <c r="I920" t="inlineStr">
        <is>
          <t>Private buyer</t>
        </is>
      </c>
      <c r="J920" t="inlineStr">
        <is>
          <t>Priya Nair</t>
        </is>
      </c>
      <c r="K920" s="70" t="n">
        <v>2</v>
      </c>
      <c r="L920" s="71" t="n">
        <v>2816491.48</v>
      </c>
      <c r="M920" s="71" t="n">
        <v>5632982.96</v>
      </c>
      <c r="N920" s="71" t="n">
        <v>0</v>
      </c>
      <c r="O920" s="71" t="n">
        <v>5632982.96</v>
      </c>
      <c r="P920" s="71" t="n">
        <v>4518698.55</v>
      </c>
      <c r="Q920" s="71" t="n">
        <v>1114284.41</v>
      </c>
      <c r="R920" t="inlineStr">
        <is>
          <t>BE-02</t>
        </is>
      </c>
      <c r="S920" t="inlineStr">
        <is>
          <t>Petrol</t>
        </is>
      </c>
      <c r="T920" s="70" t="n">
        <v>2</v>
      </c>
      <c r="U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TY100912</t>
        </is>
      </c>
      <c r="B921" s="68" t="n">
        <v>45771</v>
      </c>
      <c r="C921" s="69" t="n">
        <v>2025</v>
      </c>
      <c r="D921" t="inlineStr">
        <is>
          <t>Apr</t>
        </is>
      </c>
      <c r="E921" t="inlineStr">
        <is>
          <t>Middle East</t>
        </is>
      </c>
      <c r="F921" t="inlineStr">
        <is>
          <t>UAE</t>
        </is>
      </c>
      <c r="G921" t="inlineStr">
        <is>
          <t>Hilux</t>
        </is>
      </c>
      <c r="H921" t="inlineStr">
        <is>
          <t>Fleet</t>
        </is>
      </c>
      <c r="I921" t="inlineStr">
        <is>
          <t>Company fleet</t>
        </is>
      </c>
      <c r="J921" t="inlineStr">
        <is>
          <t>Lucas Martin</t>
        </is>
      </c>
      <c r="K921" s="70" t="n">
        <v>40</v>
      </c>
      <c r="L921" s="71" t="n">
        <v>3966651.27</v>
      </c>
      <c r="M921" s="71" t="n">
        <v>158666050.8</v>
      </c>
      <c r="N921" s="71" t="n">
        <v>3173321.02</v>
      </c>
      <c r="O921" s="71" t="n">
        <v>155492729.78</v>
      </c>
      <c r="P921" s="71" t="n">
        <v>129748025.53</v>
      </c>
      <c r="Q921" s="71" t="n">
        <v>25744704.25</v>
      </c>
      <c r="R921" t="inlineStr">
        <is>
          <t>DB-02</t>
        </is>
      </c>
      <c r="S921" t="inlineStr">
        <is>
          <t>Diesel</t>
        </is>
      </c>
      <c r="T921" s="70" t="n">
        <v>39</v>
      </c>
      <c r="U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TY100913</t>
        </is>
      </c>
      <c r="B922" s="68" t="n">
        <v>45771</v>
      </c>
      <c r="C922" s="69" t="n">
        <v>2025</v>
      </c>
      <c r="D922" t="inlineStr">
        <is>
          <t>Apr</t>
        </is>
      </c>
      <c r="E922" t="inlineStr">
        <is>
          <t>North America</t>
        </is>
      </c>
      <c r="F922" t="inlineStr">
        <is>
          <t>Canada</t>
        </is>
      </c>
      <c r="G922" t="inlineStr">
        <is>
          <t>Prius</t>
        </is>
      </c>
      <c r="H922" t="inlineStr">
        <is>
          <t>Dealer retail</t>
        </is>
      </c>
      <c r="I922" t="inlineStr">
        <is>
          <t>Private buyer</t>
        </is>
      </c>
      <c r="J922" t="inlineStr">
        <is>
          <t>Yuki Sato</t>
        </is>
      </c>
      <c r="K922" s="70" t="n">
        <v>31</v>
      </c>
      <c r="L922" s="71" t="n">
        <v>3377821.22</v>
      </c>
      <c r="M922" s="71" t="n">
        <v>104712457.82</v>
      </c>
      <c r="N922" s="71" t="n">
        <v>2094249.16</v>
      </c>
      <c r="O922" s="71" t="n">
        <v>102618208.66</v>
      </c>
      <c r="P922" s="71" t="n">
        <v>85780764.47</v>
      </c>
      <c r="Q922" s="71" t="n">
        <v>16837444.19</v>
      </c>
      <c r="R922" t="inlineStr">
        <is>
          <t>TO-03</t>
        </is>
      </c>
      <c r="S922" t="inlineStr">
        <is>
          <t>Hybrid</t>
        </is>
      </c>
      <c r="T922" s="70" t="n">
        <v>30</v>
      </c>
      <c r="U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TY100914</t>
        </is>
      </c>
      <c r="B923" s="68" t="n">
        <v>45771</v>
      </c>
      <c r="C923" s="69" t="n">
        <v>2025</v>
      </c>
      <c r="D923" t="inlineStr">
        <is>
          <t>Apr</t>
        </is>
      </c>
      <c r="E923" t="inlineStr">
        <is>
          <t>North America</t>
        </is>
      </c>
      <c r="F923" t="inlineStr">
        <is>
          <t>USA</t>
        </is>
      </c>
      <c r="G923" t="inlineStr">
        <is>
          <t>Prius</t>
        </is>
      </c>
      <c r="H923" t="inlineStr">
        <is>
          <t>Online reservation</t>
        </is>
      </c>
      <c r="I923" t="inlineStr">
        <is>
          <t>Private buyer</t>
        </is>
      </c>
      <c r="J923" t="inlineStr">
        <is>
          <t>Arjun Mehta</t>
        </is>
      </c>
      <c r="K923" s="70" t="n">
        <v>35</v>
      </c>
      <c r="L923" s="71" t="n">
        <v>3520916.08</v>
      </c>
      <c r="M923" s="71" t="n">
        <v>123232062.8</v>
      </c>
      <c r="N923" s="71" t="n">
        <v>2464641.26</v>
      </c>
      <c r="O923" s="71" t="n">
        <v>120767421.54</v>
      </c>
      <c r="P923" s="71" t="n">
        <v>96643959.63</v>
      </c>
      <c r="Q923" s="71" t="n">
        <v>24123461.91</v>
      </c>
      <c r="R923" t="inlineStr">
        <is>
          <t>TX-02</t>
        </is>
      </c>
      <c r="S923" t="inlineStr">
        <is>
          <t>Hybrid</t>
        </is>
      </c>
      <c r="T923" s="70" t="n">
        <v>37</v>
      </c>
      <c r="U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TY100915</t>
        </is>
      </c>
      <c r="B924" s="68" t="n">
        <v>45771</v>
      </c>
      <c r="C924" s="69" t="n">
        <v>2025</v>
      </c>
      <c r="D924" t="inlineStr">
        <is>
          <t>Apr</t>
        </is>
      </c>
      <c r="E924" t="inlineStr">
        <is>
          <t>Europe</t>
        </is>
      </c>
      <c r="F924" t="inlineStr">
        <is>
          <t>UK</t>
        </is>
      </c>
      <c r="G924" t="inlineStr">
        <is>
          <t>RAV4</t>
        </is>
      </c>
      <c r="H924" t="inlineStr">
        <is>
          <t>Dealer retail</t>
        </is>
      </c>
      <c r="I924" t="inlineStr">
        <is>
          <t>Company fleet</t>
        </is>
      </c>
      <c r="J924" t="inlineStr">
        <is>
          <t>Ana Costa</t>
        </is>
      </c>
      <c r="K924" s="70" t="n">
        <v>29</v>
      </c>
      <c r="L924" s="71" t="n">
        <v>3454552.84</v>
      </c>
      <c r="M924" s="71" t="n">
        <v>100182032.36</v>
      </c>
      <c r="N924" s="71" t="n">
        <v>2003640.65</v>
      </c>
      <c r="O924" s="71" t="n">
        <v>98178391.70999999</v>
      </c>
      <c r="P924" s="71" t="n">
        <v>82707450.31</v>
      </c>
      <c r="Q924" s="71" t="n">
        <v>15470941.4</v>
      </c>
      <c r="R924" t="inlineStr">
        <is>
          <t>LN-04</t>
        </is>
      </c>
      <c r="S924" t="inlineStr">
        <is>
          <t>Hybrid</t>
        </is>
      </c>
      <c r="T924" s="70" t="n">
        <v>29</v>
      </c>
      <c r="U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TY100916</t>
        </is>
      </c>
      <c r="B925" s="68" t="n">
        <v>45771</v>
      </c>
      <c r="C925" s="69" t="n">
        <v>2025</v>
      </c>
      <c r="D925" t="inlineStr">
        <is>
          <t>Apr</t>
        </is>
      </c>
      <c r="E925" t="inlineStr">
        <is>
          <t>North America</t>
        </is>
      </c>
      <c r="F925" t="inlineStr">
        <is>
          <t>USA</t>
        </is>
      </c>
      <c r="G925" t="inlineStr">
        <is>
          <t>RAV4</t>
        </is>
      </c>
      <c r="H925" t="inlineStr">
        <is>
          <t>Dealer retail</t>
        </is>
      </c>
      <c r="I925" t="inlineStr">
        <is>
          <t>Private buyer</t>
        </is>
      </c>
      <c r="J925" t="inlineStr">
        <is>
          <t>Noah Smith</t>
        </is>
      </c>
      <c r="K925" s="70" t="n">
        <v>29</v>
      </c>
      <c r="L925" s="71" t="n">
        <v>3667389.24</v>
      </c>
      <c r="M925" s="71" t="n">
        <v>106354287.96</v>
      </c>
      <c r="N925" s="71" t="n">
        <v>3190628.64</v>
      </c>
      <c r="O925" s="71" t="n">
        <v>103163659.32</v>
      </c>
      <c r="P925" s="71" t="n">
        <v>79209159.75</v>
      </c>
      <c r="Q925" s="71" t="n">
        <v>23954499.57</v>
      </c>
      <c r="R925" t="inlineStr">
        <is>
          <t>LA-03</t>
        </is>
      </c>
      <c r="S925" t="inlineStr">
        <is>
          <t>Petrol</t>
        </is>
      </c>
      <c r="T925" s="70" t="n">
        <v>32</v>
      </c>
      <c r="U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TY100917</t>
        </is>
      </c>
      <c r="B926" s="68" t="n">
        <v>45771</v>
      </c>
      <c r="C926" s="69" t="n">
        <v>2025</v>
      </c>
      <c r="D926" t="inlineStr">
        <is>
          <t>Apr</t>
        </is>
      </c>
      <c r="E926" t="inlineStr">
        <is>
          <t>North America</t>
        </is>
      </c>
      <c r="F926" t="inlineStr">
        <is>
          <t>Canada</t>
        </is>
      </c>
      <c r="G926" t="inlineStr">
        <is>
          <t>Prius</t>
        </is>
      </c>
      <c r="H926" t="inlineStr">
        <is>
          <t>Fleet</t>
        </is>
      </c>
      <c r="I926" t="inlineStr">
        <is>
          <t>Private buyer</t>
        </is>
      </c>
      <c r="J926" t="inlineStr">
        <is>
          <t>Aisha Bello</t>
        </is>
      </c>
      <c r="K926" s="70" t="n">
        <v>16</v>
      </c>
      <c r="L926" s="71" t="n">
        <v>3366886.39</v>
      </c>
      <c r="M926" s="71" t="n">
        <v>53870182.24</v>
      </c>
      <c r="N926" s="71" t="n">
        <v>1616105.47</v>
      </c>
      <c r="O926" s="71" t="n">
        <v>52254076.77</v>
      </c>
      <c r="P926" s="71" t="n">
        <v>47022434.9</v>
      </c>
      <c r="Q926" s="71" t="n">
        <v>5231641.87</v>
      </c>
      <c r="R926" t="inlineStr">
        <is>
          <t>TO-04</t>
        </is>
      </c>
      <c r="S926" t="inlineStr">
        <is>
          <t>Hybrid</t>
        </is>
      </c>
      <c r="T926" s="70" t="n">
        <v>16</v>
      </c>
      <c r="U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TY100918</t>
        </is>
      </c>
      <c r="B927" s="68" t="n">
        <v>45771</v>
      </c>
      <c r="C927" s="69" t="n">
        <v>2025</v>
      </c>
      <c r="D927" t="inlineStr">
        <is>
          <t>Apr</t>
        </is>
      </c>
      <c r="E927" t="inlineStr">
        <is>
          <t>Asia</t>
        </is>
      </c>
      <c r="F927" t="inlineStr">
        <is>
          <t>Indonesia</t>
        </is>
      </c>
      <c r="G927" t="inlineStr">
        <is>
          <t>Camry</t>
        </is>
      </c>
      <c r="H927" t="inlineStr">
        <is>
          <t>Dealer retail</t>
        </is>
      </c>
      <c r="I927" t="inlineStr">
        <is>
          <t>Government</t>
        </is>
      </c>
      <c r="J927" t="inlineStr">
        <is>
          <t>Yuki Sato</t>
        </is>
      </c>
      <c r="K927" s="70" t="n">
        <v>41</v>
      </c>
      <c r="L927" s="71" t="n">
        <v>4000754.81</v>
      </c>
      <c r="M927" s="71" t="n">
        <v>164030947.21</v>
      </c>
      <c r="N927" s="71" t="n">
        <v>4920928.42</v>
      </c>
      <c r="O927" s="71" t="n">
        <v>159110018.79</v>
      </c>
      <c r="P927" s="71" t="n">
        <v>135049122.81</v>
      </c>
      <c r="Q927" s="71" t="n">
        <v>24060895.98</v>
      </c>
      <c r="R927" t="inlineStr">
        <is>
          <t>JK-02</t>
        </is>
      </c>
      <c r="S927" t="inlineStr">
        <is>
          <t>Hybrid</t>
        </is>
      </c>
      <c r="T927" s="70" t="n">
        <v>43</v>
      </c>
      <c r="U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TY100919</t>
        </is>
      </c>
      <c r="B928" s="68" t="n">
        <v>45771</v>
      </c>
      <c r="C928" s="69" t="n">
        <v>2025</v>
      </c>
      <c r="D928" t="inlineStr">
        <is>
          <t>Apr</t>
        </is>
      </c>
      <c r="E928" t="inlineStr">
        <is>
          <t>North America</t>
        </is>
      </c>
      <c r="F928" t="inlineStr">
        <is>
          <t>USA</t>
        </is>
      </c>
      <c r="G928" t="inlineStr">
        <is>
          <t>RAV4</t>
        </is>
      </c>
      <c r="H928" t="inlineStr">
        <is>
          <t>Dealer retail</t>
        </is>
      </c>
      <c r="I928" t="inlineStr">
        <is>
          <t>Private buyer</t>
        </is>
      </c>
      <c r="J928" t="inlineStr">
        <is>
          <t>Fatima Al-Saud</t>
        </is>
      </c>
      <c r="K928" s="70" t="n">
        <v>44</v>
      </c>
      <c r="L928" s="71" t="n">
        <v>3720903.39</v>
      </c>
      <c r="M928" s="71" t="n">
        <v>163719749.16</v>
      </c>
      <c r="N928" s="71" t="n">
        <v>3274394.98</v>
      </c>
      <c r="O928" s="71" t="n">
        <v>160445354.18</v>
      </c>
      <c r="P928" s="71" t="n">
        <v>128767799.44</v>
      </c>
      <c r="Q928" s="71" t="n">
        <v>31677554.74</v>
      </c>
      <c r="R928" t="inlineStr">
        <is>
          <t>LA-01</t>
        </is>
      </c>
      <c r="S928" t="inlineStr">
        <is>
          <t>Hybrid</t>
        </is>
      </c>
      <c r="T928" s="70" t="n">
        <v>47</v>
      </c>
      <c r="U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TY100920</t>
        </is>
      </c>
      <c r="B929" s="68" t="n">
        <v>45771</v>
      </c>
      <c r="C929" s="69" t="n">
        <v>2025</v>
      </c>
      <c r="D929" t="inlineStr">
        <is>
          <t>Apr</t>
        </is>
      </c>
      <c r="E929" t="inlineStr">
        <is>
          <t>Japan</t>
        </is>
      </c>
      <c r="F929" t="inlineStr">
        <is>
          <t>Japan</t>
        </is>
      </c>
      <c r="G929" t="inlineStr">
        <is>
          <t>Corolla</t>
        </is>
      </c>
      <c r="H929" t="inlineStr">
        <is>
          <t>Dealer retail</t>
        </is>
      </c>
      <c r="I929" t="inlineStr">
        <is>
          <t>Private buyer</t>
        </is>
      </c>
      <c r="J929" t="inlineStr">
        <is>
          <t>Carlos Silva</t>
        </is>
      </c>
      <c r="K929" s="70" t="n">
        <v>13</v>
      </c>
      <c r="L929" s="71" t="n">
        <v>2767416.59</v>
      </c>
      <c r="M929" s="71" t="n">
        <v>35976415.67</v>
      </c>
      <c r="N929" s="71" t="n">
        <v>1079292.47</v>
      </c>
      <c r="O929" s="71" t="n">
        <v>34897123.2</v>
      </c>
      <c r="P929" s="71" t="n">
        <v>30635227.17</v>
      </c>
      <c r="Q929" s="71" t="n">
        <v>4261896.03</v>
      </c>
      <c r="R929" t="inlineStr">
        <is>
          <t>OS-04</t>
        </is>
      </c>
      <c r="S929" t="inlineStr">
        <is>
          <t>Petrol</t>
        </is>
      </c>
      <c r="T929" s="70" t="n">
        <v>12</v>
      </c>
      <c r="U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TY100921</t>
        </is>
      </c>
      <c r="B930" s="68" t="n">
        <v>45771</v>
      </c>
      <c r="C930" s="69" t="n">
        <v>2025</v>
      </c>
      <c r="D930" t="inlineStr">
        <is>
          <t>Apr</t>
        </is>
      </c>
      <c r="E930" t="inlineStr">
        <is>
          <t>Japan</t>
        </is>
      </c>
      <c r="F930" t="inlineStr">
        <is>
          <t>Japan</t>
        </is>
      </c>
      <c r="G930" t="inlineStr">
        <is>
          <t>Corolla</t>
        </is>
      </c>
      <c r="H930" t="inlineStr">
        <is>
          <t>Dealer retail</t>
        </is>
      </c>
      <c r="I930" t="inlineStr">
        <is>
          <t>Private buyer</t>
        </is>
      </c>
      <c r="J930" t="inlineStr">
        <is>
          <t>Ana Costa</t>
        </is>
      </c>
      <c r="K930" s="70" t="n">
        <v>25</v>
      </c>
      <c r="L930" s="71" t="n">
        <v>2872692.84</v>
      </c>
      <c r="M930" s="71" t="n">
        <v>71817321</v>
      </c>
      <c r="N930" s="71" t="n">
        <v>2154519.63</v>
      </c>
      <c r="O930" s="71" t="n">
        <v>69662801.37</v>
      </c>
      <c r="P930" s="71" t="n">
        <v>57517736.92</v>
      </c>
      <c r="Q930" s="71" t="n">
        <v>12145064.45</v>
      </c>
      <c r="R930" t="inlineStr">
        <is>
          <t>TK-01</t>
        </is>
      </c>
      <c r="S930" t="inlineStr">
        <is>
          <t>Hybrid</t>
        </is>
      </c>
      <c r="T930" s="70" t="n">
        <v>28</v>
      </c>
      <c r="U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TY100922</t>
        </is>
      </c>
      <c r="B931" s="68" t="n">
        <v>45771</v>
      </c>
      <c r="C931" s="69" t="n">
        <v>2025</v>
      </c>
      <c r="D931" t="inlineStr">
        <is>
          <t>Apr</t>
        </is>
      </c>
      <c r="E931" t="inlineStr">
        <is>
          <t>North America</t>
        </is>
      </c>
      <c r="F931" t="inlineStr">
        <is>
          <t>Canada</t>
        </is>
      </c>
      <c r="G931" t="inlineStr">
        <is>
          <t>Corolla</t>
        </is>
      </c>
      <c r="H931" t="inlineStr">
        <is>
          <t>Dealer retail</t>
        </is>
      </c>
      <c r="I931" t="inlineStr">
        <is>
          <t>Company fleet</t>
        </is>
      </c>
      <c r="J931" t="inlineStr">
        <is>
          <t>Yuki Sato</t>
        </is>
      </c>
      <c r="K931" s="70" t="n">
        <v>43</v>
      </c>
      <c r="L931" s="71" t="n">
        <v>2931648.31</v>
      </c>
      <c r="M931" s="71" t="n">
        <v>126060877.33</v>
      </c>
      <c r="N931" s="71" t="n">
        <v>3781826.32</v>
      </c>
      <c r="O931" s="71" t="n">
        <v>122279051.01</v>
      </c>
      <c r="P931" s="71" t="n">
        <v>97418935.56999999</v>
      </c>
      <c r="Q931" s="71" t="n">
        <v>24860115.44</v>
      </c>
      <c r="R931" t="inlineStr">
        <is>
          <t>TO-02</t>
        </is>
      </c>
      <c r="S931" t="inlineStr">
        <is>
          <t>Petrol</t>
        </is>
      </c>
      <c r="T931" s="70" t="n">
        <v>41</v>
      </c>
      <c r="U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TY100923</t>
        </is>
      </c>
      <c r="B932" s="68" t="n">
        <v>45772</v>
      </c>
      <c r="C932" s="69" t="n">
        <v>2025</v>
      </c>
      <c r="D932" t="inlineStr">
        <is>
          <t>Apr</t>
        </is>
      </c>
      <c r="E932" t="inlineStr">
        <is>
          <t>North America</t>
        </is>
      </c>
      <c r="F932" t="inlineStr">
        <is>
          <t>USA</t>
        </is>
      </c>
      <c r="G932" t="inlineStr">
        <is>
          <t>Corolla</t>
        </is>
      </c>
      <c r="H932" t="inlineStr">
        <is>
          <t>Dealer retail</t>
        </is>
      </c>
      <c r="I932" t="inlineStr">
        <is>
          <t>Company fleet</t>
        </is>
      </c>
      <c r="J932" t="inlineStr">
        <is>
          <t>Omar Haddad</t>
        </is>
      </c>
      <c r="K932" s="70" t="n">
        <v>14</v>
      </c>
      <c r="L932" s="71" t="n">
        <v>2675465.34</v>
      </c>
      <c r="M932" s="71" t="n">
        <v>37456514.76</v>
      </c>
      <c r="N932" s="71" t="n">
        <v>749130.3</v>
      </c>
      <c r="O932" s="71" t="n">
        <v>36707384.46</v>
      </c>
      <c r="P932" s="71" t="n">
        <v>32855219.12</v>
      </c>
      <c r="Q932" s="71" t="n">
        <v>3852165.34</v>
      </c>
      <c r="R932" t="inlineStr">
        <is>
          <t>NY-03</t>
        </is>
      </c>
      <c r="S932" t="inlineStr">
        <is>
          <t>Hybrid</t>
        </is>
      </c>
      <c r="T932" s="70" t="n">
        <v>15</v>
      </c>
      <c r="U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TY100924</t>
        </is>
      </c>
      <c r="B933" s="68" t="n">
        <v>45772</v>
      </c>
      <c r="C933" s="69" t="n">
        <v>2025</v>
      </c>
      <c r="D933" t="inlineStr">
        <is>
          <t>Apr</t>
        </is>
      </c>
      <c r="E933" t="inlineStr">
        <is>
          <t>Europe</t>
        </is>
      </c>
      <c r="F933" t="inlineStr">
        <is>
          <t>UK</t>
        </is>
      </c>
      <c r="G933" t="inlineStr">
        <is>
          <t>Hilux</t>
        </is>
      </c>
      <c r="H933" t="inlineStr">
        <is>
          <t>Fleet</t>
        </is>
      </c>
      <c r="I933" t="inlineStr">
        <is>
          <t>Private buyer</t>
        </is>
      </c>
      <c r="J933" t="inlineStr">
        <is>
          <t>Omar Haddad</t>
        </is>
      </c>
      <c r="K933" s="70" t="n">
        <v>3</v>
      </c>
      <c r="L933" s="71" t="n">
        <v>4020809.92</v>
      </c>
      <c r="M933" s="71" t="n">
        <v>12062429.76</v>
      </c>
      <c r="N933" s="71" t="n">
        <v>0</v>
      </c>
      <c r="O933" s="71" t="n">
        <v>12062429.76</v>
      </c>
      <c r="P933" s="71" t="n">
        <v>9916368.779999999</v>
      </c>
      <c r="Q933" s="71" t="n">
        <v>2146060.98</v>
      </c>
      <c r="R933" t="inlineStr">
        <is>
          <t>LN-01</t>
        </is>
      </c>
      <c r="S933" t="inlineStr">
        <is>
          <t>Diesel</t>
        </is>
      </c>
      <c r="T933" s="70" t="n">
        <v>3</v>
      </c>
      <c r="U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TY100925</t>
        </is>
      </c>
      <c r="B934" s="68" t="n">
        <v>45772</v>
      </c>
      <c r="C934" s="69" t="n">
        <v>2025</v>
      </c>
      <c r="D934" t="inlineStr">
        <is>
          <t>Apr</t>
        </is>
      </c>
      <c r="E934" t="inlineStr">
        <is>
          <t>Asia</t>
        </is>
      </c>
      <c r="F934" t="inlineStr">
        <is>
          <t>India</t>
        </is>
      </c>
      <c r="G934" t="inlineStr">
        <is>
          <t>RAV4</t>
        </is>
      </c>
      <c r="H934" t="inlineStr">
        <is>
          <t>Fleet</t>
        </is>
      </c>
      <c r="I934" t="inlineStr">
        <is>
          <t>Private buyer</t>
        </is>
      </c>
      <c r="J934" t="inlineStr">
        <is>
          <t>Priya Nair</t>
        </is>
      </c>
      <c r="K934" s="70" t="n">
        <v>11</v>
      </c>
      <c r="L934" s="71" t="n">
        <v>3769841.38</v>
      </c>
      <c r="M934" s="71" t="n">
        <v>41468255.18</v>
      </c>
      <c r="N934" s="71" t="n">
        <v>1244047.66</v>
      </c>
      <c r="O934" s="71" t="n">
        <v>40224207.52</v>
      </c>
      <c r="P934" s="71" t="n">
        <v>30263388.65</v>
      </c>
      <c r="Q934" s="71" t="n">
        <v>9960818.869999999</v>
      </c>
      <c r="R934" t="inlineStr">
        <is>
          <t>DL-01</t>
        </is>
      </c>
      <c r="S934" t="inlineStr">
        <is>
          <t>Hybrid</t>
        </is>
      </c>
      <c r="T934" s="70" t="n">
        <v>12</v>
      </c>
      <c r="U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TY100926</t>
        </is>
      </c>
      <c r="B935" s="68" t="n">
        <v>45772</v>
      </c>
      <c r="C935" s="69" t="n">
        <v>2025</v>
      </c>
      <c r="D935" t="inlineStr">
        <is>
          <t>Apr</t>
        </is>
      </c>
      <c r="E935" t="inlineStr">
        <is>
          <t>Japan</t>
        </is>
      </c>
      <c r="F935" t="inlineStr">
        <is>
          <t>Japan</t>
        </is>
      </c>
      <c r="G935" t="inlineStr">
        <is>
          <t>bZ4X</t>
        </is>
      </c>
      <c r="H935" t="inlineStr">
        <is>
          <t>Dealer retail</t>
        </is>
      </c>
      <c r="I935" t="inlineStr">
        <is>
          <t>Government</t>
        </is>
      </c>
      <c r="J935" t="inlineStr">
        <is>
          <t>Yuki Sato</t>
        </is>
      </c>
      <c r="K935" s="70" t="n">
        <v>5</v>
      </c>
      <c r="L935" s="71" t="n">
        <v>5686121.19</v>
      </c>
      <c r="M935" s="71" t="n">
        <v>28430605.95</v>
      </c>
      <c r="N935" s="71" t="n">
        <v>568612.12</v>
      </c>
      <c r="O935" s="71" t="n">
        <v>27861993.83</v>
      </c>
      <c r="P935" s="71" t="n">
        <v>26596289.42</v>
      </c>
      <c r="Q935" s="71" t="n">
        <v>1265704.41</v>
      </c>
      <c r="R935" t="inlineStr">
        <is>
          <t>NG-03</t>
        </is>
      </c>
      <c r="S935" t="inlineStr">
        <is>
          <t>EV</t>
        </is>
      </c>
      <c r="T935" s="70" t="n">
        <v>6</v>
      </c>
      <c r="U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TY100927</t>
        </is>
      </c>
      <c r="B936" s="68" t="n">
        <v>45772</v>
      </c>
      <c r="C936" s="69" t="n">
        <v>2025</v>
      </c>
      <c r="D936" t="inlineStr">
        <is>
          <t>Apr</t>
        </is>
      </c>
      <c r="E936" t="inlineStr">
        <is>
          <t>Japan</t>
        </is>
      </c>
      <c r="F936" t="inlineStr">
        <is>
          <t>Japan</t>
        </is>
      </c>
      <c r="G936" t="inlineStr">
        <is>
          <t>bZ4X</t>
        </is>
      </c>
      <c r="H936" t="inlineStr">
        <is>
          <t>Dealer retail</t>
        </is>
      </c>
      <c r="I936" t="inlineStr">
        <is>
          <t>Private buyer</t>
        </is>
      </c>
      <c r="J936" t="inlineStr">
        <is>
          <t>Priya Nair</t>
        </is>
      </c>
      <c r="K936" s="70" t="n">
        <v>40</v>
      </c>
      <c r="L936" s="71" t="n">
        <v>5759937.2</v>
      </c>
      <c r="M936" s="71" t="n">
        <v>230397488</v>
      </c>
      <c r="N936" s="71" t="n">
        <v>11519874.4</v>
      </c>
      <c r="O936" s="71" t="n">
        <v>218877613.6</v>
      </c>
      <c r="P936" s="71" t="n">
        <v>213450330.87</v>
      </c>
      <c r="Q936" s="71" t="n">
        <v>5427282.73</v>
      </c>
      <c r="R936" t="inlineStr">
        <is>
          <t>NG-03</t>
        </is>
      </c>
      <c r="S936" t="inlineStr">
        <is>
          <t>EV</t>
        </is>
      </c>
      <c r="T936" s="70" t="n">
        <v>44</v>
      </c>
      <c r="U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TY100928</t>
        </is>
      </c>
      <c r="B937" s="68" t="n">
        <v>45772</v>
      </c>
      <c r="C937" s="69" t="n">
        <v>2025</v>
      </c>
      <c r="D937" t="inlineStr">
        <is>
          <t>Apr</t>
        </is>
      </c>
      <c r="E937" t="inlineStr">
        <is>
          <t>North America</t>
        </is>
      </c>
      <c r="F937" t="inlineStr">
        <is>
          <t>Canada</t>
        </is>
      </c>
      <c r="G937" t="inlineStr">
        <is>
          <t>bZ4X</t>
        </is>
      </c>
      <c r="H937" t="inlineStr">
        <is>
          <t>Dealer retail</t>
        </is>
      </c>
      <c r="I937" t="inlineStr">
        <is>
          <t>Government</t>
        </is>
      </c>
      <c r="J937" t="inlineStr">
        <is>
          <t>Yuki Sato</t>
        </is>
      </c>
      <c r="K937" s="70" t="n">
        <v>10</v>
      </c>
      <c r="L937" s="71" t="n">
        <v>5822502.41</v>
      </c>
      <c r="M937" s="71" t="n">
        <v>58225024.1</v>
      </c>
      <c r="N937" s="71" t="n">
        <v>0</v>
      </c>
      <c r="O937" s="71" t="n">
        <v>58225024.1</v>
      </c>
      <c r="P937" s="71" t="n">
        <v>52632738.81</v>
      </c>
      <c r="Q937" s="71" t="n">
        <v>5592285.29</v>
      </c>
      <c r="R937" t="inlineStr">
        <is>
          <t>TO-01</t>
        </is>
      </c>
      <c r="S937" t="inlineStr">
        <is>
          <t>EV</t>
        </is>
      </c>
      <c r="T937" s="70" t="n">
        <v>11</v>
      </c>
      <c r="U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TY100929</t>
        </is>
      </c>
      <c r="B938" s="68" t="n">
        <v>45772</v>
      </c>
      <c r="C938" s="69" t="n">
        <v>2025</v>
      </c>
      <c r="D938" t="inlineStr">
        <is>
          <t>Apr</t>
        </is>
      </c>
      <c r="E938" t="inlineStr">
        <is>
          <t>North America</t>
        </is>
      </c>
      <c r="F938" t="inlineStr">
        <is>
          <t>USA</t>
        </is>
      </c>
      <c r="G938" t="inlineStr">
        <is>
          <t>Corolla</t>
        </is>
      </c>
      <c r="H938" t="inlineStr">
        <is>
          <t>Dealer retail</t>
        </is>
      </c>
      <c r="I938" t="inlineStr">
        <is>
          <t>Private buyer</t>
        </is>
      </c>
      <c r="J938" t="inlineStr">
        <is>
          <t>Zoya Ahmed</t>
        </is>
      </c>
      <c r="K938" s="70" t="n">
        <v>41</v>
      </c>
      <c r="L938" s="71" t="n">
        <v>2910044.49</v>
      </c>
      <c r="M938" s="71" t="n">
        <v>119311824.09</v>
      </c>
      <c r="N938" s="71" t="n">
        <v>5965591.2</v>
      </c>
      <c r="O938" s="71" t="n">
        <v>113346232.89</v>
      </c>
      <c r="P938" s="71" t="n">
        <v>95491954.56</v>
      </c>
      <c r="Q938" s="71" t="n">
        <v>17854278.33</v>
      </c>
      <c r="R938" t="inlineStr">
        <is>
          <t>NY-02</t>
        </is>
      </c>
      <c r="S938" t="inlineStr">
        <is>
          <t>Hybrid</t>
        </is>
      </c>
      <c r="T938" s="70" t="n">
        <v>41</v>
      </c>
      <c r="U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TY100930</t>
        </is>
      </c>
      <c r="B939" s="68" t="n">
        <v>45772</v>
      </c>
      <c r="C939" s="69" t="n">
        <v>2025</v>
      </c>
      <c r="D939" t="inlineStr">
        <is>
          <t>Apr</t>
        </is>
      </c>
      <c r="E939" t="inlineStr">
        <is>
          <t>Asia</t>
        </is>
      </c>
      <c r="F939" t="inlineStr">
        <is>
          <t>India</t>
        </is>
      </c>
      <c r="G939" t="inlineStr">
        <is>
          <t>RAV4</t>
        </is>
      </c>
      <c r="H939" t="inlineStr">
        <is>
          <t>Dealer retail</t>
        </is>
      </c>
      <c r="I939" t="inlineStr">
        <is>
          <t>Private buyer</t>
        </is>
      </c>
      <c r="J939" t="inlineStr">
        <is>
          <t>Lucas Martin</t>
        </is>
      </c>
      <c r="K939" s="70" t="n">
        <v>11</v>
      </c>
      <c r="L939" s="71" t="n">
        <v>3683112.31</v>
      </c>
      <c r="M939" s="71" t="n">
        <v>40514235.41</v>
      </c>
      <c r="N939" s="71" t="n">
        <v>810284.71</v>
      </c>
      <c r="O939" s="71" t="n">
        <v>39703950.7</v>
      </c>
      <c r="P939" s="71" t="n">
        <v>30120427.99</v>
      </c>
      <c r="Q939" s="71" t="n">
        <v>9583522.710000001</v>
      </c>
      <c r="R939" t="inlineStr">
        <is>
          <t>DL-03</t>
        </is>
      </c>
      <c r="S939" t="inlineStr">
        <is>
          <t>Hybrid</t>
        </is>
      </c>
      <c r="T939" s="70" t="n">
        <v>12</v>
      </c>
      <c r="U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TY100931</t>
        </is>
      </c>
      <c r="B940" s="68" t="n">
        <v>45772</v>
      </c>
      <c r="C940" s="69" t="n">
        <v>2025</v>
      </c>
      <c r="D940" t="inlineStr">
        <is>
          <t>Apr</t>
        </is>
      </c>
      <c r="E940" t="inlineStr">
        <is>
          <t>Middle East</t>
        </is>
      </c>
      <c r="F940" t="inlineStr">
        <is>
          <t>UAE</t>
        </is>
      </c>
      <c r="G940" t="inlineStr">
        <is>
          <t>RAV4</t>
        </is>
      </c>
      <c r="H940" t="inlineStr">
        <is>
          <t>Online reservation</t>
        </is>
      </c>
      <c r="I940" t="inlineStr">
        <is>
          <t>Private buyer</t>
        </is>
      </c>
      <c r="J940" t="inlineStr">
        <is>
          <t>Hiroshi Tanaka</t>
        </is>
      </c>
      <c r="K940" s="70" t="n">
        <v>41</v>
      </c>
      <c r="L940" s="71" t="n">
        <v>3763359.9</v>
      </c>
      <c r="M940" s="71" t="n">
        <v>154297755.9</v>
      </c>
      <c r="N940" s="71" t="n">
        <v>0</v>
      </c>
      <c r="O940" s="71" t="n">
        <v>154297755.9</v>
      </c>
      <c r="P940" s="71" t="n">
        <v>113216460.47</v>
      </c>
      <c r="Q940" s="71" t="n">
        <v>41081295.43</v>
      </c>
      <c r="R940" t="inlineStr">
        <is>
          <t>DB-04</t>
        </is>
      </c>
      <c r="S940" t="inlineStr">
        <is>
          <t>Hybrid</t>
        </is>
      </c>
      <c r="T940" s="70" t="n">
        <v>41</v>
      </c>
      <c r="U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TY100932</t>
        </is>
      </c>
      <c r="B941" s="68" t="n">
        <v>45772</v>
      </c>
      <c r="C941" s="69" t="n">
        <v>2025</v>
      </c>
      <c r="D941" t="inlineStr">
        <is>
          <t>Apr</t>
        </is>
      </c>
      <c r="E941" t="inlineStr">
        <is>
          <t>Japan</t>
        </is>
      </c>
      <c r="F941" t="inlineStr">
        <is>
          <t>Japan</t>
        </is>
      </c>
      <c r="G941" t="inlineStr">
        <is>
          <t>RAV4</t>
        </is>
      </c>
      <c r="H941" t="inlineStr">
        <is>
          <t>Online reservation</t>
        </is>
      </c>
      <c r="I941" t="inlineStr">
        <is>
          <t>Company fleet</t>
        </is>
      </c>
      <c r="J941" t="inlineStr">
        <is>
          <t>Sara Rossi</t>
        </is>
      </c>
      <c r="K941" s="70" t="n">
        <v>32</v>
      </c>
      <c r="L941" s="71" t="n">
        <v>3651108.17</v>
      </c>
      <c r="M941" s="71" t="n">
        <v>116835461.44</v>
      </c>
      <c r="N941" s="71" t="n">
        <v>2336709.23</v>
      </c>
      <c r="O941" s="71" t="n">
        <v>114498752.21</v>
      </c>
      <c r="P941" s="71" t="n">
        <v>88606725.75</v>
      </c>
      <c r="Q941" s="71" t="n">
        <v>25892026.46</v>
      </c>
      <c r="R941" t="inlineStr">
        <is>
          <t>NG-02</t>
        </is>
      </c>
      <c r="S941" t="inlineStr">
        <is>
          <t>Hybrid</t>
        </is>
      </c>
      <c r="T941" s="70" t="n">
        <v>36</v>
      </c>
      <c r="U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TY100933</t>
        </is>
      </c>
      <c r="B942" s="68" t="n">
        <v>45772</v>
      </c>
      <c r="C942" s="69" t="n">
        <v>2025</v>
      </c>
      <c r="D942" t="inlineStr">
        <is>
          <t>Apr</t>
        </is>
      </c>
      <c r="E942" t="inlineStr">
        <is>
          <t>North America</t>
        </is>
      </c>
      <c r="F942" t="inlineStr">
        <is>
          <t>USA</t>
        </is>
      </c>
      <c r="G942" t="inlineStr">
        <is>
          <t>Prius</t>
        </is>
      </c>
      <c r="H942" t="inlineStr">
        <is>
          <t>Fleet</t>
        </is>
      </c>
      <c r="I942" t="inlineStr">
        <is>
          <t>Private buyer</t>
        </is>
      </c>
      <c r="J942" t="inlineStr">
        <is>
          <t>Emma Clarke</t>
        </is>
      </c>
      <c r="K942" s="70" t="n">
        <v>20</v>
      </c>
      <c r="L942" s="71" t="n">
        <v>3523894.56</v>
      </c>
      <c r="M942" s="71" t="n">
        <v>70477891.2</v>
      </c>
      <c r="N942" s="71" t="n">
        <v>0</v>
      </c>
      <c r="O942" s="71" t="n">
        <v>70477891.2</v>
      </c>
      <c r="P942" s="71" t="n">
        <v>58709869.8</v>
      </c>
      <c r="Q942" s="71" t="n">
        <v>11768021.4</v>
      </c>
      <c r="R942" t="inlineStr">
        <is>
          <t>LA-03</t>
        </is>
      </c>
      <c r="S942" t="inlineStr">
        <is>
          <t>Hybrid</t>
        </is>
      </c>
      <c r="T942" s="70" t="n">
        <v>22</v>
      </c>
      <c r="U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TY100934</t>
        </is>
      </c>
      <c r="B943" s="68" t="n">
        <v>45772</v>
      </c>
      <c r="C943" s="69" t="n">
        <v>2025</v>
      </c>
      <c r="D943" t="inlineStr">
        <is>
          <t>Apr</t>
        </is>
      </c>
      <c r="E943" t="inlineStr">
        <is>
          <t>North America</t>
        </is>
      </c>
      <c r="F943" t="inlineStr">
        <is>
          <t>Canada</t>
        </is>
      </c>
      <c r="G943" t="inlineStr">
        <is>
          <t>Corolla</t>
        </is>
      </c>
      <c r="H943" t="inlineStr">
        <is>
          <t>Dealer retail</t>
        </is>
      </c>
      <c r="I943" t="inlineStr">
        <is>
          <t>Private buyer</t>
        </is>
      </c>
      <c r="J943" t="inlineStr">
        <is>
          <t>Yuki Sato</t>
        </is>
      </c>
      <c r="K943" s="70" t="n">
        <v>32</v>
      </c>
      <c r="L943" s="71" t="n">
        <v>2821620.23</v>
      </c>
      <c r="M943" s="71" t="n">
        <v>90291847.36</v>
      </c>
      <c r="N943" s="71" t="n">
        <v>2708755.42</v>
      </c>
      <c r="O943" s="71" t="n">
        <v>87583091.94</v>
      </c>
      <c r="P943" s="71" t="n">
        <v>73362837.55</v>
      </c>
      <c r="Q943" s="71" t="n">
        <v>14220254.39</v>
      </c>
      <c r="R943" t="inlineStr">
        <is>
          <t>TO-01</t>
        </is>
      </c>
      <c r="S943" t="inlineStr">
        <is>
          <t>Hybrid</t>
        </is>
      </c>
      <c r="T943" s="70" t="n">
        <v>33</v>
      </c>
      <c r="U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TY100935</t>
        </is>
      </c>
      <c r="B944" s="68" t="n">
        <v>45772</v>
      </c>
      <c r="C944" s="69" t="n">
        <v>2025</v>
      </c>
      <c r="D944" t="inlineStr">
        <is>
          <t>Apr</t>
        </is>
      </c>
      <c r="E944" t="inlineStr">
        <is>
          <t>Japan</t>
        </is>
      </c>
      <c r="F944" t="inlineStr">
        <is>
          <t>Japan</t>
        </is>
      </c>
      <c r="G944" t="inlineStr">
        <is>
          <t>bZ4X</t>
        </is>
      </c>
      <c r="H944" t="inlineStr">
        <is>
          <t>Dealer retail</t>
        </is>
      </c>
      <c r="I944" t="inlineStr">
        <is>
          <t>Private buyer</t>
        </is>
      </c>
      <c r="J944" t="inlineStr">
        <is>
          <t>Noah Smith</t>
        </is>
      </c>
      <c r="K944" s="70" t="n">
        <v>39</v>
      </c>
      <c r="L944" s="71" t="n">
        <v>6176932.68</v>
      </c>
      <c r="M944" s="71" t="n">
        <v>240900374.52</v>
      </c>
      <c r="N944" s="71" t="n">
        <v>0</v>
      </c>
      <c r="O944" s="71" t="n">
        <v>240900374.52</v>
      </c>
      <c r="P944" s="71" t="n">
        <v>215286569.09</v>
      </c>
      <c r="Q944" s="71" t="n">
        <v>25613805.43</v>
      </c>
      <c r="R944" t="inlineStr">
        <is>
          <t>NG-03</t>
        </is>
      </c>
      <c r="S944" t="inlineStr">
        <is>
          <t>EV</t>
        </is>
      </c>
      <c r="T944" s="70" t="n">
        <v>39</v>
      </c>
      <c r="U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TY100936</t>
        </is>
      </c>
      <c r="B945" s="68" t="n">
        <v>45773</v>
      </c>
      <c r="C945" s="69" t="n">
        <v>2025</v>
      </c>
      <c r="D945" t="inlineStr">
        <is>
          <t>Apr</t>
        </is>
      </c>
      <c r="E945" t="inlineStr">
        <is>
          <t>Asia</t>
        </is>
      </c>
      <c r="F945" t="inlineStr">
        <is>
          <t>Indonesia</t>
        </is>
      </c>
      <c r="G945" t="inlineStr">
        <is>
          <t>Corolla</t>
        </is>
      </c>
      <c r="H945" t="inlineStr">
        <is>
          <t>Fleet</t>
        </is>
      </c>
      <c r="I945" t="inlineStr">
        <is>
          <t>Private buyer</t>
        </is>
      </c>
      <c r="J945" t="inlineStr">
        <is>
          <t>Yuki Sato</t>
        </is>
      </c>
      <c r="K945" s="70" t="n">
        <v>7</v>
      </c>
      <c r="L945" s="71" t="n">
        <v>2653645.89</v>
      </c>
      <c r="M945" s="71" t="n">
        <v>18575521.23</v>
      </c>
      <c r="N945" s="71" t="n">
        <v>371510.42</v>
      </c>
      <c r="O945" s="71" t="n">
        <v>18204010.81</v>
      </c>
      <c r="P945" s="71" t="n">
        <v>16080204.33</v>
      </c>
      <c r="Q945" s="71" t="n">
        <v>2123806.48</v>
      </c>
      <c r="R945" t="inlineStr">
        <is>
          <t>JK-03</t>
        </is>
      </c>
      <c r="S945" t="inlineStr">
        <is>
          <t>Hybrid</t>
        </is>
      </c>
      <c r="T945" s="70" t="n">
        <v>7</v>
      </c>
      <c r="U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TY100937</t>
        </is>
      </c>
      <c r="B946" s="68" t="n">
        <v>45773</v>
      </c>
      <c r="C946" s="69" t="n">
        <v>2025</v>
      </c>
      <c r="D946" t="inlineStr">
        <is>
          <t>Apr</t>
        </is>
      </c>
      <c r="E946" t="inlineStr">
        <is>
          <t>North America</t>
        </is>
      </c>
      <c r="F946" t="inlineStr">
        <is>
          <t>USA</t>
        </is>
      </c>
      <c r="G946" t="inlineStr">
        <is>
          <t>RAV4</t>
        </is>
      </c>
      <c r="H946" t="inlineStr">
        <is>
          <t>Dealer retail</t>
        </is>
      </c>
      <c r="I946" t="inlineStr">
        <is>
          <t>Private buyer</t>
        </is>
      </c>
      <c r="J946" t="inlineStr">
        <is>
          <t>Carlos Silva</t>
        </is>
      </c>
      <c r="K946" s="70" t="n">
        <v>44</v>
      </c>
      <c r="L946" s="71" t="n">
        <v>3641060.41</v>
      </c>
      <c r="M946" s="71" t="n">
        <v>160206658.04</v>
      </c>
      <c r="N946" s="71" t="n">
        <v>4806199.74</v>
      </c>
      <c r="O946" s="71" t="n">
        <v>155400458.3</v>
      </c>
      <c r="P946" s="71" t="n">
        <v>129202045.94</v>
      </c>
      <c r="Q946" s="71" t="n">
        <v>26198412.36</v>
      </c>
      <c r="R946" t="inlineStr">
        <is>
          <t>TX-04</t>
        </is>
      </c>
      <c r="S946" t="inlineStr">
        <is>
          <t>Hybrid</t>
        </is>
      </c>
      <c r="T946" s="70" t="n">
        <v>49</v>
      </c>
      <c r="U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TY100938</t>
        </is>
      </c>
      <c r="B947" s="68" t="n">
        <v>45773</v>
      </c>
      <c r="C947" s="69" t="n">
        <v>2025</v>
      </c>
      <c r="D947" t="inlineStr">
        <is>
          <t>Apr</t>
        </is>
      </c>
      <c r="E947" t="inlineStr">
        <is>
          <t>Europe</t>
        </is>
      </c>
      <c r="F947" t="inlineStr">
        <is>
          <t>France</t>
        </is>
      </c>
      <c r="G947" t="inlineStr">
        <is>
          <t>Land Cruiser</t>
        </is>
      </c>
      <c r="H947" t="inlineStr">
        <is>
          <t>Dealer retail</t>
        </is>
      </c>
      <c r="I947" t="inlineStr">
        <is>
          <t>Government</t>
        </is>
      </c>
      <c r="J947" t="inlineStr">
        <is>
          <t>Olivia Brown</t>
        </is>
      </c>
      <c r="K947" s="70" t="n">
        <v>29</v>
      </c>
      <c r="L947" s="71" t="n">
        <v>7864100.41</v>
      </c>
      <c r="M947" s="71" t="n">
        <v>228058911.89</v>
      </c>
      <c r="N947" s="71" t="n">
        <v>0</v>
      </c>
      <c r="O947" s="71" t="n">
        <v>228058911.89</v>
      </c>
      <c r="P947" s="71" t="n">
        <v>157589089.41</v>
      </c>
      <c r="Q947" s="71" t="n">
        <v>70469822.48</v>
      </c>
      <c r="R947" t="inlineStr">
        <is>
          <t>PA-02</t>
        </is>
      </c>
      <c r="S947" t="inlineStr">
        <is>
          <t>Hybrid</t>
        </is>
      </c>
      <c r="T947" s="70" t="n">
        <v>30</v>
      </c>
      <c r="U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TY100939</t>
        </is>
      </c>
      <c r="B948" s="68" t="n">
        <v>45773</v>
      </c>
      <c r="C948" s="69" t="n">
        <v>2025</v>
      </c>
      <c r="D948" t="inlineStr">
        <is>
          <t>Apr</t>
        </is>
      </c>
      <c r="E948" t="inlineStr">
        <is>
          <t>Middle East</t>
        </is>
      </c>
      <c r="F948" t="inlineStr">
        <is>
          <t>Saudi Arabia</t>
        </is>
      </c>
      <c r="G948" t="inlineStr">
        <is>
          <t>Camry</t>
        </is>
      </c>
      <c r="H948" t="inlineStr">
        <is>
          <t>Dealer retail</t>
        </is>
      </c>
      <c r="I948" t="inlineStr">
        <is>
          <t>Private buyer</t>
        </is>
      </c>
      <c r="J948" t="inlineStr">
        <is>
          <t>Omar Haddad</t>
        </is>
      </c>
      <c r="K948" s="70" t="n">
        <v>43</v>
      </c>
      <c r="L948" s="71" t="n">
        <v>3986796.01</v>
      </c>
      <c r="M948" s="71" t="n">
        <v>171432228.43</v>
      </c>
      <c r="N948" s="71" t="n">
        <v>3428644.57</v>
      </c>
      <c r="O948" s="71" t="n">
        <v>168003583.86</v>
      </c>
      <c r="P948" s="71" t="n">
        <v>138120935.66</v>
      </c>
      <c r="Q948" s="71" t="n">
        <v>29882648.2</v>
      </c>
      <c r="R948" t="inlineStr">
        <is>
          <t>RY-01</t>
        </is>
      </c>
      <c r="S948" t="inlineStr">
        <is>
          <t>Petrol</t>
        </is>
      </c>
      <c r="T948" s="70" t="n">
        <v>42</v>
      </c>
      <c r="U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TY100940</t>
        </is>
      </c>
      <c r="B949" s="68" t="n">
        <v>45773</v>
      </c>
      <c r="C949" s="69" t="n">
        <v>2025</v>
      </c>
      <c r="D949" t="inlineStr">
        <is>
          <t>Apr</t>
        </is>
      </c>
      <c r="E949" t="inlineStr">
        <is>
          <t>Europe</t>
        </is>
      </c>
      <c r="F949" t="inlineStr">
        <is>
          <t>UK</t>
        </is>
      </c>
      <c r="G949" t="inlineStr">
        <is>
          <t>Land Cruiser</t>
        </is>
      </c>
      <c r="H949" t="inlineStr">
        <is>
          <t>Dealer retail</t>
        </is>
      </c>
      <c r="I949" t="inlineStr">
        <is>
          <t>Private buyer</t>
        </is>
      </c>
      <c r="J949" t="inlineStr">
        <is>
          <t>Mei Lin</t>
        </is>
      </c>
      <c r="K949" s="70" t="n">
        <v>31</v>
      </c>
      <c r="L949" s="71" t="n">
        <v>7704460.97</v>
      </c>
      <c r="M949" s="71" t="n">
        <v>238838290.07</v>
      </c>
      <c r="N949" s="71" t="n">
        <v>11941914.5</v>
      </c>
      <c r="O949" s="71" t="n">
        <v>226896375.57</v>
      </c>
      <c r="P949" s="71" t="n">
        <v>175768985.46</v>
      </c>
      <c r="Q949" s="71" t="n">
        <v>51127390.11</v>
      </c>
      <c r="R949" t="inlineStr">
        <is>
          <t>LN-02</t>
        </is>
      </c>
      <c r="S949" t="inlineStr">
        <is>
          <t>Hybrid</t>
        </is>
      </c>
      <c r="T949" s="70" t="n">
        <v>29</v>
      </c>
      <c r="U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TY100941</t>
        </is>
      </c>
      <c r="B950" s="68" t="n">
        <v>45773</v>
      </c>
      <c r="C950" s="69" t="n">
        <v>2025</v>
      </c>
      <c r="D950" t="inlineStr">
        <is>
          <t>Apr</t>
        </is>
      </c>
      <c r="E950" t="inlineStr">
        <is>
          <t>Asia</t>
        </is>
      </c>
      <c r="F950" t="inlineStr">
        <is>
          <t>Indonesia</t>
        </is>
      </c>
      <c r="G950" t="inlineStr">
        <is>
          <t>Land Cruiser</t>
        </is>
      </c>
      <c r="H950" t="inlineStr">
        <is>
          <t>Dealer retail</t>
        </is>
      </c>
      <c r="I950" t="inlineStr">
        <is>
          <t>Private buyer</t>
        </is>
      </c>
      <c r="J950" t="inlineStr">
        <is>
          <t>Sara Rossi</t>
        </is>
      </c>
      <c r="K950" s="70" t="n">
        <v>34</v>
      </c>
      <c r="L950" s="71" t="n">
        <v>7565876.07</v>
      </c>
      <c r="M950" s="71" t="n">
        <v>257239786.38</v>
      </c>
      <c r="N950" s="71" t="n">
        <v>7717193.59</v>
      </c>
      <c r="O950" s="71" t="n">
        <v>249522592.79</v>
      </c>
      <c r="P950" s="71" t="n">
        <v>191387497.88</v>
      </c>
      <c r="Q950" s="71" t="n">
        <v>58135094.91</v>
      </c>
      <c r="R950" t="inlineStr">
        <is>
          <t>JK-02</t>
        </is>
      </c>
      <c r="S950" t="inlineStr">
        <is>
          <t>Petrol</t>
        </is>
      </c>
      <c r="T950" s="70" t="n">
        <v>37</v>
      </c>
      <c r="U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TY100942</t>
        </is>
      </c>
      <c r="B951" s="68" t="n">
        <v>45773</v>
      </c>
      <c r="C951" s="69" t="n">
        <v>2025</v>
      </c>
      <c r="D951" t="inlineStr">
        <is>
          <t>Apr</t>
        </is>
      </c>
      <c r="E951" t="inlineStr">
        <is>
          <t>North America</t>
        </is>
      </c>
      <c r="F951" t="inlineStr">
        <is>
          <t>USA</t>
        </is>
      </c>
      <c r="G951" t="inlineStr">
        <is>
          <t>Corolla</t>
        </is>
      </c>
      <c r="H951" t="inlineStr">
        <is>
          <t>Dealer retail</t>
        </is>
      </c>
      <c r="I951" t="inlineStr">
        <is>
          <t>Company fleet</t>
        </is>
      </c>
      <c r="J951" t="inlineStr">
        <is>
          <t>Aisha Bello</t>
        </is>
      </c>
      <c r="K951" s="70" t="n">
        <v>14</v>
      </c>
      <c r="L951" s="71" t="n">
        <v>2846568.43</v>
      </c>
      <c r="M951" s="71" t="n">
        <v>39851958.02</v>
      </c>
      <c r="N951" s="71" t="n">
        <v>1992597.9</v>
      </c>
      <c r="O951" s="71" t="n">
        <v>37859360.12</v>
      </c>
      <c r="P951" s="71" t="n">
        <v>32556894.44</v>
      </c>
      <c r="Q951" s="71" t="n">
        <v>5302465.68</v>
      </c>
      <c r="R951" t="inlineStr">
        <is>
          <t>TX-03</t>
        </is>
      </c>
      <c r="S951" t="inlineStr">
        <is>
          <t>Petrol</t>
        </is>
      </c>
      <c r="T951" s="70" t="n">
        <v>15</v>
      </c>
      <c r="U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TY100943</t>
        </is>
      </c>
      <c r="B952" s="68" t="n">
        <v>45773</v>
      </c>
      <c r="C952" s="69" t="n">
        <v>2025</v>
      </c>
      <c r="D952" t="inlineStr">
        <is>
          <t>Apr</t>
        </is>
      </c>
      <c r="E952" t="inlineStr">
        <is>
          <t>North America</t>
        </is>
      </c>
      <c r="F952" t="inlineStr">
        <is>
          <t>USA</t>
        </is>
      </c>
      <c r="G952" t="inlineStr">
        <is>
          <t>Land Cruiser</t>
        </is>
      </c>
      <c r="H952" t="inlineStr">
        <is>
          <t>Dealer retail</t>
        </is>
      </c>
      <c r="I952" t="inlineStr">
        <is>
          <t>Private buyer</t>
        </is>
      </c>
      <c r="J952" t="inlineStr">
        <is>
          <t>Shraddha Kulkarni</t>
        </is>
      </c>
      <c r="K952" s="70" t="n">
        <v>29</v>
      </c>
      <c r="L952" s="71" t="n">
        <v>7714374.54</v>
      </c>
      <c r="M952" s="71" t="n">
        <v>223716861.66</v>
      </c>
      <c r="N952" s="71" t="n">
        <v>0</v>
      </c>
      <c r="O952" s="71" t="n">
        <v>223716861.66</v>
      </c>
      <c r="P952" s="71" t="n">
        <v>155811064.65</v>
      </c>
      <c r="Q952" s="71" t="n">
        <v>67905797.01000001</v>
      </c>
      <c r="R952" t="inlineStr">
        <is>
          <t>TX-04</t>
        </is>
      </c>
      <c r="S952" t="inlineStr">
        <is>
          <t>Petrol</t>
        </is>
      </c>
      <c r="T952" s="70" t="n">
        <v>32</v>
      </c>
      <c r="U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TY100944</t>
        </is>
      </c>
      <c r="B953" s="68" t="n">
        <v>45773</v>
      </c>
      <c r="C953" s="69" t="n">
        <v>2025</v>
      </c>
      <c r="D953" t="inlineStr">
        <is>
          <t>Apr</t>
        </is>
      </c>
      <c r="E953" t="inlineStr">
        <is>
          <t>Japan</t>
        </is>
      </c>
      <c r="F953" t="inlineStr">
        <is>
          <t>Japan</t>
        </is>
      </c>
      <c r="G953" t="inlineStr">
        <is>
          <t>RAV4</t>
        </is>
      </c>
      <c r="H953" t="inlineStr">
        <is>
          <t>Dealer retail</t>
        </is>
      </c>
      <c r="I953" t="inlineStr">
        <is>
          <t>Company fleet</t>
        </is>
      </c>
      <c r="J953" t="inlineStr">
        <is>
          <t>Sophie Müller</t>
        </is>
      </c>
      <c r="K953" s="70" t="n">
        <v>7</v>
      </c>
      <c r="L953" s="71" t="n">
        <v>3588944.46</v>
      </c>
      <c r="M953" s="71" t="n">
        <v>25122611.22</v>
      </c>
      <c r="N953" s="71" t="n">
        <v>0</v>
      </c>
      <c r="O953" s="71" t="n">
        <v>25122611.22</v>
      </c>
      <c r="P953" s="71" t="n">
        <v>19370261.69</v>
      </c>
      <c r="Q953" s="71" t="n">
        <v>5752349.53</v>
      </c>
      <c r="R953" t="inlineStr">
        <is>
          <t>NG-03</t>
        </is>
      </c>
      <c r="S953" t="inlineStr">
        <is>
          <t>Petrol</t>
        </is>
      </c>
      <c r="T953" s="70" t="n">
        <v>7</v>
      </c>
      <c r="U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TY100945</t>
        </is>
      </c>
      <c r="B954" s="68" t="n">
        <v>45773</v>
      </c>
      <c r="C954" s="69" t="n">
        <v>2025</v>
      </c>
      <c r="D954" t="inlineStr">
        <is>
          <t>Apr</t>
        </is>
      </c>
      <c r="E954" t="inlineStr">
        <is>
          <t>Europe</t>
        </is>
      </c>
      <c r="F954" t="inlineStr">
        <is>
          <t>France</t>
        </is>
      </c>
      <c r="G954" t="inlineStr">
        <is>
          <t>Corolla</t>
        </is>
      </c>
      <c r="H954" t="inlineStr">
        <is>
          <t>Dealer retail</t>
        </is>
      </c>
      <c r="I954" t="inlineStr">
        <is>
          <t>Company fleet</t>
        </is>
      </c>
      <c r="J954" t="inlineStr">
        <is>
          <t>Ana Costa</t>
        </is>
      </c>
      <c r="K954" s="70" t="n">
        <v>42</v>
      </c>
      <c r="L954" s="71" t="n">
        <v>2818921.31</v>
      </c>
      <c r="M954" s="71" t="n">
        <v>118394695.02</v>
      </c>
      <c r="N954" s="71" t="n">
        <v>5919734.75</v>
      </c>
      <c r="O954" s="71" t="n">
        <v>112474960.27</v>
      </c>
      <c r="P954" s="71" t="n">
        <v>93421863.19</v>
      </c>
      <c r="Q954" s="71" t="n">
        <v>19053097.08</v>
      </c>
      <c r="R954" t="inlineStr">
        <is>
          <t>PA-03</t>
        </is>
      </c>
      <c r="S954" t="inlineStr">
        <is>
          <t>Petrol</t>
        </is>
      </c>
      <c r="T954" s="70" t="n">
        <v>45</v>
      </c>
      <c r="U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TY100946</t>
        </is>
      </c>
      <c r="B955" s="68" t="n">
        <v>45773</v>
      </c>
      <c r="C955" s="69" t="n">
        <v>2025</v>
      </c>
      <c r="D955" t="inlineStr">
        <is>
          <t>Apr</t>
        </is>
      </c>
      <c r="E955" t="inlineStr">
        <is>
          <t>Middle East</t>
        </is>
      </c>
      <c r="F955" t="inlineStr">
        <is>
          <t>Saudi Arabia</t>
        </is>
      </c>
      <c r="G955" t="inlineStr">
        <is>
          <t>RAV4</t>
        </is>
      </c>
      <c r="H955" t="inlineStr">
        <is>
          <t>Dealer retail</t>
        </is>
      </c>
      <c r="I955" t="inlineStr">
        <is>
          <t>Private buyer</t>
        </is>
      </c>
      <c r="J955" t="inlineStr">
        <is>
          <t>Sophie Müller</t>
        </is>
      </c>
      <c r="K955" s="70" t="n">
        <v>9</v>
      </c>
      <c r="L955" s="71" t="n">
        <v>3612279.47</v>
      </c>
      <c r="M955" s="71" t="n">
        <v>32510515.23</v>
      </c>
      <c r="N955" s="71" t="n">
        <v>1625525.76</v>
      </c>
      <c r="O955" s="71" t="n">
        <v>30884989.47</v>
      </c>
      <c r="P955" s="71" t="n">
        <v>24805866.63</v>
      </c>
      <c r="Q955" s="71" t="n">
        <v>6079122.84</v>
      </c>
      <c r="R955" t="inlineStr">
        <is>
          <t>RY-02</t>
        </is>
      </c>
      <c r="S955" t="inlineStr">
        <is>
          <t>Hybrid</t>
        </is>
      </c>
      <c r="T955" s="70" t="n">
        <v>9</v>
      </c>
      <c r="U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TY100947</t>
        </is>
      </c>
      <c r="B956" s="68" t="n">
        <v>45773</v>
      </c>
      <c r="C956" s="69" t="n">
        <v>2025</v>
      </c>
      <c r="D956" t="inlineStr">
        <is>
          <t>Apr</t>
        </is>
      </c>
      <c r="E956" t="inlineStr">
        <is>
          <t>Japan</t>
        </is>
      </c>
      <c r="F956" t="inlineStr">
        <is>
          <t>Japan</t>
        </is>
      </c>
      <c r="G956" t="inlineStr">
        <is>
          <t>Corolla</t>
        </is>
      </c>
      <c r="H956" t="inlineStr">
        <is>
          <t>Dealer retail</t>
        </is>
      </c>
      <c r="I956" t="inlineStr">
        <is>
          <t>Private buyer</t>
        </is>
      </c>
      <c r="J956" t="inlineStr">
        <is>
          <t>Aisha Bello</t>
        </is>
      </c>
      <c r="K956" s="70" t="n">
        <v>20</v>
      </c>
      <c r="L956" s="71" t="n">
        <v>2681568.22</v>
      </c>
      <c r="M956" s="71" t="n">
        <v>53631364.4</v>
      </c>
      <c r="N956" s="71" t="n">
        <v>2681568.22</v>
      </c>
      <c r="O956" s="71" t="n">
        <v>50949796.18</v>
      </c>
      <c r="P956" s="71" t="n">
        <v>45939891.29</v>
      </c>
      <c r="Q956" s="71" t="n">
        <v>5009904.89</v>
      </c>
      <c r="R956" t="inlineStr">
        <is>
          <t>TK-02</t>
        </is>
      </c>
      <c r="S956" t="inlineStr">
        <is>
          <t>Hybrid</t>
        </is>
      </c>
      <c r="T956" s="70" t="n">
        <v>21</v>
      </c>
      <c r="U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TY100948</t>
        </is>
      </c>
      <c r="B957" s="68" t="n">
        <v>45774</v>
      </c>
      <c r="C957" s="69" t="n">
        <v>2025</v>
      </c>
      <c r="D957" t="inlineStr">
        <is>
          <t>Apr</t>
        </is>
      </c>
      <c r="E957" t="inlineStr">
        <is>
          <t>Europe</t>
        </is>
      </c>
      <c r="F957" t="inlineStr">
        <is>
          <t>Germany</t>
        </is>
      </c>
      <c r="G957" t="inlineStr">
        <is>
          <t>Corolla</t>
        </is>
      </c>
      <c r="H957" t="inlineStr">
        <is>
          <t>Fleet</t>
        </is>
      </c>
      <c r="I957" t="inlineStr">
        <is>
          <t>Private buyer</t>
        </is>
      </c>
      <c r="J957" t="inlineStr">
        <is>
          <t>Omar Haddad</t>
        </is>
      </c>
      <c r="K957" s="70" t="n">
        <v>27</v>
      </c>
      <c r="L957" s="71" t="n">
        <v>2797555.42</v>
      </c>
      <c r="M957" s="71" t="n">
        <v>75533996.34</v>
      </c>
      <c r="N957" s="71" t="n">
        <v>0</v>
      </c>
      <c r="O957" s="71" t="n">
        <v>75533996.34</v>
      </c>
      <c r="P957" s="71" t="n">
        <v>63441916.8</v>
      </c>
      <c r="Q957" s="71" t="n">
        <v>12092079.54</v>
      </c>
      <c r="R957" t="inlineStr">
        <is>
          <t>BE-02</t>
        </is>
      </c>
      <c r="S957" t="inlineStr">
        <is>
          <t>Petrol</t>
        </is>
      </c>
      <c r="T957" s="70" t="n">
        <v>27</v>
      </c>
      <c r="U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TY100949</t>
        </is>
      </c>
      <c r="B958" s="68" t="n">
        <v>45774</v>
      </c>
      <c r="C958" s="69" t="n">
        <v>2025</v>
      </c>
      <c r="D958" t="inlineStr">
        <is>
          <t>Apr</t>
        </is>
      </c>
      <c r="E958" t="inlineStr">
        <is>
          <t>Middle East</t>
        </is>
      </c>
      <c r="F958" t="inlineStr">
        <is>
          <t>UAE</t>
        </is>
      </c>
      <c r="G958" t="inlineStr">
        <is>
          <t>Camry</t>
        </is>
      </c>
      <c r="H958" t="inlineStr">
        <is>
          <t>Online reservation</t>
        </is>
      </c>
      <c r="I958" t="inlineStr">
        <is>
          <t>Private buyer</t>
        </is>
      </c>
      <c r="J958" t="inlineStr">
        <is>
          <t>Amir Khan</t>
        </is>
      </c>
      <c r="K958" s="70" t="n">
        <v>30</v>
      </c>
      <c r="L958" s="71" t="n">
        <v>3775038.52</v>
      </c>
      <c r="M958" s="71" t="n">
        <v>113251155.6</v>
      </c>
      <c r="N958" s="71" t="n">
        <v>2265023.11</v>
      </c>
      <c r="O958" s="71" t="n">
        <v>110986132.49</v>
      </c>
      <c r="P958" s="71" t="n">
        <v>96540749.06999999</v>
      </c>
      <c r="Q958" s="71" t="n">
        <v>14445383.42</v>
      </c>
      <c r="R958" t="inlineStr">
        <is>
          <t>DB-02</t>
        </is>
      </c>
      <c r="S958" t="inlineStr">
        <is>
          <t>Petrol</t>
        </is>
      </c>
      <c r="T958" s="70" t="n">
        <v>29</v>
      </c>
      <c r="U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TY100950</t>
        </is>
      </c>
      <c r="B959" s="68" t="n">
        <v>45774</v>
      </c>
      <c r="C959" s="69" t="n">
        <v>2025</v>
      </c>
      <c r="D959" t="inlineStr">
        <is>
          <t>Apr</t>
        </is>
      </c>
      <c r="E959" t="inlineStr">
        <is>
          <t>North America</t>
        </is>
      </c>
      <c r="F959" t="inlineStr">
        <is>
          <t>USA</t>
        </is>
      </c>
      <c r="G959" t="inlineStr">
        <is>
          <t>Land Cruiser</t>
        </is>
      </c>
      <c r="H959" t="inlineStr">
        <is>
          <t>Dealer retail</t>
        </is>
      </c>
      <c r="I959" t="inlineStr">
        <is>
          <t>Government</t>
        </is>
      </c>
      <c r="J959" t="inlineStr">
        <is>
          <t>Fatima Al-Saud</t>
        </is>
      </c>
      <c r="K959" s="70" t="n">
        <v>37</v>
      </c>
      <c r="L959" s="71" t="n">
        <v>7145521.75</v>
      </c>
      <c r="M959" s="71" t="n">
        <v>264384304.75</v>
      </c>
      <c r="N959" s="71" t="n">
        <v>13219215.24</v>
      </c>
      <c r="O959" s="71" t="n">
        <v>251165089.51</v>
      </c>
      <c r="P959" s="71" t="n">
        <v>199298619.9</v>
      </c>
      <c r="Q959" s="71" t="n">
        <v>51866469.61</v>
      </c>
      <c r="R959" t="inlineStr">
        <is>
          <t>LA-02</t>
        </is>
      </c>
      <c r="S959" t="inlineStr">
        <is>
          <t>Diesel</t>
        </is>
      </c>
      <c r="T959" s="70" t="n">
        <v>35</v>
      </c>
      <c r="U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TY100951</t>
        </is>
      </c>
      <c r="B960" s="68" t="n">
        <v>45774</v>
      </c>
      <c r="C960" s="69" t="n">
        <v>2025</v>
      </c>
      <c r="D960" t="inlineStr">
        <is>
          <t>Apr</t>
        </is>
      </c>
      <c r="E960" t="inlineStr">
        <is>
          <t>Asia</t>
        </is>
      </c>
      <c r="F960" t="inlineStr">
        <is>
          <t>India</t>
        </is>
      </c>
      <c r="G960" t="inlineStr">
        <is>
          <t>Corolla</t>
        </is>
      </c>
      <c r="H960" t="inlineStr">
        <is>
          <t>Fleet</t>
        </is>
      </c>
      <c r="I960" t="inlineStr">
        <is>
          <t>Private buyer</t>
        </is>
      </c>
      <c r="J960" t="inlineStr">
        <is>
          <t>Noah Smith</t>
        </is>
      </c>
      <c r="K960" s="70" t="n">
        <v>26</v>
      </c>
      <c r="L960" s="71" t="n">
        <v>2840210.22</v>
      </c>
      <c r="M960" s="71" t="n">
        <v>73845465.72</v>
      </c>
      <c r="N960" s="71" t="n">
        <v>2215363.97</v>
      </c>
      <c r="O960" s="71" t="n">
        <v>71630101.75</v>
      </c>
      <c r="P960" s="71" t="n">
        <v>61856835.44</v>
      </c>
      <c r="Q960" s="71" t="n">
        <v>9773266.310000001</v>
      </c>
      <c r="R960" t="inlineStr">
        <is>
          <t>PU-02</t>
        </is>
      </c>
      <c r="S960" t="inlineStr">
        <is>
          <t>Petrol</t>
        </is>
      </c>
      <c r="T960" s="70" t="n">
        <v>27</v>
      </c>
      <c r="U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TY100952</t>
        </is>
      </c>
      <c r="B961" s="68" t="n">
        <v>45774</v>
      </c>
      <c r="C961" s="69" t="n">
        <v>2025</v>
      </c>
      <c r="D961" t="inlineStr">
        <is>
          <t>Apr</t>
        </is>
      </c>
      <c r="E961" t="inlineStr">
        <is>
          <t>North America</t>
        </is>
      </c>
      <c r="F961" t="inlineStr">
        <is>
          <t>USA</t>
        </is>
      </c>
      <c r="G961" t="inlineStr">
        <is>
          <t>Hilux</t>
        </is>
      </c>
      <c r="H961" t="inlineStr">
        <is>
          <t>Fleet</t>
        </is>
      </c>
      <c r="I961" t="inlineStr">
        <is>
          <t>Private buyer</t>
        </is>
      </c>
      <c r="J961" t="inlineStr">
        <is>
          <t>Hiroshi Tanaka</t>
        </is>
      </c>
      <c r="K961" s="70" t="n">
        <v>25</v>
      </c>
      <c r="L961" s="71" t="n">
        <v>4207883.96</v>
      </c>
      <c r="M961" s="71" t="n">
        <v>105197099</v>
      </c>
      <c r="N961" s="71" t="n">
        <v>3155912.97</v>
      </c>
      <c r="O961" s="71" t="n">
        <v>102041186.03</v>
      </c>
      <c r="P961" s="71" t="n">
        <v>80291442.44</v>
      </c>
      <c r="Q961" s="71" t="n">
        <v>21749743.59</v>
      </c>
      <c r="R961" t="inlineStr">
        <is>
          <t>LA-02</t>
        </is>
      </c>
      <c r="S961" t="inlineStr">
        <is>
          <t>Diesel</t>
        </is>
      </c>
      <c r="T961" s="70" t="n">
        <v>27</v>
      </c>
      <c r="U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TY100953</t>
        </is>
      </c>
      <c r="B962" s="68" t="n">
        <v>45774</v>
      </c>
      <c r="C962" s="69" t="n">
        <v>2025</v>
      </c>
      <c r="D962" t="inlineStr">
        <is>
          <t>Apr</t>
        </is>
      </c>
      <c r="E962" t="inlineStr">
        <is>
          <t>Asia</t>
        </is>
      </c>
      <c r="F962" t="inlineStr">
        <is>
          <t>India</t>
        </is>
      </c>
      <c r="G962" t="inlineStr">
        <is>
          <t>Hilux</t>
        </is>
      </c>
      <c r="H962" t="inlineStr">
        <is>
          <t>Dealer retail</t>
        </is>
      </c>
      <c r="I962" t="inlineStr">
        <is>
          <t>Private buyer</t>
        </is>
      </c>
      <c r="J962" t="inlineStr">
        <is>
          <t>Liam O'Brien</t>
        </is>
      </c>
      <c r="K962" s="70" t="n">
        <v>41</v>
      </c>
      <c r="L962" s="71" t="n">
        <v>4121396.45</v>
      </c>
      <c r="M962" s="71" t="n">
        <v>168977254.45</v>
      </c>
      <c r="N962" s="71" t="n">
        <v>8448862.720000001</v>
      </c>
      <c r="O962" s="71" t="n">
        <v>160528391.73</v>
      </c>
      <c r="P962" s="71" t="n">
        <v>132812771.48</v>
      </c>
      <c r="Q962" s="71" t="n">
        <v>27715620.25</v>
      </c>
      <c r="R962" t="inlineStr">
        <is>
          <t>PU-04</t>
        </is>
      </c>
      <c r="S962" t="inlineStr">
        <is>
          <t>Diesel</t>
        </is>
      </c>
      <c r="T962" s="70" t="n">
        <v>41</v>
      </c>
      <c r="U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TY100954</t>
        </is>
      </c>
      <c r="B963" s="68" t="n">
        <v>45774</v>
      </c>
      <c r="C963" s="69" t="n">
        <v>2025</v>
      </c>
      <c r="D963" t="inlineStr">
        <is>
          <t>Apr</t>
        </is>
      </c>
      <c r="E963" t="inlineStr">
        <is>
          <t>North America</t>
        </is>
      </c>
      <c r="F963" t="inlineStr">
        <is>
          <t>USA</t>
        </is>
      </c>
      <c r="G963" t="inlineStr">
        <is>
          <t>Corolla</t>
        </is>
      </c>
      <c r="H963" t="inlineStr">
        <is>
          <t>Fleet</t>
        </is>
      </c>
      <c r="I963" t="inlineStr">
        <is>
          <t>Company fleet</t>
        </is>
      </c>
      <c r="J963" t="inlineStr">
        <is>
          <t>Ruhi Shaikh</t>
        </is>
      </c>
      <c r="K963" s="70" t="n">
        <v>23</v>
      </c>
      <c r="L963" s="71" t="n">
        <v>2832220.96</v>
      </c>
      <c r="M963" s="71" t="n">
        <v>65141082.08</v>
      </c>
      <c r="N963" s="71" t="n">
        <v>0</v>
      </c>
      <c r="O963" s="71" t="n">
        <v>65141082.08</v>
      </c>
      <c r="P963" s="71" t="n">
        <v>53477007.29</v>
      </c>
      <c r="Q963" s="71" t="n">
        <v>11664074.79</v>
      </c>
      <c r="R963" t="inlineStr">
        <is>
          <t>TX-03</t>
        </is>
      </c>
      <c r="S963" t="inlineStr">
        <is>
          <t>Hybrid</t>
        </is>
      </c>
      <c r="T963" s="70" t="n">
        <v>24</v>
      </c>
      <c r="U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TY100955</t>
        </is>
      </c>
      <c r="B964" s="68" t="n">
        <v>45774</v>
      </c>
      <c r="C964" s="69" t="n">
        <v>2025</v>
      </c>
      <c r="D964" t="inlineStr">
        <is>
          <t>Apr</t>
        </is>
      </c>
      <c r="E964" t="inlineStr">
        <is>
          <t>Japan</t>
        </is>
      </c>
      <c r="F964" t="inlineStr">
        <is>
          <t>Japan</t>
        </is>
      </c>
      <c r="G964" t="inlineStr">
        <is>
          <t>Prius</t>
        </is>
      </c>
      <c r="H964" t="inlineStr">
        <is>
          <t>Dealer retail</t>
        </is>
      </c>
      <c r="I964" t="inlineStr">
        <is>
          <t>Government</t>
        </is>
      </c>
      <c r="J964" t="inlineStr">
        <is>
          <t>Zoya Ahmed</t>
        </is>
      </c>
      <c r="K964" s="70" t="n">
        <v>17</v>
      </c>
      <c r="L964" s="71" t="n">
        <v>3523119.33</v>
      </c>
      <c r="M964" s="71" t="n">
        <v>59893028.61</v>
      </c>
      <c r="N964" s="71" t="n">
        <v>2994651.43</v>
      </c>
      <c r="O964" s="71" t="n">
        <v>56898377.18</v>
      </c>
      <c r="P964" s="71" t="n">
        <v>49902931.01</v>
      </c>
      <c r="Q964" s="71" t="n">
        <v>6995446.17</v>
      </c>
      <c r="R964" t="inlineStr">
        <is>
          <t>TK-04</t>
        </is>
      </c>
      <c r="S964" t="inlineStr">
        <is>
          <t>Hybrid</t>
        </is>
      </c>
      <c r="T964" s="70" t="n">
        <v>19</v>
      </c>
      <c r="U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TY100956</t>
        </is>
      </c>
      <c r="B965" s="68" t="n">
        <v>45774</v>
      </c>
      <c r="C965" s="69" t="n">
        <v>2025</v>
      </c>
      <c r="D965" t="inlineStr">
        <is>
          <t>Apr</t>
        </is>
      </c>
      <c r="E965" t="inlineStr">
        <is>
          <t>North America</t>
        </is>
      </c>
      <c r="F965" t="inlineStr">
        <is>
          <t>Canada</t>
        </is>
      </c>
      <c r="G965" t="inlineStr">
        <is>
          <t>Camry</t>
        </is>
      </c>
      <c r="H965" t="inlineStr">
        <is>
          <t>Dealer retail</t>
        </is>
      </c>
      <c r="I965" t="inlineStr">
        <is>
          <t>Company fleet</t>
        </is>
      </c>
      <c r="J965" t="inlineStr">
        <is>
          <t>Shraddha Kulkarni</t>
        </is>
      </c>
      <c r="K965" s="70" t="n">
        <v>29</v>
      </c>
      <c r="L965" s="71" t="n">
        <v>3877917.13</v>
      </c>
      <c r="M965" s="71" t="n">
        <v>112459596.77</v>
      </c>
      <c r="N965" s="71" t="n">
        <v>0</v>
      </c>
      <c r="O965" s="71" t="n">
        <v>112459596.77</v>
      </c>
      <c r="P965" s="71" t="n">
        <v>95762470.39</v>
      </c>
      <c r="Q965" s="71" t="n">
        <v>16697126.38</v>
      </c>
      <c r="R965" t="inlineStr">
        <is>
          <t>TO-03</t>
        </is>
      </c>
      <c r="S965" t="inlineStr">
        <is>
          <t>Petrol</t>
        </is>
      </c>
      <c r="T965" s="70" t="n">
        <v>31</v>
      </c>
      <c r="U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TY100957</t>
        </is>
      </c>
      <c r="B966" s="68" t="n">
        <v>45774</v>
      </c>
      <c r="C966" s="69" t="n">
        <v>2025</v>
      </c>
      <c r="D966" t="inlineStr">
        <is>
          <t>Apr</t>
        </is>
      </c>
      <c r="E966" t="inlineStr">
        <is>
          <t>North America</t>
        </is>
      </c>
      <c r="F966" t="inlineStr">
        <is>
          <t>USA</t>
        </is>
      </c>
      <c r="G966" t="inlineStr">
        <is>
          <t>RAV4</t>
        </is>
      </c>
      <c r="H966" t="inlineStr">
        <is>
          <t>Dealer retail</t>
        </is>
      </c>
      <c r="I966" t="inlineStr">
        <is>
          <t>Company fleet</t>
        </is>
      </c>
      <c r="J966" t="inlineStr">
        <is>
          <t>Omar Haddad</t>
        </is>
      </c>
      <c r="K966" s="70" t="n">
        <v>19</v>
      </c>
      <c r="L966" s="71" t="n">
        <v>3755500.53</v>
      </c>
      <c r="M966" s="71" t="n">
        <v>71354510.06999999</v>
      </c>
      <c r="N966" s="71" t="n">
        <v>0</v>
      </c>
      <c r="O966" s="71" t="n">
        <v>71354510.06999999</v>
      </c>
      <c r="P966" s="71" t="n">
        <v>55882302.91</v>
      </c>
      <c r="Q966" s="71" t="n">
        <v>15472207.16</v>
      </c>
      <c r="R966" t="inlineStr">
        <is>
          <t>TX-04</t>
        </is>
      </c>
      <c r="S966" t="inlineStr">
        <is>
          <t>Petrol</t>
        </is>
      </c>
      <c r="T966" s="70" t="n">
        <v>20</v>
      </c>
      <c r="U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TY100958</t>
        </is>
      </c>
      <c r="B967" s="68" t="n">
        <v>45774</v>
      </c>
      <c r="C967" s="69" t="n">
        <v>2025</v>
      </c>
      <c r="D967" t="inlineStr">
        <is>
          <t>Apr</t>
        </is>
      </c>
      <c r="E967" t="inlineStr">
        <is>
          <t>Asia</t>
        </is>
      </c>
      <c r="F967" t="inlineStr">
        <is>
          <t>India</t>
        </is>
      </c>
      <c r="G967" t="inlineStr">
        <is>
          <t>Land Cruiser</t>
        </is>
      </c>
      <c r="H967" t="inlineStr">
        <is>
          <t>Fleet</t>
        </is>
      </c>
      <c r="I967" t="inlineStr">
        <is>
          <t>Private buyer</t>
        </is>
      </c>
      <c r="J967" t="inlineStr">
        <is>
          <t>Sophie Müller</t>
        </is>
      </c>
      <c r="K967" s="70" t="n">
        <v>3</v>
      </c>
      <c r="L967" s="71" t="n">
        <v>7638600.74</v>
      </c>
      <c r="M967" s="71" t="n">
        <v>22915802.22</v>
      </c>
      <c r="N967" s="71" t="n">
        <v>687474.0699999999</v>
      </c>
      <c r="O967" s="71" t="n">
        <v>22228328.15</v>
      </c>
      <c r="P967" s="71" t="n">
        <v>16133938.26</v>
      </c>
      <c r="Q967" s="71" t="n">
        <v>6094389.89</v>
      </c>
      <c r="R967" t="inlineStr">
        <is>
          <t>DL-03</t>
        </is>
      </c>
      <c r="S967" t="inlineStr">
        <is>
          <t>Hybrid</t>
        </is>
      </c>
      <c r="T967" s="70" t="n">
        <v>3</v>
      </c>
      <c r="U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TY100959</t>
        </is>
      </c>
      <c r="B968" s="68" t="n">
        <v>45774</v>
      </c>
      <c r="C968" s="69" t="n">
        <v>2025</v>
      </c>
      <c r="D968" t="inlineStr">
        <is>
          <t>Apr</t>
        </is>
      </c>
      <c r="E968" t="inlineStr">
        <is>
          <t>Asia</t>
        </is>
      </c>
      <c r="F968" t="inlineStr">
        <is>
          <t>India</t>
        </is>
      </c>
      <c r="G968" t="inlineStr">
        <is>
          <t>Camry</t>
        </is>
      </c>
      <c r="H968" t="inlineStr">
        <is>
          <t>Online reservation</t>
        </is>
      </c>
      <c r="I968" t="inlineStr">
        <is>
          <t>Private buyer</t>
        </is>
      </c>
      <c r="J968" t="inlineStr">
        <is>
          <t>Hiroshi Tanaka</t>
        </is>
      </c>
      <c r="K968" s="70" t="n">
        <v>17</v>
      </c>
      <c r="L968" s="71" t="n">
        <v>4005102.99</v>
      </c>
      <c r="M968" s="71" t="n">
        <v>68086750.83</v>
      </c>
      <c r="N968" s="71" t="n">
        <v>0</v>
      </c>
      <c r="O968" s="71" t="n">
        <v>68086750.83</v>
      </c>
      <c r="P968" s="71" t="n">
        <v>53796855.71</v>
      </c>
      <c r="Q968" s="71" t="n">
        <v>14289895.12</v>
      </c>
      <c r="R968" t="inlineStr">
        <is>
          <t>BL-03</t>
        </is>
      </c>
      <c r="S968" t="inlineStr">
        <is>
          <t>Petrol</t>
        </is>
      </c>
      <c r="T968" s="70" t="n">
        <v>17</v>
      </c>
      <c r="U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TY100960</t>
        </is>
      </c>
      <c r="B969" s="68" t="n">
        <v>45775</v>
      </c>
      <c r="C969" s="69" t="n">
        <v>2025</v>
      </c>
      <c r="D969" t="inlineStr">
        <is>
          <t>Apr</t>
        </is>
      </c>
      <c r="E969" t="inlineStr">
        <is>
          <t>Japan</t>
        </is>
      </c>
      <c r="F969" t="inlineStr">
        <is>
          <t>Japan</t>
        </is>
      </c>
      <c r="G969" t="inlineStr">
        <is>
          <t>Corolla</t>
        </is>
      </c>
      <c r="H969" t="inlineStr">
        <is>
          <t>Dealer retail</t>
        </is>
      </c>
      <c r="I969" t="inlineStr">
        <is>
          <t>Private buyer</t>
        </is>
      </c>
      <c r="J969" t="inlineStr">
        <is>
          <t>Priya Nair</t>
        </is>
      </c>
      <c r="K969" s="70" t="n">
        <v>13</v>
      </c>
      <c r="L969" s="71" t="n">
        <v>2758282.6</v>
      </c>
      <c r="M969" s="71" t="n">
        <v>35857673.8</v>
      </c>
      <c r="N969" s="71" t="n">
        <v>717153.48</v>
      </c>
      <c r="O969" s="71" t="n">
        <v>35140520.32</v>
      </c>
      <c r="P969" s="71" t="n">
        <v>29963700.12</v>
      </c>
      <c r="Q969" s="71" t="n">
        <v>5176820.2</v>
      </c>
      <c r="R969" t="inlineStr">
        <is>
          <t>TK-04</t>
        </is>
      </c>
      <c r="S969" t="inlineStr">
        <is>
          <t>Petrol</t>
        </is>
      </c>
      <c r="T969" s="70" t="n">
        <v>13</v>
      </c>
      <c r="U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TY100961</t>
        </is>
      </c>
      <c r="B970" s="68" t="n">
        <v>45775</v>
      </c>
      <c r="C970" s="69" t="n">
        <v>2025</v>
      </c>
      <c r="D970" t="inlineStr">
        <is>
          <t>Apr</t>
        </is>
      </c>
      <c r="E970" t="inlineStr">
        <is>
          <t>North America</t>
        </is>
      </c>
      <c r="F970" t="inlineStr">
        <is>
          <t>USA</t>
        </is>
      </c>
      <c r="G970" t="inlineStr">
        <is>
          <t>bZ4X</t>
        </is>
      </c>
      <c r="H970" t="inlineStr">
        <is>
          <t>Dealer retail</t>
        </is>
      </c>
      <c r="I970" t="inlineStr">
        <is>
          <t>Company fleet</t>
        </is>
      </c>
      <c r="J970" t="inlineStr">
        <is>
          <t>Carlos Silva</t>
        </is>
      </c>
      <c r="K970" s="70" t="n">
        <v>29</v>
      </c>
      <c r="L970" s="71" t="n">
        <v>6170472.69</v>
      </c>
      <c r="M970" s="71" t="n">
        <v>178943708.01</v>
      </c>
      <c r="N970" s="71" t="n">
        <v>5368311.24</v>
      </c>
      <c r="O970" s="71" t="n">
        <v>173575396.77</v>
      </c>
      <c r="P970" s="71" t="n">
        <v>153072765.96</v>
      </c>
      <c r="Q970" s="71" t="n">
        <v>20502630.81</v>
      </c>
      <c r="R970" t="inlineStr">
        <is>
          <t>TX-02</t>
        </is>
      </c>
      <c r="S970" t="inlineStr">
        <is>
          <t>EV</t>
        </is>
      </c>
      <c r="T970" s="70" t="n">
        <v>28</v>
      </c>
      <c r="U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TY100962</t>
        </is>
      </c>
      <c r="B971" s="68" t="n">
        <v>45775</v>
      </c>
      <c r="C971" s="69" t="n">
        <v>2025</v>
      </c>
      <c r="D971" t="inlineStr">
        <is>
          <t>Apr</t>
        </is>
      </c>
      <c r="E971" t="inlineStr">
        <is>
          <t>Japan</t>
        </is>
      </c>
      <c r="F971" t="inlineStr">
        <is>
          <t>Japan</t>
        </is>
      </c>
      <c r="G971" t="inlineStr">
        <is>
          <t>RAV4</t>
        </is>
      </c>
      <c r="H971" t="inlineStr">
        <is>
          <t>Fleet</t>
        </is>
      </c>
      <c r="I971" t="inlineStr">
        <is>
          <t>Private buyer</t>
        </is>
      </c>
      <c r="J971" t="inlineStr">
        <is>
          <t>Hiroshi Tanaka</t>
        </is>
      </c>
      <c r="K971" s="70" t="n">
        <v>22</v>
      </c>
      <c r="L971" s="71" t="n">
        <v>3695889.08</v>
      </c>
      <c r="M971" s="71" t="n">
        <v>81309559.76000001</v>
      </c>
      <c r="N971" s="71" t="n">
        <v>0</v>
      </c>
      <c r="O971" s="71" t="n">
        <v>81309559.76000001</v>
      </c>
      <c r="P971" s="71" t="n">
        <v>60450488.08</v>
      </c>
      <c r="Q971" s="71" t="n">
        <v>20859071.68</v>
      </c>
      <c r="R971" t="inlineStr">
        <is>
          <t>TK-02</t>
        </is>
      </c>
      <c r="S971" t="inlineStr">
        <is>
          <t>Hybrid</t>
        </is>
      </c>
      <c r="T971" s="70" t="n">
        <v>21</v>
      </c>
      <c r="U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TY100963</t>
        </is>
      </c>
      <c r="B972" s="68" t="n">
        <v>45775</v>
      </c>
      <c r="C972" s="69" t="n">
        <v>2025</v>
      </c>
      <c r="D972" t="inlineStr">
        <is>
          <t>Apr</t>
        </is>
      </c>
      <c r="E972" t="inlineStr">
        <is>
          <t>Japan</t>
        </is>
      </c>
      <c r="F972" t="inlineStr">
        <is>
          <t>Japan</t>
        </is>
      </c>
      <c r="G972" t="inlineStr">
        <is>
          <t>Camry</t>
        </is>
      </c>
      <c r="H972" t="inlineStr">
        <is>
          <t>Dealer retail</t>
        </is>
      </c>
      <c r="I972" t="inlineStr">
        <is>
          <t>Private buyer</t>
        </is>
      </c>
      <c r="J972" t="inlineStr">
        <is>
          <t>Amir Khan</t>
        </is>
      </c>
      <c r="K972" s="70" t="n">
        <v>16</v>
      </c>
      <c r="L972" s="71" t="n">
        <v>4109894.36</v>
      </c>
      <c r="M972" s="71" t="n">
        <v>65758309.76</v>
      </c>
      <c r="N972" s="71" t="n">
        <v>1972749.29</v>
      </c>
      <c r="O972" s="71" t="n">
        <v>63785560.47</v>
      </c>
      <c r="P972" s="71" t="n">
        <v>52301008.69</v>
      </c>
      <c r="Q972" s="71" t="n">
        <v>11484551.78</v>
      </c>
      <c r="R972" t="inlineStr">
        <is>
          <t>NG-04</t>
        </is>
      </c>
      <c r="S972" t="inlineStr">
        <is>
          <t>Petrol</t>
        </is>
      </c>
      <c r="T972" s="70" t="n">
        <v>17</v>
      </c>
      <c r="U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TY100964</t>
        </is>
      </c>
      <c r="B973" s="68" t="n">
        <v>45775</v>
      </c>
      <c r="C973" s="69" t="n">
        <v>2025</v>
      </c>
      <c r="D973" t="inlineStr">
        <is>
          <t>Apr</t>
        </is>
      </c>
      <c r="E973" t="inlineStr">
        <is>
          <t>Japan</t>
        </is>
      </c>
      <c r="F973" t="inlineStr">
        <is>
          <t>Japan</t>
        </is>
      </c>
      <c r="G973" t="inlineStr">
        <is>
          <t>Hilux</t>
        </is>
      </c>
      <c r="H973" t="inlineStr">
        <is>
          <t>Fleet</t>
        </is>
      </c>
      <c r="I973" t="inlineStr">
        <is>
          <t>Company fleet</t>
        </is>
      </c>
      <c r="J973" t="inlineStr">
        <is>
          <t>Olivia Brown</t>
        </is>
      </c>
      <c r="K973" s="70" t="n">
        <v>11</v>
      </c>
      <c r="L973" s="71" t="n">
        <v>3767356.79</v>
      </c>
      <c r="M973" s="71" t="n">
        <v>41440924.69</v>
      </c>
      <c r="N973" s="71" t="n">
        <v>1243227.74</v>
      </c>
      <c r="O973" s="71" t="n">
        <v>40197696.95</v>
      </c>
      <c r="P973" s="71" t="n">
        <v>34343567.97</v>
      </c>
      <c r="Q973" s="71" t="n">
        <v>5854128.98</v>
      </c>
      <c r="R973" t="inlineStr">
        <is>
          <t>OS-04</t>
        </is>
      </c>
      <c r="S973" t="inlineStr">
        <is>
          <t>Diesel</t>
        </is>
      </c>
      <c r="T973" s="70" t="n">
        <v>11</v>
      </c>
      <c r="U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TY100965</t>
        </is>
      </c>
      <c r="B974" s="68" t="n">
        <v>45775</v>
      </c>
      <c r="C974" s="69" t="n">
        <v>2025</v>
      </c>
      <c r="D974" t="inlineStr">
        <is>
          <t>Apr</t>
        </is>
      </c>
      <c r="E974" t="inlineStr">
        <is>
          <t>North America</t>
        </is>
      </c>
      <c r="F974" t="inlineStr">
        <is>
          <t>Canada</t>
        </is>
      </c>
      <c r="G974" t="inlineStr">
        <is>
          <t>Corolla</t>
        </is>
      </c>
      <c r="H974" t="inlineStr">
        <is>
          <t>Dealer retail</t>
        </is>
      </c>
      <c r="I974" t="inlineStr">
        <is>
          <t>Government</t>
        </is>
      </c>
      <c r="J974" t="inlineStr">
        <is>
          <t>Sophie Müller</t>
        </is>
      </c>
      <c r="K974" s="70" t="n">
        <v>7</v>
      </c>
      <c r="L974" s="71" t="n">
        <v>2789820.98</v>
      </c>
      <c r="M974" s="71" t="n">
        <v>19528746.86</v>
      </c>
      <c r="N974" s="71" t="n">
        <v>0</v>
      </c>
      <c r="O974" s="71" t="n">
        <v>19528746.86</v>
      </c>
      <c r="P974" s="71" t="n">
        <v>16105937.76</v>
      </c>
      <c r="Q974" s="71" t="n">
        <v>3422809.1</v>
      </c>
      <c r="R974" t="inlineStr">
        <is>
          <t>TO-02</t>
        </is>
      </c>
      <c r="S974" t="inlineStr">
        <is>
          <t>Petrol</t>
        </is>
      </c>
      <c r="T974" s="70" t="n">
        <v>7</v>
      </c>
      <c r="U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TY100966</t>
        </is>
      </c>
      <c r="B975" s="68" t="n">
        <v>45775</v>
      </c>
      <c r="C975" s="69" t="n">
        <v>2025</v>
      </c>
      <c r="D975" t="inlineStr">
        <is>
          <t>Apr</t>
        </is>
      </c>
      <c r="E975" t="inlineStr">
        <is>
          <t>Asia</t>
        </is>
      </c>
      <c r="F975" t="inlineStr">
        <is>
          <t>Thailand</t>
        </is>
      </c>
      <c r="G975" t="inlineStr">
        <is>
          <t>Prius</t>
        </is>
      </c>
      <c r="H975" t="inlineStr">
        <is>
          <t>Dealer retail</t>
        </is>
      </c>
      <c r="I975" t="inlineStr">
        <is>
          <t>Private buyer</t>
        </is>
      </c>
      <c r="J975" t="inlineStr">
        <is>
          <t>Ana Costa</t>
        </is>
      </c>
      <c r="K975" s="70" t="n">
        <v>6</v>
      </c>
      <c r="L975" s="71" t="n">
        <v>3640007.9</v>
      </c>
      <c r="M975" s="71" t="n">
        <v>21840047.4</v>
      </c>
      <c r="N975" s="71" t="n">
        <v>655201.42</v>
      </c>
      <c r="O975" s="71" t="n">
        <v>21184845.98</v>
      </c>
      <c r="P975" s="71" t="n">
        <v>17679527.02</v>
      </c>
      <c r="Q975" s="71" t="n">
        <v>3505318.96</v>
      </c>
      <c r="R975" t="inlineStr">
        <is>
          <t>BK-04</t>
        </is>
      </c>
      <c r="S975" t="inlineStr">
        <is>
          <t>Hybrid</t>
        </is>
      </c>
      <c r="T975" s="70" t="n">
        <v>6</v>
      </c>
      <c r="U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TY100967</t>
        </is>
      </c>
      <c r="B976" s="68" t="n">
        <v>45778</v>
      </c>
      <c r="C976" s="69" t="n">
        <v>2025</v>
      </c>
      <c r="D976" t="inlineStr">
        <is>
          <t>May</t>
        </is>
      </c>
      <c r="E976" t="inlineStr">
        <is>
          <t>Asia</t>
        </is>
      </c>
      <c r="F976" t="inlineStr">
        <is>
          <t>Indonesia</t>
        </is>
      </c>
      <c r="G976" t="inlineStr">
        <is>
          <t>RAV4</t>
        </is>
      </c>
      <c r="H976" t="inlineStr">
        <is>
          <t>Fleet</t>
        </is>
      </c>
      <c r="I976" t="inlineStr">
        <is>
          <t>Private buyer</t>
        </is>
      </c>
      <c r="J976" t="inlineStr">
        <is>
          <t>Lucas Martin</t>
        </is>
      </c>
      <c r="K976" s="70" t="n">
        <v>23</v>
      </c>
      <c r="L976" s="71" t="n">
        <v>3809201.68</v>
      </c>
      <c r="M976" s="71" t="n">
        <v>87611638.64</v>
      </c>
      <c r="N976" s="71" t="n">
        <v>1752232.77</v>
      </c>
      <c r="O976" s="71" t="n">
        <v>85859405.87</v>
      </c>
      <c r="P976" s="71" t="n">
        <v>64846071.43</v>
      </c>
      <c r="Q976" s="71" t="n">
        <v>21013334.44</v>
      </c>
      <c r="R976" t="inlineStr">
        <is>
          <t>JK-02</t>
        </is>
      </c>
      <c r="S976" t="inlineStr">
        <is>
          <t>Petrol</t>
        </is>
      </c>
      <c r="T976" s="70" t="n">
        <v>22</v>
      </c>
      <c r="U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TY100968</t>
        </is>
      </c>
      <c r="B977" s="68" t="n">
        <v>45778</v>
      </c>
      <c r="C977" s="69" t="n">
        <v>2025</v>
      </c>
      <c r="D977" t="inlineStr">
        <is>
          <t>May</t>
        </is>
      </c>
      <c r="E977" t="inlineStr">
        <is>
          <t>North America</t>
        </is>
      </c>
      <c r="F977" t="inlineStr">
        <is>
          <t>Canada</t>
        </is>
      </c>
      <c r="G977" t="inlineStr">
        <is>
          <t>bZ4X</t>
        </is>
      </c>
      <c r="H977" t="inlineStr">
        <is>
          <t>Dealer retail</t>
        </is>
      </c>
      <c r="I977" t="inlineStr">
        <is>
          <t>Private buyer</t>
        </is>
      </c>
      <c r="J977" t="inlineStr">
        <is>
          <t>Ana Costa</t>
        </is>
      </c>
      <c r="K977" s="70" t="n">
        <v>38</v>
      </c>
      <c r="L977" s="71" t="n">
        <v>6123587.82</v>
      </c>
      <c r="M977" s="71" t="n">
        <v>232696337.16</v>
      </c>
      <c r="N977" s="71" t="n">
        <v>0</v>
      </c>
      <c r="O977" s="71" t="n">
        <v>232696337.16</v>
      </c>
      <c r="P977" s="71" t="n">
        <v>197666864.38</v>
      </c>
      <c r="Q977" s="71" t="n">
        <v>35029472.78</v>
      </c>
      <c r="R977" t="inlineStr">
        <is>
          <t>TO-03</t>
        </is>
      </c>
      <c r="S977" t="inlineStr">
        <is>
          <t>EV</t>
        </is>
      </c>
      <c r="T977" s="70" t="n">
        <v>39</v>
      </c>
      <c r="U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TY100969</t>
        </is>
      </c>
      <c r="B978" s="68" t="n">
        <v>45778</v>
      </c>
      <c r="C978" s="69" t="n">
        <v>2025</v>
      </c>
      <c r="D978" t="inlineStr">
        <is>
          <t>May</t>
        </is>
      </c>
      <c r="E978" t="inlineStr">
        <is>
          <t>Japan</t>
        </is>
      </c>
      <c r="F978" t="inlineStr">
        <is>
          <t>Japan</t>
        </is>
      </c>
      <c r="G978" t="inlineStr">
        <is>
          <t>Land Cruiser</t>
        </is>
      </c>
      <c r="H978" t="inlineStr">
        <is>
          <t>Dealer retail</t>
        </is>
      </c>
      <c r="I978" t="inlineStr">
        <is>
          <t>Private buyer</t>
        </is>
      </c>
      <c r="J978" t="inlineStr">
        <is>
          <t>Ana Costa</t>
        </is>
      </c>
      <c r="K978" s="70" t="n">
        <v>14</v>
      </c>
      <c r="L978" s="71" t="n">
        <v>7446640.68</v>
      </c>
      <c r="M978" s="71" t="n">
        <v>104252969.52</v>
      </c>
      <c r="N978" s="71" t="n">
        <v>3127589.09</v>
      </c>
      <c r="O978" s="71" t="n">
        <v>101125380.43</v>
      </c>
      <c r="P978" s="71" t="n">
        <v>79724565.45999999</v>
      </c>
      <c r="Q978" s="71" t="n">
        <v>21400814.97</v>
      </c>
      <c r="R978" t="inlineStr">
        <is>
          <t>TK-02</t>
        </is>
      </c>
      <c r="S978" t="inlineStr">
        <is>
          <t>Diesel</t>
        </is>
      </c>
      <c r="T978" s="70" t="n">
        <v>13</v>
      </c>
      <c r="U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TY100970</t>
        </is>
      </c>
      <c r="B979" s="68" t="n">
        <v>45778</v>
      </c>
      <c r="C979" s="69" t="n">
        <v>2025</v>
      </c>
      <c r="D979" t="inlineStr">
        <is>
          <t>May</t>
        </is>
      </c>
      <c r="E979" t="inlineStr">
        <is>
          <t>Asia</t>
        </is>
      </c>
      <c r="F979" t="inlineStr">
        <is>
          <t>Thailand</t>
        </is>
      </c>
      <c r="G979" t="inlineStr">
        <is>
          <t>Corolla</t>
        </is>
      </c>
      <c r="H979" t="inlineStr">
        <is>
          <t>Fleet</t>
        </is>
      </c>
      <c r="I979" t="inlineStr">
        <is>
          <t>Private buyer</t>
        </is>
      </c>
      <c r="J979" t="inlineStr">
        <is>
          <t>Mei Lin</t>
        </is>
      </c>
      <c r="K979" s="70" t="n">
        <v>36</v>
      </c>
      <c r="L979" s="71" t="n">
        <v>2966448.85</v>
      </c>
      <c r="M979" s="71" t="n">
        <v>106792158.6</v>
      </c>
      <c r="N979" s="71" t="n">
        <v>0</v>
      </c>
      <c r="O979" s="71" t="n">
        <v>106792158.6</v>
      </c>
      <c r="P979" s="71" t="n">
        <v>79923117.69</v>
      </c>
      <c r="Q979" s="71" t="n">
        <v>26869040.91</v>
      </c>
      <c r="R979" t="inlineStr">
        <is>
          <t>BK-03</t>
        </is>
      </c>
      <c r="S979" t="inlineStr">
        <is>
          <t>Hybrid</t>
        </is>
      </c>
      <c r="T979" s="70" t="n">
        <v>36</v>
      </c>
      <c r="U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TY100971</t>
        </is>
      </c>
      <c r="B980" s="68" t="n">
        <v>45778</v>
      </c>
      <c r="C980" s="69" t="n">
        <v>2025</v>
      </c>
      <c r="D980" t="inlineStr">
        <is>
          <t>May</t>
        </is>
      </c>
      <c r="E980" t="inlineStr">
        <is>
          <t>Europe</t>
        </is>
      </c>
      <c r="F980" t="inlineStr">
        <is>
          <t>France</t>
        </is>
      </c>
      <c r="G980" t="inlineStr">
        <is>
          <t>RAV4</t>
        </is>
      </c>
      <c r="H980" t="inlineStr">
        <is>
          <t>Fleet</t>
        </is>
      </c>
      <c r="I980" t="inlineStr">
        <is>
          <t>Private buyer</t>
        </is>
      </c>
      <c r="J980" t="inlineStr">
        <is>
          <t>Liam O'Brien</t>
        </is>
      </c>
      <c r="K980" s="70" t="n">
        <v>40</v>
      </c>
      <c r="L980" s="71" t="n">
        <v>3412829.31</v>
      </c>
      <c r="M980" s="71" t="n">
        <v>136513172.4</v>
      </c>
      <c r="N980" s="71" t="n">
        <v>2730263.45</v>
      </c>
      <c r="O980" s="71" t="n">
        <v>133782908.95</v>
      </c>
      <c r="P980" s="71" t="n">
        <v>117196380.56</v>
      </c>
      <c r="Q980" s="71" t="n">
        <v>16586528.39</v>
      </c>
      <c r="R980" t="inlineStr">
        <is>
          <t>PA-03</t>
        </is>
      </c>
      <c r="S980" t="inlineStr">
        <is>
          <t>Petrol</t>
        </is>
      </c>
      <c r="T980" s="70" t="n">
        <v>43</v>
      </c>
      <c r="U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TY100972</t>
        </is>
      </c>
      <c r="B981" s="68" t="n">
        <v>45778</v>
      </c>
      <c r="C981" s="69" t="n">
        <v>2025</v>
      </c>
      <c r="D981" t="inlineStr">
        <is>
          <t>May</t>
        </is>
      </c>
      <c r="E981" t="inlineStr">
        <is>
          <t>Japan</t>
        </is>
      </c>
      <c r="F981" t="inlineStr">
        <is>
          <t>Japan</t>
        </is>
      </c>
      <c r="G981" t="inlineStr">
        <is>
          <t>Prius</t>
        </is>
      </c>
      <c r="H981" t="inlineStr">
        <is>
          <t>Dealer retail</t>
        </is>
      </c>
      <c r="I981" t="inlineStr">
        <is>
          <t>Private buyer</t>
        </is>
      </c>
      <c r="J981" t="inlineStr">
        <is>
          <t>Amir Khan</t>
        </is>
      </c>
      <c r="K981" s="70" t="n">
        <v>30</v>
      </c>
      <c r="L981" s="71" t="n">
        <v>3513512.93</v>
      </c>
      <c r="M981" s="71" t="n">
        <v>105405387.9</v>
      </c>
      <c r="N981" s="71" t="n">
        <v>0</v>
      </c>
      <c r="O981" s="71" t="n">
        <v>105405387.9</v>
      </c>
      <c r="P981" s="71" t="n">
        <v>85523239.98</v>
      </c>
      <c r="Q981" s="71" t="n">
        <v>19882147.92</v>
      </c>
      <c r="R981" t="inlineStr">
        <is>
          <t>OS-04</t>
        </is>
      </c>
      <c r="S981" t="inlineStr">
        <is>
          <t>Hybrid</t>
        </is>
      </c>
      <c r="T981" s="70" t="n">
        <v>33</v>
      </c>
      <c r="U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TY100973</t>
        </is>
      </c>
      <c r="B982" s="68" t="n">
        <v>45778</v>
      </c>
      <c r="C982" s="69" t="n">
        <v>2025</v>
      </c>
      <c r="D982" t="inlineStr">
        <is>
          <t>May</t>
        </is>
      </c>
      <c r="E982" t="inlineStr">
        <is>
          <t>Asia</t>
        </is>
      </c>
      <c r="F982" t="inlineStr">
        <is>
          <t>Thailand</t>
        </is>
      </c>
      <c r="G982" t="inlineStr">
        <is>
          <t>RAV4</t>
        </is>
      </c>
      <c r="H982" t="inlineStr">
        <is>
          <t>Dealer retail</t>
        </is>
      </c>
      <c r="I982" t="inlineStr">
        <is>
          <t>Private buyer</t>
        </is>
      </c>
      <c r="J982" t="inlineStr">
        <is>
          <t>Amir Khan</t>
        </is>
      </c>
      <c r="K982" s="70" t="n">
        <v>26</v>
      </c>
      <c r="L982" s="71" t="n">
        <v>3586779.34</v>
      </c>
      <c r="M982" s="71" t="n">
        <v>93256262.84</v>
      </c>
      <c r="N982" s="71" t="n">
        <v>4662813.14</v>
      </c>
      <c r="O982" s="71" t="n">
        <v>88593449.7</v>
      </c>
      <c r="P982" s="71" t="n">
        <v>74889720.23</v>
      </c>
      <c r="Q982" s="71" t="n">
        <v>13703729.47</v>
      </c>
      <c r="R982" t="inlineStr">
        <is>
          <t>BK-01</t>
        </is>
      </c>
      <c r="S982" t="inlineStr">
        <is>
          <t>Hybrid</t>
        </is>
      </c>
      <c r="T982" s="70" t="n">
        <v>25</v>
      </c>
      <c r="U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TY100974</t>
        </is>
      </c>
      <c r="B983" s="68" t="n">
        <v>45778</v>
      </c>
      <c r="C983" s="69" t="n">
        <v>2025</v>
      </c>
      <c r="D983" t="inlineStr">
        <is>
          <t>May</t>
        </is>
      </c>
      <c r="E983" t="inlineStr">
        <is>
          <t>Japan</t>
        </is>
      </c>
      <c r="F983" t="inlineStr">
        <is>
          <t>Japan</t>
        </is>
      </c>
      <c r="G983" t="inlineStr">
        <is>
          <t>Corolla</t>
        </is>
      </c>
      <c r="H983" t="inlineStr">
        <is>
          <t>Online reservation</t>
        </is>
      </c>
      <c r="I983" t="inlineStr">
        <is>
          <t>Private buyer</t>
        </is>
      </c>
      <c r="J983" t="inlineStr">
        <is>
          <t>Carlos Silva</t>
        </is>
      </c>
      <c r="K983" s="70" t="n">
        <v>37</v>
      </c>
      <c r="L983" s="71" t="n">
        <v>2912652.42</v>
      </c>
      <c r="M983" s="71" t="n">
        <v>107768139.54</v>
      </c>
      <c r="N983" s="71" t="n">
        <v>0</v>
      </c>
      <c r="O983" s="71" t="n">
        <v>107768139.54</v>
      </c>
      <c r="P983" s="71" t="n">
        <v>83417793.56999999</v>
      </c>
      <c r="Q983" s="71" t="n">
        <v>24350345.97</v>
      </c>
      <c r="R983" t="inlineStr">
        <is>
          <t>NG-01</t>
        </is>
      </c>
      <c r="S983" t="inlineStr">
        <is>
          <t>Petrol</t>
        </is>
      </c>
      <c r="T983" s="70" t="n">
        <v>40</v>
      </c>
      <c r="U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TY100975</t>
        </is>
      </c>
      <c r="B984" s="68" t="n">
        <v>45778</v>
      </c>
      <c r="C984" s="69" t="n">
        <v>2025</v>
      </c>
      <c r="D984" t="inlineStr">
        <is>
          <t>May</t>
        </is>
      </c>
      <c r="E984" t="inlineStr">
        <is>
          <t>North America</t>
        </is>
      </c>
      <c r="F984" t="inlineStr">
        <is>
          <t>USA</t>
        </is>
      </c>
      <c r="G984" t="inlineStr">
        <is>
          <t>Land Cruiser</t>
        </is>
      </c>
      <c r="H984" t="inlineStr">
        <is>
          <t>Dealer retail</t>
        </is>
      </c>
      <c r="I984" t="inlineStr">
        <is>
          <t>Private buyer</t>
        </is>
      </c>
      <c r="J984" t="inlineStr">
        <is>
          <t>Yuki Sato</t>
        </is>
      </c>
      <c r="K984" s="70" t="n">
        <v>36</v>
      </c>
      <c r="L984" s="71" t="n">
        <v>7816031.66</v>
      </c>
      <c r="M984" s="71" t="n">
        <v>281377139.76</v>
      </c>
      <c r="N984" s="71" t="n">
        <v>14068856.99</v>
      </c>
      <c r="O984" s="71" t="n">
        <v>267308282.77</v>
      </c>
      <c r="P984" s="71" t="n">
        <v>202619915.82</v>
      </c>
      <c r="Q984" s="71" t="n">
        <v>64688366.95</v>
      </c>
      <c r="R984" t="inlineStr">
        <is>
          <t>TX-01</t>
        </is>
      </c>
      <c r="S984" t="inlineStr">
        <is>
          <t>Hybrid</t>
        </is>
      </c>
      <c r="T984" s="70" t="n">
        <v>40</v>
      </c>
      <c r="U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TY100976</t>
        </is>
      </c>
      <c r="B985" s="68" t="n">
        <v>45778</v>
      </c>
      <c r="C985" s="69" t="n">
        <v>2025</v>
      </c>
      <c r="D985" t="inlineStr">
        <is>
          <t>May</t>
        </is>
      </c>
      <c r="E985" t="inlineStr">
        <is>
          <t>Asia</t>
        </is>
      </c>
      <c r="F985" t="inlineStr">
        <is>
          <t>Thailand</t>
        </is>
      </c>
      <c r="G985" t="inlineStr">
        <is>
          <t>RAV4</t>
        </is>
      </c>
      <c r="H985" t="inlineStr">
        <is>
          <t>Dealer retail</t>
        </is>
      </c>
      <c r="I985" t="inlineStr">
        <is>
          <t>Private buyer</t>
        </is>
      </c>
      <c r="J985" t="inlineStr">
        <is>
          <t>Liam O'Brien</t>
        </is>
      </c>
      <c r="K985" s="70" t="n">
        <v>7</v>
      </c>
      <c r="L985" s="71" t="n">
        <v>3604769.09</v>
      </c>
      <c r="M985" s="71" t="n">
        <v>25233383.63</v>
      </c>
      <c r="N985" s="71" t="n">
        <v>757001.51</v>
      </c>
      <c r="O985" s="71" t="n">
        <v>24476382.12</v>
      </c>
      <c r="P985" s="71" t="n">
        <v>19544172.14</v>
      </c>
      <c r="Q985" s="71" t="n">
        <v>4932209.98</v>
      </c>
      <c r="R985" t="inlineStr">
        <is>
          <t>BK-01</t>
        </is>
      </c>
      <c r="S985" t="inlineStr">
        <is>
          <t>Hybrid</t>
        </is>
      </c>
      <c r="T985" s="70" t="n">
        <v>8</v>
      </c>
      <c r="U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TY100977</t>
        </is>
      </c>
      <c r="B986" s="68" t="n">
        <v>45779</v>
      </c>
      <c r="C986" s="69" t="n">
        <v>2025</v>
      </c>
      <c r="D986" t="inlineStr">
        <is>
          <t>May</t>
        </is>
      </c>
      <c r="E986" t="inlineStr">
        <is>
          <t>Middle East</t>
        </is>
      </c>
      <c r="F986" t="inlineStr">
        <is>
          <t>Saudi Arabia</t>
        </is>
      </c>
      <c r="G986" t="inlineStr">
        <is>
          <t>RAV4</t>
        </is>
      </c>
      <c r="H986" t="inlineStr">
        <is>
          <t>Dealer retail</t>
        </is>
      </c>
      <c r="I986" t="inlineStr">
        <is>
          <t>Private buyer</t>
        </is>
      </c>
      <c r="J986" t="inlineStr">
        <is>
          <t>Olivia Brown</t>
        </is>
      </c>
      <c r="K986" s="70" t="n">
        <v>21</v>
      </c>
      <c r="L986" s="71" t="n">
        <v>3557780.96</v>
      </c>
      <c r="M986" s="71" t="n">
        <v>74713400.16</v>
      </c>
      <c r="N986" s="71" t="n">
        <v>2241402</v>
      </c>
      <c r="O986" s="71" t="n">
        <v>72471998.16</v>
      </c>
      <c r="P986" s="71" t="n">
        <v>58541803.31</v>
      </c>
      <c r="Q986" s="71" t="n">
        <v>13930194.85</v>
      </c>
      <c r="R986" t="inlineStr">
        <is>
          <t>RY-02</t>
        </is>
      </c>
      <c r="S986" t="inlineStr">
        <is>
          <t>Hybrid</t>
        </is>
      </c>
      <c r="T986" s="70" t="n">
        <v>22</v>
      </c>
      <c r="U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TY100978</t>
        </is>
      </c>
      <c r="B987" s="68" t="n">
        <v>45779</v>
      </c>
      <c r="C987" s="69" t="n">
        <v>2025</v>
      </c>
      <c r="D987" t="inlineStr">
        <is>
          <t>May</t>
        </is>
      </c>
      <c r="E987" t="inlineStr">
        <is>
          <t>Japan</t>
        </is>
      </c>
      <c r="F987" t="inlineStr">
        <is>
          <t>Japan</t>
        </is>
      </c>
      <c r="G987" t="inlineStr">
        <is>
          <t>Hilux</t>
        </is>
      </c>
      <c r="H987" t="inlineStr">
        <is>
          <t>Fleet</t>
        </is>
      </c>
      <c r="I987" t="inlineStr">
        <is>
          <t>Private buyer</t>
        </is>
      </c>
      <c r="J987" t="inlineStr">
        <is>
          <t>Yuki Sato</t>
        </is>
      </c>
      <c r="K987" s="70" t="n">
        <v>40</v>
      </c>
      <c r="L987" s="71" t="n">
        <v>3981240.69</v>
      </c>
      <c r="M987" s="71" t="n">
        <v>159249627.6</v>
      </c>
      <c r="N987" s="71" t="n">
        <v>0</v>
      </c>
      <c r="O987" s="71" t="n">
        <v>159249627.6</v>
      </c>
      <c r="P987" s="71" t="n">
        <v>124297196.84</v>
      </c>
      <c r="Q987" s="71" t="n">
        <v>34952430.76</v>
      </c>
      <c r="R987" t="inlineStr">
        <is>
          <t>OS-01</t>
        </is>
      </c>
      <c r="S987" t="inlineStr">
        <is>
          <t>Petrol</t>
        </is>
      </c>
      <c r="T987" s="70" t="n">
        <v>40</v>
      </c>
      <c r="U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TY100979</t>
        </is>
      </c>
      <c r="B988" s="68" t="n">
        <v>45779</v>
      </c>
      <c r="C988" s="69" t="n">
        <v>2025</v>
      </c>
      <c r="D988" t="inlineStr">
        <is>
          <t>May</t>
        </is>
      </c>
      <c r="E988" t="inlineStr">
        <is>
          <t>Asia</t>
        </is>
      </c>
      <c r="F988" t="inlineStr">
        <is>
          <t>India</t>
        </is>
      </c>
      <c r="G988" t="inlineStr">
        <is>
          <t>Corolla</t>
        </is>
      </c>
      <c r="H988" t="inlineStr">
        <is>
          <t>Dealer retail</t>
        </is>
      </c>
      <c r="I988" t="inlineStr">
        <is>
          <t>Government</t>
        </is>
      </c>
      <c r="J988" t="inlineStr">
        <is>
          <t>Mei Lin</t>
        </is>
      </c>
      <c r="K988" s="70" t="n">
        <v>31</v>
      </c>
      <c r="L988" s="71" t="n">
        <v>2687525.46</v>
      </c>
      <c r="M988" s="71" t="n">
        <v>83313289.26000001</v>
      </c>
      <c r="N988" s="71" t="n">
        <v>2499398.68</v>
      </c>
      <c r="O988" s="71" t="n">
        <v>80813890.58</v>
      </c>
      <c r="P988" s="71" t="n">
        <v>73842939.27</v>
      </c>
      <c r="Q988" s="71" t="n">
        <v>6970951.31</v>
      </c>
      <c r="R988" t="inlineStr">
        <is>
          <t>PU-04</t>
        </is>
      </c>
      <c r="S988" t="inlineStr">
        <is>
          <t>Hybrid</t>
        </is>
      </c>
      <c r="T988" s="70" t="n">
        <v>31</v>
      </c>
      <c r="U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TY100980</t>
        </is>
      </c>
      <c r="B989" s="68" t="n">
        <v>45779</v>
      </c>
      <c r="C989" s="69" t="n">
        <v>2025</v>
      </c>
      <c r="D989" t="inlineStr">
        <is>
          <t>May</t>
        </is>
      </c>
      <c r="E989" t="inlineStr">
        <is>
          <t>Europe</t>
        </is>
      </c>
      <c r="F989" t="inlineStr">
        <is>
          <t>France</t>
        </is>
      </c>
      <c r="G989" t="inlineStr">
        <is>
          <t>Camry</t>
        </is>
      </c>
      <c r="H989" t="inlineStr">
        <is>
          <t>Dealer retail</t>
        </is>
      </c>
      <c r="I989" t="inlineStr">
        <is>
          <t>Private buyer</t>
        </is>
      </c>
      <c r="J989" t="inlineStr">
        <is>
          <t>Ana Costa</t>
        </is>
      </c>
      <c r="K989" s="70" t="n">
        <v>40</v>
      </c>
      <c r="L989" s="71" t="n">
        <v>3883243.62</v>
      </c>
      <c r="M989" s="71" t="n">
        <v>155329744.8</v>
      </c>
      <c r="N989" s="71" t="n">
        <v>0</v>
      </c>
      <c r="O989" s="71" t="n">
        <v>155329744.8</v>
      </c>
      <c r="P989" s="71" t="n">
        <v>132129357.7</v>
      </c>
      <c r="Q989" s="71" t="n">
        <v>23200387.1</v>
      </c>
      <c r="R989" t="inlineStr">
        <is>
          <t>PA-02</t>
        </is>
      </c>
      <c r="S989" t="inlineStr">
        <is>
          <t>Hybrid</t>
        </is>
      </c>
      <c r="T989" s="70" t="n">
        <v>39</v>
      </c>
      <c r="U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TY100981</t>
        </is>
      </c>
      <c r="B990" s="68" t="n">
        <v>45779</v>
      </c>
      <c r="C990" s="69" t="n">
        <v>2025</v>
      </c>
      <c r="D990" t="inlineStr">
        <is>
          <t>May</t>
        </is>
      </c>
      <c r="E990" t="inlineStr">
        <is>
          <t>North America</t>
        </is>
      </c>
      <c r="F990" t="inlineStr">
        <is>
          <t>USA</t>
        </is>
      </c>
      <c r="G990" t="inlineStr">
        <is>
          <t>RAV4</t>
        </is>
      </c>
      <c r="H990" t="inlineStr">
        <is>
          <t>Online reservation</t>
        </is>
      </c>
      <c r="I990" t="inlineStr">
        <is>
          <t>Private buyer</t>
        </is>
      </c>
      <c r="J990" t="inlineStr">
        <is>
          <t>Fatima Al-Saud</t>
        </is>
      </c>
      <c r="K990" s="70" t="n">
        <v>30</v>
      </c>
      <c r="L990" s="71" t="n">
        <v>3508571.15</v>
      </c>
      <c r="M990" s="71" t="n">
        <v>105257134.5</v>
      </c>
      <c r="N990" s="71" t="n">
        <v>5262856.73</v>
      </c>
      <c r="O990" s="71" t="n">
        <v>99994277.77</v>
      </c>
      <c r="P990" s="71" t="n">
        <v>88501911.81999999</v>
      </c>
      <c r="Q990" s="71" t="n">
        <v>11492365.95</v>
      </c>
      <c r="R990" t="inlineStr">
        <is>
          <t>TX-04</t>
        </is>
      </c>
      <c r="S990" t="inlineStr">
        <is>
          <t>Hybrid</t>
        </is>
      </c>
      <c r="T990" s="70" t="n">
        <v>32</v>
      </c>
      <c r="U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TY100982</t>
        </is>
      </c>
      <c r="B991" s="68" t="n">
        <v>45780</v>
      </c>
      <c r="C991" s="69" t="n">
        <v>2025</v>
      </c>
      <c r="D991" t="inlineStr">
        <is>
          <t>May</t>
        </is>
      </c>
      <c r="E991" t="inlineStr">
        <is>
          <t>Asia</t>
        </is>
      </c>
      <c r="F991" t="inlineStr">
        <is>
          <t>Indonesia</t>
        </is>
      </c>
      <c r="G991" t="inlineStr">
        <is>
          <t>RAV4</t>
        </is>
      </c>
      <c r="H991" t="inlineStr">
        <is>
          <t>Fleet</t>
        </is>
      </c>
      <c r="I991" t="inlineStr">
        <is>
          <t>Private buyer</t>
        </is>
      </c>
      <c r="J991" t="inlineStr">
        <is>
          <t>Fatima Al-Saud</t>
        </is>
      </c>
      <c r="K991" s="70" t="n">
        <v>12</v>
      </c>
      <c r="L991" s="71" t="n">
        <v>3506530.81</v>
      </c>
      <c r="M991" s="71" t="n">
        <v>42078369.72</v>
      </c>
      <c r="N991" s="71" t="n">
        <v>1262351.09</v>
      </c>
      <c r="O991" s="71" t="n">
        <v>40816018.63</v>
      </c>
      <c r="P991" s="71" t="n">
        <v>33889715.76</v>
      </c>
      <c r="Q991" s="71" t="n">
        <v>6926302.87</v>
      </c>
      <c r="R991" t="inlineStr">
        <is>
          <t>JK-01</t>
        </is>
      </c>
      <c r="S991" t="inlineStr">
        <is>
          <t>Hybrid</t>
        </is>
      </c>
      <c r="T991" s="70" t="n">
        <v>13</v>
      </c>
      <c r="U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TY100983</t>
        </is>
      </c>
      <c r="B992" s="68" t="n">
        <v>45780</v>
      </c>
      <c r="C992" s="69" t="n">
        <v>2025</v>
      </c>
      <c r="D992" t="inlineStr">
        <is>
          <t>May</t>
        </is>
      </c>
      <c r="E992" t="inlineStr">
        <is>
          <t>Asia</t>
        </is>
      </c>
      <c r="F992" t="inlineStr">
        <is>
          <t>Indonesia</t>
        </is>
      </c>
      <c r="G992" t="inlineStr">
        <is>
          <t>Hilux</t>
        </is>
      </c>
      <c r="H992" t="inlineStr">
        <is>
          <t>Dealer retail</t>
        </is>
      </c>
      <c r="I992" t="inlineStr">
        <is>
          <t>Company fleet</t>
        </is>
      </c>
      <c r="J992" t="inlineStr">
        <is>
          <t>Sara Rossi</t>
        </is>
      </c>
      <c r="K992" s="70" t="n">
        <v>6</v>
      </c>
      <c r="L992" s="71" t="n">
        <v>4067223.57</v>
      </c>
      <c r="M992" s="71" t="n">
        <v>24403341.42</v>
      </c>
      <c r="N992" s="71" t="n">
        <v>488066.83</v>
      </c>
      <c r="O992" s="71" t="n">
        <v>23915274.59</v>
      </c>
      <c r="P992" s="71" t="n">
        <v>19779592.37</v>
      </c>
      <c r="Q992" s="71" t="n">
        <v>4135682.22</v>
      </c>
      <c r="R992" t="inlineStr">
        <is>
          <t>JK-04</t>
        </is>
      </c>
      <c r="S992" t="inlineStr">
        <is>
          <t>Diesel</t>
        </is>
      </c>
      <c r="T992" s="70" t="n">
        <v>6</v>
      </c>
      <c r="U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TY100984</t>
        </is>
      </c>
      <c r="B993" s="68" t="n">
        <v>45780</v>
      </c>
      <c r="C993" s="69" t="n">
        <v>2025</v>
      </c>
      <c r="D993" t="inlineStr">
        <is>
          <t>May</t>
        </is>
      </c>
      <c r="E993" t="inlineStr">
        <is>
          <t>Europe</t>
        </is>
      </c>
      <c r="F993" t="inlineStr">
        <is>
          <t>Germany</t>
        </is>
      </c>
      <c r="G993" t="inlineStr">
        <is>
          <t>Land Cruiser</t>
        </is>
      </c>
      <c r="H993" t="inlineStr">
        <is>
          <t>Online reservation</t>
        </is>
      </c>
      <c r="I993" t="inlineStr">
        <is>
          <t>Company fleet</t>
        </is>
      </c>
      <c r="J993" t="inlineStr">
        <is>
          <t>Aisha Bello</t>
        </is>
      </c>
      <c r="K993" s="70" t="n">
        <v>34</v>
      </c>
      <c r="L993" s="71" t="n">
        <v>7879854.15</v>
      </c>
      <c r="M993" s="71" t="n">
        <v>267915041.1</v>
      </c>
      <c r="N993" s="71" t="n">
        <v>0</v>
      </c>
      <c r="O993" s="71" t="n">
        <v>267915041.1</v>
      </c>
      <c r="P993" s="71" t="n">
        <v>190639392.12</v>
      </c>
      <c r="Q993" s="71" t="n">
        <v>77275648.98</v>
      </c>
      <c r="R993" t="inlineStr">
        <is>
          <t>BE-03</t>
        </is>
      </c>
      <c r="S993" t="inlineStr">
        <is>
          <t>Hybrid</t>
        </is>
      </c>
      <c r="T993" s="70" t="n">
        <v>35</v>
      </c>
      <c r="U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TY100985</t>
        </is>
      </c>
      <c r="B994" s="68" t="n">
        <v>45780</v>
      </c>
      <c r="C994" s="69" t="n">
        <v>2025</v>
      </c>
      <c r="D994" t="inlineStr">
        <is>
          <t>May</t>
        </is>
      </c>
      <c r="E994" t="inlineStr">
        <is>
          <t>North America</t>
        </is>
      </c>
      <c r="F994" t="inlineStr">
        <is>
          <t>Canada</t>
        </is>
      </c>
      <c r="G994" t="inlineStr">
        <is>
          <t>Corolla</t>
        </is>
      </c>
      <c r="H994" t="inlineStr">
        <is>
          <t>Dealer retail</t>
        </is>
      </c>
      <c r="I994" t="inlineStr">
        <is>
          <t>Private buyer</t>
        </is>
      </c>
      <c r="J994" t="inlineStr">
        <is>
          <t>Kofi Mensah</t>
        </is>
      </c>
      <c r="K994" s="70" t="n">
        <v>20</v>
      </c>
      <c r="L994" s="71" t="n">
        <v>2910854.92</v>
      </c>
      <c r="M994" s="71" t="n">
        <v>58217098.4</v>
      </c>
      <c r="N994" s="71" t="n">
        <v>1746512.95</v>
      </c>
      <c r="O994" s="71" t="n">
        <v>56470585.45</v>
      </c>
      <c r="P994" s="71" t="n">
        <v>44733503.2</v>
      </c>
      <c r="Q994" s="71" t="n">
        <v>11737082.25</v>
      </c>
      <c r="R994" t="inlineStr">
        <is>
          <t>TO-04</t>
        </is>
      </c>
      <c r="S994" t="inlineStr">
        <is>
          <t>Hybrid</t>
        </is>
      </c>
      <c r="T994" s="70" t="n">
        <v>22</v>
      </c>
      <c r="U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TY100986</t>
        </is>
      </c>
      <c r="B995" s="68" t="n">
        <v>45780</v>
      </c>
      <c r="C995" s="69" t="n">
        <v>2025</v>
      </c>
      <c r="D995" t="inlineStr">
        <is>
          <t>May</t>
        </is>
      </c>
      <c r="E995" t="inlineStr">
        <is>
          <t>Asia</t>
        </is>
      </c>
      <c r="F995" t="inlineStr">
        <is>
          <t>Indonesia</t>
        </is>
      </c>
      <c r="G995" t="inlineStr">
        <is>
          <t>RAV4</t>
        </is>
      </c>
      <c r="H995" t="inlineStr">
        <is>
          <t>Dealer retail</t>
        </is>
      </c>
      <c r="I995" t="inlineStr">
        <is>
          <t>Private buyer</t>
        </is>
      </c>
      <c r="J995" t="inlineStr">
        <is>
          <t>Emma Clarke</t>
        </is>
      </c>
      <c r="K995" s="70" t="n">
        <v>44</v>
      </c>
      <c r="L995" s="71" t="n">
        <v>3554399.12</v>
      </c>
      <c r="M995" s="71" t="n">
        <v>156393561.28</v>
      </c>
      <c r="N995" s="71" t="n">
        <v>0</v>
      </c>
      <c r="O995" s="71" t="n">
        <v>156393561.28</v>
      </c>
      <c r="P995" s="71" t="n">
        <v>123323116.4</v>
      </c>
      <c r="Q995" s="71" t="n">
        <v>33070444.88</v>
      </c>
      <c r="R995" t="inlineStr">
        <is>
          <t>JK-01</t>
        </is>
      </c>
      <c r="S995" t="inlineStr">
        <is>
          <t>Petrol</t>
        </is>
      </c>
      <c r="T995" s="70" t="n">
        <v>45</v>
      </c>
      <c r="U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TY100987</t>
        </is>
      </c>
      <c r="B996" s="68" t="n">
        <v>45780</v>
      </c>
      <c r="C996" s="69" t="n">
        <v>2025</v>
      </c>
      <c r="D996" t="inlineStr">
        <is>
          <t>May</t>
        </is>
      </c>
      <c r="E996" t="inlineStr">
        <is>
          <t>Europe</t>
        </is>
      </c>
      <c r="F996" t="inlineStr">
        <is>
          <t>France</t>
        </is>
      </c>
      <c r="G996" t="inlineStr">
        <is>
          <t>bZ4X</t>
        </is>
      </c>
      <c r="H996" t="inlineStr">
        <is>
          <t>Fleet</t>
        </is>
      </c>
      <c r="I996" t="inlineStr">
        <is>
          <t>Private buyer</t>
        </is>
      </c>
      <c r="J996" t="inlineStr">
        <is>
          <t>Priya Nair</t>
        </is>
      </c>
      <c r="K996" s="70" t="n">
        <v>20</v>
      </c>
      <c r="L996" s="71" t="n">
        <v>6229549.41</v>
      </c>
      <c r="M996" s="71" t="n">
        <v>124590988.2</v>
      </c>
      <c r="N996" s="71" t="n">
        <v>3737729.65</v>
      </c>
      <c r="O996" s="71" t="n">
        <v>120853258.55</v>
      </c>
      <c r="P996" s="71" t="n">
        <v>108247510.15</v>
      </c>
      <c r="Q996" s="71" t="n">
        <v>12605748.4</v>
      </c>
      <c r="R996" t="inlineStr">
        <is>
          <t>PA-03</t>
        </is>
      </c>
      <c r="S996" t="inlineStr">
        <is>
          <t>EV</t>
        </is>
      </c>
      <c r="T996" s="70" t="n">
        <v>21</v>
      </c>
      <c r="U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TY100988</t>
        </is>
      </c>
      <c r="B997" s="68" t="n">
        <v>45780</v>
      </c>
      <c r="C997" s="69" t="n">
        <v>2025</v>
      </c>
      <c r="D997" t="inlineStr">
        <is>
          <t>May</t>
        </is>
      </c>
      <c r="E997" t="inlineStr">
        <is>
          <t>Europe</t>
        </is>
      </c>
      <c r="F997" t="inlineStr">
        <is>
          <t>UK</t>
        </is>
      </c>
      <c r="G997" t="inlineStr">
        <is>
          <t>Corolla</t>
        </is>
      </c>
      <c r="H997" t="inlineStr">
        <is>
          <t>Fleet</t>
        </is>
      </c>
      <c r="I997" t="inlineStr">
        <is>
          <t>Private buyer</t>
        </is>
      </c>
      <c r="J997" t="inlineStr">
        <is>
          <t>Lucas Martin</t>
        </is>
      </c>
      <c r="K997" s="70" t="n">
        <v>42</v>
      </c>
      <c r="L997" s="71" t="n">
        <v>2808557.97</v>
      </c>
      <c r="M997" s="71" t="n">
        <v>117959434.74</v>
      </c>
      <c r="N997" s="71" t="n">
        <v>2359188.69</v>
      </c>
      <c r="O997" s="71" t="n">
        <v>115600246.05</v>
      </c>
      <c r="P997" s="71" t="n">
        <v>97663570.76000001</v>
      </c>
      <c r="Q997" s="71" t="n">
        <v>17936675.29</v>
      </c>
      <c r="R997" t="inlineStr">
        <is>
          <t>LN-02</t>
        </is>
      </c>
      <c r="S997" t="inlineStr">
        <is>
          <t>Hybrid</t>
        </is>
      </c>
      <c r="T997" s="70" t="n">
        <v>44</v>
      </c>
      <c r="U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TY100989</t>
        </is>
      </c>
      <c r="B998" s="68" t="n">
        <v>45780</v>
      </c>
      <c r="C998" s="69" t="n">
        <v>2025</v>
      </c>
      <c r="D998" t="inlineStr">
        <is>
          <t>May</t>
        </is>
      </c>
      <c r="E998" t="inlineStr">
        <is>
          <t>North America</t>
        </is>
      </c>
      <c r="F998" t="inlineStr">
        <is>
          <t>USA</t>
        </is>
      </c>
      <c r="G998" t="inlineStr">
        <is>
          <t>Corolla</t>
        </is>
      </c>
      <c r="H998" t="inlineStr">
        <is>
          <t>Fleet</t>
        </is>
      </c>
      <c r="I998" t="inlineStr">
        <is>
          <t>Private buyer</t>
        </is>
      </c>
      <c r="J998" t="inlineStr">
        <is>
          <t>Liam O'Brien</t>
        </is>
      </c>
      <c r="K998" s="70" t="n">
        <v>28</v>
      </c>
      <c r="L998" s="71" t="n">
        <v>2695006.83</v>
      </c>
      <c r="M998" s="71" t="n">
        <v>75460191.23999999</v>
      </c>
      <c r="N998" s="71" t="n">
        <v>1509203.82</v>
      </c>
      <c r="O998" s="71" t="n">
        <v>73950987.42</v>
      </c>
      <c r="P998" s="71" t="n">
        <v>63986141.3</v>
      </c>
      <c r="Q998" s="71" t="n">
        <v>9964846.119999999</v>
      </c>
      <c r="R998" t="inlineStr">
        <is>
          <t>LA-02</t>
        </is>
      </c>
      <c r="S998" t="inlineStr">
        <is>
          <t>Petrol</t>
        </is>
      </c>
      <c r="T998" s="70" t="n">
        <v>31</v>
      </c>
      <c r="U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TY100990</t>
        </is>
      </c>
      <c r="B999" s="68" t="n">
        <v>45781</v>
      </c>
      <c r="C999" s="69" t="n">
        <v>2025</v>
      </c>
      <c r="D999" t="inlineStr">
        <is>
          <t>May</t>
        </is>
      </c>
      <c r="E999" t="inlineStr">
        <is>
          <t>Japan</t>
        </is>
      </c>
      <c r="F999" t="inlineStr">
        <is>
          <t>Japan</t>
        </is>
      </c>
      <c r="G999" t="inlineStr">
        <is>
          <t>bZ4X</t>
        </is>
      </c>
      <c r="H999" t="inlineStr">
        <is>
          <t>Dealer retail</t>
        </is>
      </c>
      <c r="I999" t="inlineStr">
        <is>
          <t>Private buyer</t>
        </is>
      </c>
      <c r="J999" t="inlineStr">
        <is>
          <t>Sara Rossi</t>
        </is>
      </c>
      <c r="K999" s="70" t="n">
        <v>35</v>
      </c>
      <c r="L999" s="71" t="n">
        <v>5991452.19</v>
      </c>
      <c r="M999" s="71" t="n">
        <v>209700826.65</v>
      </c>
      <c r="N999" s="71" t="n">
        <v>6291024.8</v>
      </c>
      <c r="O999" s="71" t="n">
        <v>203409801.85</v>
      </c>
      <c r="P999" s="71" t="n">
        <v>191855023.68</v>
      </c>
      <c r="Q999" s="71" t="n">
        <v>11554778.17</v>
      </c>
      <c r="R999" t="inlineStr">
        <is>
          <t>OS-02</t>
        </is>
      </c>
      <c r="S999" t="inlineStr">
        <is>
          <t>EV</t>
        </is>
      </c>
      <c r="T999" s="70" t="n">
        <v>37</v>
      </c>
      <c r="U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TY100991</t>
        </is>
      </c>
      <c r="B1000" s="68" t="n">
        <v>45781</v>
      </c>
      <c r="C1000" s="69" t="n">
        <v>2025</v>
      </c>
      <c r="D1000" t="inlineStr">
        <is>
          <t>May</t>
        </is>
      </c>
      <c r="E1000" t="inlineStr">
        <is>
          <t>Europe</t>
        </is>
      </c>
      <c r="F1000" t="inlineStr">
        <is>
          <t>France</t>
        </is>
      </c>
      <c r="G1000" t="inlineStr">
        <is>
          <t>Corolla</t>
        </is>
      </c>
      <c r="H1000" t="inlineStr">
        <is>
          <t>Dealer retail</t>
        </is>
      </c>
      <c r="I1000" t="inlineStr">
        <is>
          <t>Private buyer</t>
        </is>
      </c>
      <c r="J1000" t="inlineStr">
        <is>
          <t>Wei Chen</t>
        </is>
      </c>
      <c r="K1000" s="70" t="n">
        <v>3</v>
      </c>
      <c r="L1000" s="71" t="n">
        <v>2766914.04</v>
      </c>
      <c r="M1000" s="71" t="n">
        <v>8300742.12</v>
      </c>
      <c r="N1000" s="71" t="n">
        <v>415037.11</v>
      </c>
      <c r="O1000" s="71" t="n">
        <v>7885705.01</v>
      </c>
      <c r="P1000" s="71" t="n">
        <v>6914933.12</v>
      </c>
      <c r="Q1000" s="71" t="n">
        <v>970771.89</v>
      </c>
      <c r="R1000" t="inlineStr">
        <is>
          <t>PA-01</t>
        </is>
      </c>
      <c r="S1000" t="inlineStr">
        <is>
          <t>Petrol</t>
        </is>
      </c>
      <c r="T1000" s="70" t="n">
        <v>3</v>
      </c>
      <c r="U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TY100992</t>
        </is>
      </c>
      <c r="B1001" s="68" t="n">
        <v>45781</v>
      </c>
      <c r="C1001" s="69" t="n">
        <v>2025</v>
      </c>
      <c r="D1001" t="inlineStr">
        <is>
          <t>May</t>
        </is>
      </c>
      <c r="E1001" t="inlineStr">
        <is>
          <t>North America</t>
        </is>
      </c>
      <c r="F1001" t="inlineStr">
        <is>
          <t>USA</t>
        </is>
      </c>
      <c r="G1001" t="inlineStr">
        <is>
          <t>RAV4</t>
        </is>
      </c>
      <c r="H1001" t="inlineStr">
        <is>
          <t>Dealer retail</t>
        </is>
      </c>
      <c r="I1001" t="inlineStr">
        <is>
          <t>Company fleet</t>
        </is>
      </c>
      <c r="J1001" t="inlineStr">
        <is>
          <t>Hiroshi Tanaka</t>
        </is>
      </c>
      <c r="K1001" s="70" t="n">
        <v>21</v>
      </c>
      <c r="L1001" s="71" t="n">
        <v>3650224.4</v>
      </c>
      <c r="M1001" s="71" t="n">
        <v>76654712.40000001</v>
      </c>
      <c r="N1001" s="71" t="n">
        <v>3832735.62</v>
      </c>
      <c r="O1001" s="71" t="n">
        <v>72821976.78</v>
      </c>
      <c r="P1001" s="71" t="n">
        <v>61190046.15</v>
      </c>
      <c r="Q1001" s="71" t="n">
        <v>11631930.63</v>
      </c>
      <c r="R1001" t="inlineStr">
        <is>
          <t>NY-03</t>
        </is>
      </c>
      <c r="S1001" t="inlineStr">
        <is>
          <t>Hybrid</t>
        </is>
      </c>
      <c r="T1001" s="70" t="n">
        <v>23</v>
      </c>
      <c r="U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TY100993</t>
        </is>
      </c>
      <c r="B1002" s="68" t="n">
        <v>45781</v>
      </c>
      <c r="C1002" s="69" t="n">
        <v>2025</v>
      </c>
      <c r="D1002" t="inlineStr">
        <is>
          <t>May</t>
        </is>
      </c>
      <c r="E1002" t="inlineStr">
        <is>
          <t>Asia</t>
        </is>
      </c>
      <c r="F1002" t="inlineStr">
        <is>
          <t>Thailand</t>
        </is>
      </c>
      <c r="G1002" t="inlineStr">
        <is>
          <t>Corolla</t>
        </is>
      </c>
      <c r="H1002" t="inlineStr">
        <is>
          <t>Online reservation</t>
        </is>
      </c>
      <c r="I1002" t="inlineStr">
        <is>
          <t>Private buyer</t>
        </is>
      </c>
      <c r="J1002" t="inlineStr">
        <is>
          <t>Fatima Al-Saud</t>
        </is>
      </c>
      <c r="K1002" s="70" t="n">
        <v>40</v>
      </c>
      <c r="L1002" s="71" t="n">
        <v>2736879.19</v>
      </c>
      <c r="M1002" s="71" t="n">
        <v>109475167.6</v>
      </c>
      <c r="N1002" s="71" t="n">
        <v>0</v>
      </c>
      <c r="O1002" s="71" t="n">
        <v>109475167.6</v>
      </c>
      <c r="P1002" s="71" t="n">
        <v>94623050.37</v>
      </c>
      <c r="Q1002" s="71" t="n">
        <v>14852117.23</v>
      </c>
      <c r="R1002" t="inlineStr">
        <is>
          <t>BK-02</t>
        </is>
      </c>
      <c r="S1002" t="inlineStr">
        <is>
          <t>Hybrid</t>
        </is>
      </c>
      <c r="T1002" s="70" t="n">
        <v>39</v>
      </c>
      <c r="U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TY100994</t>
        </is>
      </c>
      <c r="B1003" s="68" t="n">
        <v>45781</v>
      </c>
      <c r="C1003" s="69" t="n">
        <v>2025</v>
      </c>
      <c r="D1003" t="inlineStr">
        <is>
          <t>May</t>
        </is>
      </c>
      <c r="E1003" t="inlineStr">
        <is>
          <t>Japan</t>
        </is>
      </c>
      <c r="F1003" t="inlineStr">
        <is>
          <t>Japan</t>
        </is>
      </c>
      <c r="G1003" t="inlineStr">
        <is>
          <t>Hilux</t>
        </is>
      </c>
      <c r="H1003" t="inlineStr">
        <is>
          <t>Fleet</t>
        </is>
      </c>
      <c r="I1003" t="inlineStr">
        <is>
          <t>Private buyer</t>
        </is>
      </c>
      <c r="J1003" t="inlineStr">
        <is>
          <t>Wei Chen</t>
        </is>
      </c>
      <c r="K1003" s="70" t="n">
        <v>40</v>
      </c>
      <c r="L1003" s="71" t="n">
        <v>3824123.13</v>
      </c>
      <c r="M1003" s="71" t="n">
        <v>152964925.2</v>
      </c>
      <c r="N1003" s="71" t="n">
        <v>7648246.26</v>
      </c>
      <c r="O1003" s="71" t="n">
        <v>145316678.94</v>
      </c>
      <c r="P1003" s="71" t="n">
        <v>125119331.53</v>
      </c>
      <c r="Q1003" s="71" t="n">
        <v>20197347.41</v>
      </c>
      <c r="R1003" t="inlineStr">
        <is>
          <t>OS-03</t>
        </is>
      </c>
      <c r="S1003" t="inlineStr">
        <is>
          <t>Diesel</t>
        </is>
      </c>
      <c r="T1003" s="70" t="n">
        <v>40</v>
      </c>
      <c r="U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TY100995</t>
        </is>
      </c>
      <c r="B1004" s="68" t="n">
        <v>45781</v>
      </c>
      <c r="C1004" s="69" t="n">
        <v>2025</v>
      </c>
      <c r="D1004" t="inlineStr">
        <is>
          <t>May</t>
        </is>
      </c>
      <c r="E1004" t="inlineStr">
        <is>
          <t>North America</t>
        </is>
      </c>
      <c r="F1004" t="inlineStr">
        <is>
          <t>Canada</t>
        </is>
      </c>
      <c r="G1004" t="inlineStr">
        <is>
          <t>bZ4X</t>
        </is>
      </c>
      <c r="H1004" t="inlineStr">
        <is>
          <t>Fleet</t>
        </is>
      </c>
      <c r="I1004" t="inlineStr">
        <is>
          <t>Private buyer</t>
        </is>
      </c>
      <c r="J1004" t="inlineStr">
        <is>
          <t>Aisha Bello</t>
        </is>
      </c>
      <c r="K1004" s="70" t="n">
        <v>15</v>
      </c>
      <c r="L1004" s="71" t="n">
        <v>5817566.21</v>
      </c>
      <c r="M1004" s="71" t="n">
        <v>87263493.15000001</v>
      </c>
      <c r="N1004" s="71" t="n">
        <v>2617904.79</v>
      </c>
      <c r="O1004" s="71" t="n">
        <v>84645588.36</v>
      </c>
      <c r="P1004" s="71" t="n">
        <v>81802263.13</v>
      </c>
      <c r="Q1004" s="71" t="n">
        <v>2843325.23</v>
      </c>
      <c r="R1004" t="inlineStr">
        <is>
          <t>TO-02</t>
        </is>
      </c>
      <c r="S1004" t="inlineStr">
        <is>
          <t>EV</t>
        </is>
      </c>
      <c r="T1004" s="70" t="n">
        <v>15</v>
      </c>
      <c r="U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TY100996</t>
        </is>
      </c>
      <c r="B1005" s="68" t="n">
        <v>45781</v>
      </c>
      <c r="C1005" s="69" t="n">
        <v>2025</v>
      </c>
      <c r="D1005" t="inlineStr">
        <is>
          <t>May</t>
        </is>
      </c>
      <c r="E1005" t="inlineStr">
        <is>
          <t>Middle East</t>
        </is>
      </c>
      <c r="F1005" t="inlineStr">
        <is>
          <t>UAE</t>
        </is>
      </c>
      <c r="G1005" t="inlineStr">
        <is>
          <t>Corolla</t>
        </is>
      </c>
      <c r="H1005" t="inlineStr">
        <is>
          <t>Dealer retail</t>
        </is>
      </c>
      <c r="I1005" t="inlineStr">
        <is>
          <t>Private buyer</t>
        </is>
      </c>
      <c r="J1005" t="inlineStr">
        <is>
          <t>Liam O'Brien</t>
        </is>
      </c>
      <c r="K1005" s="70" t="n">
        <v>38</v>
      </c>
      <c r="L1005" s="71" t="n">
        <v>2650932.66</v>
      </c>
      <c r="M1005" s="71" t="n">
        <v>100735441.08</v>
      </c>
      <c r="N1005" s="71" t="n">
        <v>2014708.82</v>
      </c>
      <c r="O1005" s="71" t="n">
        <v>98720732.26000001</v>
      </c>
      <c r="P1005" s="71" t="n">
        <v>85663721.33</v>
      </c>
      <c r="Q1005" s="71" t="n">
        <v>13057010.93</v>
      </c>
      <c r="R1005" t="inlineStr">
        <is>
          <t>DB-01</t>
        </is>
      </c>
      <c r="S1005" t="inlineStr">
        <is>
          <t>Petrol</t>
        </is>
      </c>
      <c r="T1005" s="70" t="n">
        <v>42</v>
      </c>
      <c r="U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TY100997</t>
        </is>
      </c>
      <c r="B1006" s="68" t="n">
        <v>45781</v>
      </c>
      <c r="C1006" s="69" t="n">
        <v>2025</v>
      </c>
      <c r="D1006" t="inlineStr">
        <is>
          <t>May</t>
        </is>
      </c>
      <c r="E1006" t="inlineStr">
        <is>
          <t>Japan</t>
        </is>
      </c>
      <c r="F1006" t="inlineStr">
        <is>
          <t>Japan</t>
        </is>
      </c>
      <c r="G1006" t="inlineStr">
        <is>
          <t>Corolla</t>
        </is>
      </c>
      <c r="H1006" t="inlineStr">
        <is>
          <t>Dealer retail</t>
        </is>
      </c>
      <c r="I1006" t="inlineStr">
        <is>
          <t>Company fleet</t>
        </is>
      </c>
      <c r="J1006" t="inlineStr">
        <is>
          <t>Sara Rossi</t>
        </is>
      </c>
      <c r="K1006" s="70" t="n">
        <v>28</v>
      </c>
      <c r="L1006" s="71" t="n">
        <v>2819498.77</v>
      </c>
      <c r="M1006" s="71" t="n">
        <v>78945965.56</v>
      </c>
      <c r="N1006" s="71" t="n">
        <v>0</v>
      </c>
      <c r="O1006" s="71" t="n">
        <v>78945965.56</v>
      </c>
      <c r="P1006" s="71" t="n">
        <v>63522261.92</v>
      </c>
      <c r="Q1006" s="71" t="n">
        <v>15423703.64</v>
      </c>
      <c r="R1006" t="inlineStr">
        <is>
          <t>TK-04</t>
        </is>
      </c>
      <c r="S1006" t="inlineStr">
        <is>
          <t>Petrol</t>
        </is>
      </c>
      <c r="T1006" s="70" t="n">
        <v>29</v>
      </c>
      <c r="U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TY100998</t>
        </is>
      </c>
      <c r="B1007" s="68" t="n">
        <v>45781</v>
      </c>
      <c r="C1007" s="69" t="n">
        <v>2025</v>
      </c>
      <c r="D1007" t="inlineStr">
        <is>
          <t>May</t>
        </is>
      </c>
      <c r="E1007" t="inlineStr">
        <is>
          <t>Japan</t>
        </is>
      </c>
      <c r="F1007" t="inlineStr">
        <is>
          <t>Japan</t>
        </is>
      </c>
      <c r="G1007" t="inlineStr">
        <is>
          <t>Corolla</t>
        </is>
      </c>
      <c r="H1007" t="inlineStr">
        <is>
          <t>Dealer retail</t>
        </is>
      </c>
      <c r="I1007" t="inlineStr">
        <is>
          <t>Private buyer</t>
        </is>
      </c>
      <c r="J1007" t="inlineStr">
        <is>
          <t>Omar Haddad</t>
        </is>
      </c>
      <c r="K1007" s="70" t="n">
        <v>6</v>
      </c>
      <c r="L1007" s="71" t="n">
        <v>2707673.5</v>
      </c>
      <c r="M1007" s="71" t="n">
        <v>16246041</v>
      </c>
      <c r="N1007" s="71" t="n">
        <v>487381.23</v>
      </c>
      <c r="O1007" s="71" t="n">
        <v>15758659.77</v>
      </c>
      <c r="P1007" s="71" t="n">
        <v>13347657.63</v>
      </c>
      <c r="Q1007" s="71" t="n">
        <v>2411002.14</v>
      </c>
      <c r="R1007" t="inlineStr">
        <is>
          <t>NG-01</t>
        </is>
      </c>
      <c r="S1007" t="inlineStr">
        <is>
          <t>Petrol</t>
        </is>
      </c>
      <c r="T1007" s="70" t="n">
        <v>6</v>
      </c>
      <c r="U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TY100999</t>
        </is>
      </c>
      <c r="B1008" s="68" t="n">
        <v>45781</v>
      </c>
      <c r="C1008" s="69" t="n">
        <v>2025</v>
      </c>
      <c r="D1008" t="inlineStr">
        <is>
          <t>May</t>
        </is>
      </c>
      <c r="E1008" t="inlineStr">
        <is>
          <t>Middle East</t>
        </is>
      </c>
      <c r="F1008" t="inlineStr">
        <is>
          <t>UAE</t>
        </is>
      </c>
      <c r="G1008" t="inlineStr">
        <is>
          <t>RAV4</t>
        </is>
      </c>
      <c r="H1008" t="inlineStr">
        <is>
          <t>Dealer retail</t>
        </is>
      </c>
      <c r="I1008" t="inlineStr">
        <is>
          <t>Company fleet</t>
        </is>
      </c>
      <c r="J1008" t="inlineStr">
        <is>
          <t>Mei Lin</t>
        </is>
      </c>
      <c r="K1008" s="70" t="n">
        <v>30</v>
      </c>
      <c r="L1008" s="71" t="n">
        <v>3698035.98</v>
      </c>
      <c r="M1008" s="71" t="n">
        <v>110941079.4</v>
      </c>
      <c r="N1008" s="71" t="n">
        <v>3328232.38</v>
      </c>
      <c r="O1008" s="71" t="n">
        <v>107612847.02</v>
      </c>
      <c r="P1008" s="71" t="n">
        <v>84085269.06</v>
      </c>
      <c r="Q1008" s="71" t="n">
        <v>23527577.96</v>
      </c>
      <c r="R1008" t="inlineStr">
        <is>
          <t>DB-03</t>
        </is>
      </c>
      <c r="S1008" t="inlineStr">
        <is>
          <t>Hybrid</t>
        </is>
      </c>
      <c r="T1008" s="70" t="n">
        <v>31</v>
      </c>
      <c r="U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TY101000</t>
        </is>
      </c>
      <c r="B1009" s="68" t="n">
        <v>45781</v>
      </c>
      <c r="C1009" s="69" t="n">
        <v>2025</v>
      </c>
      <c r="D1009" t="inlineStr">
        <is>
          <t>May</t>
        </is>
      </c>
      <c r="E1009" t="inlineStr">
        <is>
          <t>North America</t>
        </is>
      </c>
      <c r="F1009" t="inlineStr">
        <is>
          <t>USA</t>
        </is>
      </c>
      <c r="G1009" t="inlineStr">
        <is>
          <t>Hilux</t>
        </is>
      </c>
      <c r="H1009" t="inlineStr">
        <is>
          <t>Online reservation</t>
        </is>
      </c>
      <c r="I1009" t="inlineStr">
        <is>
          <t>Private buyer</t>
        </is>
      </c>
      <c r="J1009" t="inlineStr">
        <is>
          <t>Liam O'Brien</t>
        </is>
      </c>
      <c r="K1009" s="70" t="n">
        <v>5</v>
      </c>
      <c r="L1009" s="71" t="n">
        <v>4004526.86</v>
      </c>
      <c r="M1009" s="71" t="n">
        <v>20022634.3</v>
      </c>
      <c r="N1009" s="71" t="n">
        <v>600679.03</v>
      </c>
      <c r="O1009" s="71" t="n">
        <v>19421955.27</v>
      </c>
      <c r="P1009" s="71" t="n">
        <v>15690908.64</v>
      </c>
      <c r="Q1009" s="71" t="n">
        <v>3731046.63</v>
      </c>
      <c r="R1009" t="inlineStr">
        <is>
          <t>TX-01</t>
        </is>
      </c>
      <c r="S1009" t="inlineStr">
        <is>
          <t>Diesel</t>
        </is>
      </c>
      <c r="T1009" s="70" t="n">
        <v>5</v>
      </c>
      <c r="U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TY101001</t>
        </is>
      </c>
      <c r="B1010" s="68" t="n">
        <v>45781</v>
      </c>
      <c r="C1010" s="69" t="n">
        <v>2025</v>
      </c>
      <c r="D1010" t="inlineStr">
        <is>
          <t>May</t>
        </is>
      </c>
      <c r="E1010" t="inlineStr">
        <is>
          <t>Japan</t>
        </is>
      </c>
      <c r="F1010" t="inlineStr">
        <is>
          <t>Japan</t>
        </is>
      </c>
      <c r="G1010" t="inlineStr">
        <is>
          <t>bZ4X</t>
        </is>
      </c>
      <c r="H1010" t="inlineStr">
        <is>
          <t>Dealer retail</t>
        </is>
      </c>
      <c r="I1010" t="inlineStr">
        <is>
          <t>Private buyer</t>
        </is>
      </c>
      <c r="J1010" t="inlineStr">
        <is>
          <t>Shraddha Kulkarni</t>
        </is>
      </c>
      <c r="K1010" s="70" t="n">
        <v>25</v>
      </c>
      <c r="L1010" s="71" t="n">
        <v>6073134.07</v>
      </c>
      <c r="M1010" s="71" t="n">
        <v>151828351.75</v>
      </c>
      <c r="N1010" s="71" t="n">
        <v>0</v>
      </c>
      <c r="O1010" s="71" t="n">
        <v>151828351.75</v>
      </c>
      <c r="P1010" s="71" t="n">
        <v>139470758.52</v>
      </c>
      <c r="Q1010" s="71" t="n">
        <v>12357593.23</v>
      </c>
      <c r="R1010" t="inlineStr">
        <is>
          <t>NG-02</t>
        </is>
      </c>
      <c r="S1010" t="inlineStr">
        <is>
          <t>EV</t>
        </is>
      </c>
      <c r="T1010" s="70" t="n">
        <v>25</v>
      </c>
      <c r="U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TY101002</t>
        </is>
      </c>
      <c r="B1011" s="68" t="n">
        <v>45781</v>
      </c>
      <c r="C1011" s="69" t="n">
        <v>2025</v>
      </c>
      <c r="D1011" t="inlineStr">
        <is>
          <t>May</t>
        </is>
      </c>
      <c r="E1011" t="inlineStr">
        <is>
          <t>North America</t>
        </is>
      </c>
      <c r="F1011" t="inlineStr">
        <is>
          <t>Canada</t>
        </is>
      </c>
      <c r="G1011" t="inlineStr">
        <is>
          <t>RAV4</t>
        </is>
      </c>
      <c r="H1011" t="inlineStr">
        <is>
          <t>Fleet</t>
        </is>
      </c>
      <c r="I1011" t="inlineStr">
        <is>
          <t>Private buyer</t>
        </is>
      </c>
      <c r="J1011" t="inlineStr">
        <is>
          <t>Priya Nair</t>
        </is>
      </c>
      <c r="K1011" s="70" t="n">
        <v>3</v>
      </c>
      <c r="L1011" s="71" t="n">
        <v>3439653.67</v>
      </c>
      <c r="M1011" s="71" t="n">
        <v>10318961.01</v>
      </c>
      <c r="N1011" s="71" t="n">
        <v>206379.22</v>
      </c>
      <c r="O1011" s="71" t="n">
        <v>10112581.79</v>
      </c>
      <c r="P1011" s="71" t="n">
        <v>8303883.7</v>
      </c>
      <c r="Q1011" s="71" t="n">
        <v>1808698.09</v>
      </c>
      <c r="R1011" t="inlineStr">
        <is>
          <t>TO-01</t>
        </is>
      </c>
      <c r="S1011" t="inlineStr">
        <is>
          <t>Petrol</t>
        </is>
      </c>
      <c r="T1011" s="70" t="n">
        <v>3</v>
      </c>
      <c r="U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TY101003</t>
        </is>
      </c>
      <c r="B1012" s="68" t="n">
        <v>45781</v>
      </c>
      <c r="C1012" s="69" t="n">
        <v>2025</v>
      </c>
      <c r="D1012" t="inlineStr">
        <is>
          <t>May</t>
        </is>
      </c>
      <c r="E1012" t="inlineStr">
        <is>
          <t>Asia</t>
        </is>
      </c>
      <c r="F1012" t="inlineStr">
        <is>
          <t>Thailand</t>
        </is>
      </c>
      <c r="G1012" t="inlineStr">
        <is>
          <t>Camry</t>
        </is>
      </c>
      <c r="H1012" t="inlineStr">
        <is>
          <t>Fleet</t>
        </is>
      </c>
      <c r="I1012" t="inlineStr">
        <is>
          <t>Private buyer</t>
        </is>
      </c>
      <c r="J1012" t="inlineStr">
        <is>
          <t>Arjun Mehta</t>
        </is>
      </c>
      <c r="K1012" s="70" t="n">
        <v>33</v>
      </c>
      <c r="L1012" s="71" t="n">
        <v>4133915.79</v>
      </c>
      <c r="M1012" s="71" t="n">
        <v>136419221.07</v>
      </c>
      <c r="N1012" s="71" t="n">
        <v>0</v>
      </c>
      <c r="O1012" s="71" t="n">
        <v>136419221.07</v>
      </c>
      <c r="P1012" s="71" t="n">
        <v>105059001.02</v>
      </c>
      <c r="Q1012" s="71" t="n">
        <v>31360220.05</v>
      </c>
      <c r="R1012" t="inlineStr">
        <is>
          <t>BK-02</t>
        </is>
      </c>
      <c r="S1012" t="inlineStr">
        <is>
          <t>Petrol</t>
        </is>
      </c>
      <c r="T1012" s="70" t="n">
        <v>34</v>
      </c>
      <c r="U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TY101004</t>
        </is>
      </c>
      <c r="B1013" s="68" t="n">
        <v>45782</v>
      </c>
      <c r="C1013" s="69" t="n">
        <v>2025</v>
      </c>
      <c r="D1013" t="inlineStr">
        <is>
          <t>May</t>
        </is>
      </c>
      <c r="E1013" t="inlineStr">
        <is>
          <t>North America</t>
        </is>
      </c>
      <c r="F1013" t="inlineStr">
        <is>
          <t>Canada</t>
        </is>
      </c>
      <c r="G1013" t="inlineStr">
        <is>
          <t>Camry</t>
        </is>
      </c>
      <c r="H1013" t="inlineStr">
        <is>
          <t>Dealer retail</t>
        </is>
      </c>
      <c r="I1013" t="inlineStr">
        <is>
          <t>Private buyer</t>
        </is>
      </c>
      <c r="J1013" t="inlineStr">
        <is>
          <t>Lucas Martin</t>
        </is>
      </c>
      <c r="K1013" s="70" t="n">
        <v>10</v>
      </c>
      <c r="L1013" s="71" t="n">
        <v>3928701.67</v>
      </c>
      <c r="M1013" s="71" t="n">
        <v>39287016.7</v>
      </c>
      <c r="N1013" s="71" t="n">
        <v>785740.33</v>
      </c>
      <c r="O1013" s="71" t="n">
        <v>38501276.37</v>
      </c>
      <c r="P1013" s="71" t="n">
        <v>31392232.33</v>
      </c>
      <c r="Q1013" s="71" t="n">
        <v>7109044.04</v>
      </c>
      <c r="R1013" t="inlineStr">
        <is>
          <t>TO-02</t>
        </is>
      </c>
      <c r="S1013" t="inlineStr">
        <is>
          <t>Hybrid</t>
        </is>
      </c>
      <c r="T1013" s="70" t="n">
        <v>11</v>
      </c>
      <c r="U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TY101005</t>
        </is>
      </c>
      <c r="B1014" s="68" t="n">
        <v>45782</v>
      </c>
      <c r="C1014" s="69" t="n">
        <v>2025</v>
      </c>
      <c r="D1014" t="inlineStr">
        <is>
          <t>May</t>
        </is>
      </c>
      <c r="E1014" t="inlineStr">
        <is>
          <t>Middle East</t>
        </is>
      </c>
      <c r="F1014" t="inlineStr">
        <is>
          <t>UAE</t>
        </is>
      </c>
      <c r="G1014" t="inlineStr">
        <is>
          <t>RAV4</t>
        </is>
      </c>
      <c r="H1014" t="inlineStr">
        <is>
          <t>Dealer retail</t>
        </is>
      </c>
      <c r="I1014" t="inlineStr">
        <is>
          <t>Private buyer</t>
        </is>
      </c>
      <c r="J1014" t="inlineStr">
        <is>
          <t>Fatima Al-Saud</t>
        </is>
      </c>
      <c r="K1014" s="70" t="n">
        <v>45</v>
      </c>
      <c r="L1014" s="71" t="n">
        <v>3442887.41</v>
      </c>
      <c r="M1014" s="71" t="n">
        <v>154929933.45</v>
      </c>
      <c r="N1014" s="71" t="n">
        <v>7746496.67</v>
      </c>
      <c r="O1014" s="71" t="n">
        <v>147183436.78</v>
      </c>
      <c r="P1014" s="71" t="n">
        <v>131439321.15</v>
      </c>
      <c r="Q1014" s="71" t="n">
        <v>15744115.63</v>
      </c>
      <c r="R1014" t="inlineStr">
        <is>
          <t>DB-04</t>
        </is>
      </c>
      <c r="S1014" t="inlineStr">
        <is>
          <t>Hybrid</t>
        </is>
      </c>
      <c r="T1014" s="70" t="n">
        <v>50</v>
      </c>
      <c r="U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TY101006</t>
        </is>
      </c>
      <c r="B1015" s="68" t="n">
        <v>45782</v>
      </c>
      <c r="C1015" s="69" t="n">
        <v>2025</v>
      </c>
      <c r="D1015" t="inlineStr">
        <is>
          <t>May</t>
        </is>
      </c>
      <c r="E1015" t="inlineStr">
        <is>
          <t>Japan</t>
        </is>
      </c>
      <c r="F1015" t="inlineStr">
        <is>
          <t>Japan</t>
        </is>
      </c>
      <c r="G1015" t="inlineStr">
        <is>
          <t>Camry</t>
        </is>
      </c>
      <c r="H1015" t="inlineStr">
        <is>
          <t>Fleet</t>
        </is>
      </c>
      <c r="I1015" t="inlineStr">
        <is>
          <t>Private buyer</t>
        </is>
      </c>
      <c r="J1015" t="inlineStr">
        <is>
          <t>Ruhi Shaikh</t>
        </is>
      </c>
      <c r="K1015" s="70" t="n">
        <v>42</v>
      </c>
      <c r="L1015" s="71" t="n">
        <v>4109009.04</v>
      </c>
      <c r="M1015" s="71" t="n">
        <v>172578379.68</v>
      </c>
      <c r="N1015" s="71" t="n">
        <v>3451567.59</v>
      </c>
      <c r="O1015" s="71" t="n">
        <v>169126812.09</v>
      </c>
      <c r="P1015" s="71" t="n">
        <v>134471074.43</v>
      </c>
      <c r="Q1015" s="71" t="n">
        <v>34655737.66</v>
      </c>
      <c r="R1015" t="inlineStr">
        <is>
          <t>NG-03</t>
        </is>
      </c>
      <c r="S1015" t="inlineStr">
        <is>
          <t>Petrol</t>
        </is>
      </c>
      <c r="T1015" s="70" t="n">
        <v>43</v>
      </c>
      <c r="U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TY101007</t>
        </is>
      </c>
      <c r="B1016" s="68" t="n">
        <v>45782</v>
      </c>
      <c r="C1016" s="69" t="n">
        <v>2025</v>
      </c>
      <c r="D1016" t="inlineStr">
        <is>
          <t>May</t>
        </is>
      </c>
      <c r="E1016" t="inlineStr">
        <is>
          <t>Japan</t>
        </is>
      </c>
      <c r="F1016" t="inlineStr">
        <is>
          <t>Japan</t>
        </is>
      </c>
      <c r="G1016" t="inlineStr">
        <is>
          <t>Corolla</t>
        </is>
      </c>
      <c r="H1016" t="inlineStr">
        <is>
          <t>Online reservation</t>
        </is>
      </c>
      <c r="I1016" t="inlineStr">
        <is>
          <t>Company fleet</t>
        </is>
      </c>
      <c r="J1016" t="inlineStr">
        <is>
          <t>Lucas Martin</t>
        </is>
      </c>
      <c r="K1016" s="70" t="n">
        <v>38</v>
      </c>
      <c r="L1016" s="71" t="n">
        <v>2646325.93</v>
      </c>
      <c r="M1016" s="71" t="n">
        <v>100560385.34</v>
      </c>
      <c r="N1016" s="71" t="n">
        <v>2011207.71</v>
      </c>
      <c r="O1016" s="71" t="n">
        <v>98549177.63</v>
      </c>
      <c r="P1016" s="71" t="n">
        <v>89526144.92</v>
      </c>
      <c r="Q1016" s="71" t="n">
        <v>9023032.710000001</v>
      </c>
      <c r="R1016" t="inlineStr">
        <is>
          <t>OS-04</t>
        </is>
      </c>
      <c r="S1016" t="inlineStr">
        <is>
          <t>Petrol</t>
        </is>
      </c>
      <c r="T1016" s="70" t="n">
        <v>37</v>
      </c>
      <c r="U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TY101008</t>
        </is>
      </c>
      <c r="B1017" s="68" t="n">
        <v>45782</v>
      </c>
      <c r="C1017" s="69" t="n">
        <v>2025</v>
      </c>
      <c r="D1017" t="inlineStr">
        <is>
          <t>May</t>
        </is>
      </c>
      <c r="E1017" t="inlineStr">
        <is>
          <t>Asia</t>
        </is>
      </c>
      <c r="F1017" t="inlineStr">
        <is>
          <t>India</t>
        </is>
      </c>
      <c r="G1017" t="inlineStr">
        <is>
          <t>Hilux</t>
        </is>
      </c>
      <c r="H1017" t="inlineStr">
        <is>
          <t>Dealer retail</t>
        </is>
      </c>
      <c r="I1017" t="inlineStr">
        <is>
          <t>Company fleet</t>
        </is>
      </c>
      <c r="J1017" t="inlineStr">
        <is>
          <t>Mei Lin</t>
        </is>
      </c>
      <c r="K1017" s="70" t="n">
        <v>29</v>
      </c>
      <c r="L1017" s="71" t="n">
        <v>4100539.17</v>
      </c>
      <c r="M1017" s="71" t="n">
        <v>118915635.93</v>
      </c>
      <c r="N1017" s="71" t="n">
        <v>0</v>
      </c>
      <c r="O1017" s="71" t="n">
        <v>118915635.93</v>
      </c>
      <c r="P1017" s="71" t="n">
        <v>91922397.93000001</v>
      </c>
      <c r="Q1017" s="71" t="n">
        <v>26993238</v>
      </c>
      <c r="R1017" t="inlineStr">
        <is>
          <t>DL-04</t>
        </is>
      </c>
      <c r="S1017" t="inlineStr">
        <is>
          <t>Diesel</t>
        </is>
      </c>
      <c r="T1017" s="70" t="n">
        <v>30</v>
      </c>
      <c r="U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TY101009</t>
        </is>
      </c>
      <c r="B1018" s="68" t="n">
        <v>45782</v>
      </c>
      <c r="C1018" s="69" t="n">
        <v>2025</v>
      </c>
      <c r="D1018" t="inlineStr">
        <is>
          <t>May</t>
        </is>
      </c>
      <c r="E1018" t="inlineStr">
        <is>
          <t>Japan</t>
        </is>
      </c>
      <c r="F1018" t="inlineStr">
        <is>
          <t>Japan</t>
        </is>
      </c>
      <c r="G1018" t="inlineStr">
        <is>
          <t>RAV4</t>
        </is>
      </c>
      <c r="H1018" t="inlineStr">
        <is>
          <t>Online reservation</t>
        </is>
      </c>
      <c r="I1018" t="inlineStr">
        <is>
          <t>Company fleet</t>
        </is>
      </c>
      <c r="J1018" t="inlineStr">
        <is>
          <t>Sophie Müller</t>
        </is>
      </c>
      <c r="K1018" s="70" t="n">
        <v>5</v>
      </c>
      <c r="L1018" s="71" t="n">
        <v>3484070.29</v>
      </c>
      <c r="M1018" s="71" t="n">
        <v>17420351.45</v>
      </c>
      <c r="N1018" s="71" t="n">
        <v>522610.54</v>
      </c>
      <c r="O1018" s="71" t="n">
        <v>16897740.91</v>
      </c>
      <c r="P1018" s="71" t="n">
        <v>14027310.07</v>
      </c>
      <c r="Q1018" s="71" t="n">
        <v>2870430.84</v>
      </c>
      <c r="R1018" t="inlineStr">
        <is>
          <t>NG-03</t>
        </is>
      </c>
      <c r="S1018" t="inlineStr">
        <is>
          <t>Hybrid</t>
        </is>
      </c>
      <c r="T1018" s="70" t="n">
        <v>5</v>
      </c>
      <c r="U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TY101010</t>
        </is>
      </c>
      <c r="B1019" s="68" t="n">
        <v>45782</v>
      </c>
      <c r="C1019" s="69" t="n">
        <v>2025</v>
      </c>
      <c r="D1019" t="inlineStr">
        <is>
          <t>May</t>
        </is>
      </c>
      <c r="E1019" t="inlineStr">
        <is>
          <t>Asia</t>
        </is>
      </c>
      <c r="F1019" t="inlineStr">
        <is>
          <t>Thailand</t>
        </is>
      </c>
      <c r="G1019" t="inlineStr">
        <is>
          <t>Land Cruiser</t>
        </is>
      </c>
      <c r="H1019" t="inlineStr">
        <is>
          <t>Dealer retail</t>
        </is>
      </c>
      <c r="I1019" t="inlineStr">
        <is>
          <t>Private buyer</t>
        </is>
      </c>
      <c r="J1019" t="inlineStr">
        <is>
          <t>Sara Rossi</t>
        </is>
      </c>
      <c r="K1019" s="70" t="n">
        <v>40</v>
      </c>
      <c r="L1019" s="71" t="n">
        <v>7720010.73</v>
      </c>
      <c r="M1019" s="71" t="n">
        <v>308800429.2</v>
      </c>
      <c r="N1019" s="71" t="n">
        <v>9264012.880000001</v>
      </c>
      <c r="O1019" s="71" t="n">
        <v>299536416.32</v>
      </c>
      <c r="P1019" s="71" t="n">
        <v>230783558.81</v>
      </c>
      <c r="Q1019" s="71" t="n">
        <v>68752857.51000001</v>
      </c>
      <c r="R1019" t="inlineStr">
        <is>
          <t>BK-03</t>
        </is>
      </c>
      <c r="S1019" t="inlineStr">
        <is>
          <t>Diesel</t>
        </is>
      </c>
      <c r="T1019" s="70" t="n">
        <v>39</v>
      </c>
      <c r="U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TY101011</t>
        </is>
      </c>
      <c r="B1020" s="68" t="n">
        <v>45782</v>
      </c>
      <c r="C1020" s="69" t="n">
        <v>2025</v>
      </c>
      <c r="D1020" t="inlineStr">
        <is>
          <t>May</t>
        </is>
      </c>
      <c r="E1020" t="inlineStr">
        <is>
          <t>North America</t>
        </is>
      </c>
      <c r="F1020" t="inlineStr">
        <is>
          <t>Canada</t>
        </is>
      </c>
      <c r="G1020" t="inlineStr">
        <is>
          <t>Corolla</t>
        </is>
      </c>
      <c r="H1020" t="inlineStr">
        <is>
          <t>Dealer retail</t>
        </is>
      </c>
      <c r="I1020" t="inlineStr">
        <is>
          <t>Private buyer</t>
        </is>
      </c>
      <c r="J1020" t="inlineStr">
        <is>
          <t>Arjun Mehta</t>
        </is>
      </c>
      <c r="K1020" s="70" t="n">
        <v>42</v>
      </c>
      <c r="L1020" s="71" t="n">
        <v>2690354.52</v>
      </c>
      <c r="M1020" s="71" t="n">
        <v>112994889.84</v>
      </c>
      <c r="N1020" s="71" t="n">
        <v>5649744.49</v>
      </c>
      <c r="O1020" s="71" t="n">
        <v>107345145.35</v>
      </c>
      <c r="P1020" s="71" t="n">
        <v>99814031.47</v>
      </c>
      <c r="Q1020" s="71" t="n">
        <v>7531113.88</v>
      </c>
      <c r="R1020" t="inlineStr">
        <is>
          <t>TO-04</t>
        </is>
      </c>
      <c r="S1020" t="inlineStr">
        <is>
          <t>Petrol</t>
        </is>
      </c>
      <c r="T1020" s="70" t="n">
        <v>42</v>
      </c>
      <c r="U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TY101012</t>
        </is>
      </c>
      <c r="B1021" s="68" t="n">
        <v>45782</v>
      </c>
      <c r="C1021" s="69" t="n">
        <v>2025</v>
      </c>
      <c r="D1021" t="inlineStr">
        <is>
          <t>May</t>
        </is>
      </c>
      <c r="E1021" t="inlineStr">
        <is>
          <t>Japan</t>
        </is>
      </c>
      <c r="F1021" t="inlineStr">
        <is>
          <t>Japan</t>
        </is>
      </c>
      <c r="G1021" t="inlineStr">
        <is>
          <t>Camry</t>
        </is>
      </c>
      <c r="H1021" t="inlineStr">
        <is>
          <t>Dealer retail</t>
        </is>
      </c>
      <c r="I1021" t="inlineStr">
        <is>
          <t>Private buyer</t>
        </is>
      </c>
      <c r="J1021" t="inlineStr">
        <is>
          <t>Mei Lin</t>
        </is>
      </c>
      <c r="K1021" s="70" t="n">
        <v>12</v>
      </c>
      <c r="L1021" s="71" t="n">
        <v>3828547.75</v>
      </c>
      <c r="M1021" s="71" t="n">
        <v>45942573</v>
      </c>
      <c r="N1021" s="71" t="n">
        <v>2297128.65</v>
      </c>
      <c r="O1021" s="71" t="n">
        <v>43645444.35</v>
      </c>
      <c r="P1021" s="71" t="n">
        <v>38675931.5</v>
      </c>
      <c r="Q1021" s="71" t="n">
        <v>4969512.85</v>
      </c>
      <c r="R1021" t="inlineStr">
        <is>
          <t>NG-02</t>
        </is>
      </c>
      <c r="S1021" t="inlineStr">
        <is>
          <t>Hybrid</t>
        </is>
      </c>
      <c r="T1021" s="70" t="n">
        <v>12</v>
      </c>
      <c r="U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TY101013</t>
        </is>
      </c>
      <c r="B1022" s="68" t="n">
        <v>45782</v>
      </c>
      <c r="C1022" s="69" t="n">
        <v>2025</v>
      </c>
      <c r="D1022" t="inlineStr">
        <is>
          <t>May</t>
        </is>
      </c>
      <c r="E1022" t="inlineStr">
        <is>
          <t>North America</t>
        </is>
      </c>
      <c r="F1022" t="inlineStr">
        <is>
          <t>Canada</t>
        </is>
      </c>
      <c r="G1022" t="inlineStr">
        <is>
          <t>Corolla</t>
        </is>
      </c>
      <c r="H1022" t="inlineStr">
        <is>
          <t>Dealer retail</t>
        </is>
      </c>
      <c r="I1022" t="inlineStr">
        <is>
          <t>Private buyer</t>
        </is>
      </c>
      <c r="J1022" t="inlineStr">
        <is>
          <t>Carlos Silva</t>
        </is>
      </c>
      <c r="K1022" s="70" t="n">
        <v>3</v>
      </c>
      <c r="L1022" s="71" t="n">
        <v>2709658.75</v>
      </c>
      <c r="M1022" s="71" t="n">
        <v>8128976.25</v>
      </c>
      <c r="N1022" s="71" t="n">
        <v>406448.81</v>
      </c>
      <c r="O1022" s="71" t="n">
        <v>7722527.44</v>
      </c>
      <c r="P1022" s="71" t="n">
        <v>7011530.68</v>
      </c>
      <c r="Q1022" s="71" t="n">
        <v>710996.76</v>
      </c>
      <c r="R1022" t="inlineStr">
        <is>
          <t>TO-04</t>
        </is>
      </c>
      <c r="S1022" t="inlineStr">
        <is>
          <t>Petrol</t>
        </is>
      </c>
      <c r="T1022" s="70" t="n">
        <v>3</v>
      </c>
      <c r="U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TY101014</t>
        </is>
      </c>
      <c r="B1023" s="68" t="n">
        <v>45783</v>
      </c>
      <c r="C1023" s="69" t="n">
        <v>2025</v>
      </c>
      <c r="D1023" t="inlineStr">
        <is>
          <t>May</t>
        </is>
      </c>
      <c r="E1023" t="inlineStr">
        <is>
          <t>North America</t>
        </is>
      </c>
      <c r="F1023" t="inlineStr">
        <is>
          <t>USA</t>
        </is>
      </c>
      <c r="G1023" t="inlineStr">
        <is>
          <t>Corolla</t>
        </is>
      </c>
      <c r="H1023" t="inlineStr">
        <is>
          <t>Dealer retail</t>
        </is>
      </c>
      <c r="I1023" t="inlineStr">
        <is>
          <t>Government</t>
        </is>
      </c>
      <c r="J1023" t="inlineStr">
        <is>
          <t>Sara Rossi</t>
        </is>
      </c>
      <c r="K1023" s="70" t="n">
        <v>23</v>
      </c>
      <c r="L1023" s="71" t="n">
        <v>2728257.81</v>
      </c>
      <c r="M1023" s="71" t="n">
        <v>62749929.63</v>
      </c>
      <c r="N1023" s="71" t="n">
        <v>1254998.59</v>
      </c>
      <c r="O1023" s="71" t="n">
        <v>61494931.04</v>
      </c>
      <c r="P1023" s="71" t="n">
        <v>53341756.47</v>
      </c>
      <c r="Q1023" s="71" t="n">
        <v>8153174.57</v>
      </c>
      <c r="R1023" t="inlineStr">
        <is>
          <t>LA-01</t>
        </is>
      </c>
      <c r="S1023" t="inlineStr">
        <is>
          <t>Hybrid</t>
        </is>
      </c>
      <c r="T1023" s="70" t="n">
        <v>23</v>
      </c>
      <c r="U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TY101015</t>
        </is>
      </c>
      <c r="B1024" s="68" t="n">
        <v>45783</v>
      </c>
      <c r="C1024" s="69" t="n">
        <v>2025</v>
      </c>
      <c r="D1024" t="inlineStr">
        <is>
          <t>May</t>
        </is>
      </c>
      <c r="E1024" t="inlineStr">
        <is>
          <t>Middle East</t>
        </is>
      </c>
      <c r="F1024" t="inlineStr">
        <is>
          <t>Saudi Arabia</t>
        </is>
      </c>
      <c r="G1024" t="inlineStr">
        <is>
          <t>RAV4</t>
        </is>
      </c>
      <c r="H1024" t="inlineStr">
        <is>
          <t>Dealer retail</t>
        </is>
      </c>
      <c r="I1024" t="inlineStr">
        <is>
          <t>Private buyer</t>
        </is>
      </c>
      <c r="J1024" t="inlineStr">
        <is>
          <t>Zoya Ahmed</t>
        </is>
      </c>
      <c r="K1024" s="70" t="n">
        <v>39</v>
      </c>
      <c r="L1024" s="71" t="n">
        <v>3744413.7</v>
      </c>
      <c r="M1024" s="71" t="n">
        <v>146032134.3</v>
      </c>
      <c r="N1024" s="71" t="n">
        <v>2920642.69</v>
      </c>
      <c r="O1024" s="71" t="n">
        <v>143111491.61</v>
      </c>
      <c r="P1024" s="71" t="n">
        <v>113133313.65</v>
      </c>
      <c r="Q1024" s="71" t="n">
        <v>29978177.96</v>
      </c>
      <c r="R1024" t="inlineStr">
        <is>
          <t>RY-04</t>
        </is>
      </c>
      <c r="S1024" t="inlineStr">
        <is>
          <t>Hybrid</t>
        </is>
      </c>
      <c r="T1024" s="70" t="n">
        <v>40</v>
      </c>
      <c r="U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TY101016</t>
        </is>
      </c>
      <c r="B1025" s="68" t="n">
        <v>45783</v>
      </c>
      <c r="C1025" s="69" t="n">
        <v>2025</v>
      </c>
      <c r="D1025" t="inlineStr">
        <is>
          <t>May</t>
        </is>
      </c>
      <c r="E1025" t="inlineStr">
        <is>
          <t>Japan</t>
        </is>
      </c>
      <c r="F1025" t="inlineStr">
        <is>
          <t>Japan</t>
        </is>
      </c>
      <c r="G1025" t="inlineStr">
        <is>
          <t>Land Cruiser</t>
        </is>
      </c>
      <c r="H1025" t="inlineStr">
        <is>
          <t>Dealer retail</t>
        </is>
      </c>
      <c r="I1025" t="inlineStr">
        <is>
          <t>Private buyer</t>
        </is>
      </c>
      <c r="J1025" t="inlineStr">
        <is>
          <t>Omar Haddad</t>
        </is>
      </c>
      <c r="K1025" s="70" t="n">
        <v>14</v>
      </c>
      <c r="L1025" s="71" t="n">
        <v>7570645.05</v>
      </c>
      <c r="M1025" s="71" t="n">
        <v>105989030.7</v>
      </c>
      <c r="N1025" s="71" t="n">
        <v>5299451.54</v>
      </c>
      <c r="O1025" s="71" t="n">
        <v>100689579.16</v>
      </c>
      <c r="P1025" s="71" t="n">
        <v>78872946.83</v>
      </c>
      <c r="Q1025" s="71" t="n">
        <v>21816632.33</v>
      </c>
      <c r="R1025" t="inlineStr">
        <is>
          <t>TK-01</t>
        </is>
      </c>
      <c r="S1025" t="inlineStr">
        <is>
          <t>Petrol</t>
        </is>
      </c>
      <c r="T1025" s="70" t="n">
        <v>13</v>
      </c>
      <c r="U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TY101017</t>
        </is>
      </c>
      <c r="B1026" s="68" t="n">
        <v>45783</v>
      </c>
      <c r="C1026" s="69" t="n">
        <v>2025</v>
      </c>
      <c r="D1026" t="inlineStr">
        <is>
          <t>May</t>
        </is>
      </c>
      <c r="E1026" t="inlineStr">
        <is>
          <t>North America</t>
        </is>
      </c>
      <c r="F1026" t="inlineStr">
        <is>
          <t>USA</t>
        </is>
      </c>
      <c r="G1026" t="inlineStr">
        <is>
          <t>bZ4X</t>
        </is>
      </c>
      <c r="H1026" t="inlineStr">
        <is>
          <t>Dealer retail</t>
        </is>
      </c>
      <c r="I1026" t="inlineStr">
        <is>
          <t>Private buyer</t>
        </is>
      </c>
      <c r="J1026" t="inlineStr">
        <is>
          <t>Sophie Müller</t>
        </is>
      </c>
      <c r="K1026" s="70" t="n">
        <v>21</v>
      </c>
      <c r="L1026" s="71" t="n">
        <v>6268633.71</v>
      </c>
      <c r="M1026" s="71" t="n">
        <v>131641307.91</v>
      </c>
      <c r="N1026" s="71" t="n">
        <v>0</v>
      </c>
      <c r="O1026" s="71" t="n">
        <v>131641307.91</v>
      </c>
      <c r="P1026" s="71" t="n">
        <v>114149702.13</v>
      </c>
      <c r="Q1026" s="71" t="n">
        <v>17491605.78</v>
      </c>
      <c r="R1026" t="inlineStr">
        <is>
          <t>NY-04</t>
        </is>
      </c>
      <c r="S1026" t="inlineStr">
        <is>
          <t>EV</t>
        </is>
      </c>
      <c r="T1026" s="70" t="n">
        <v>20</v>
      </c>
      <c r="U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TY101018</t>
        </is>
      </c>
      <c r="B1027" s="68" t="n">
        <v>45783</v>
      </c>
      <c r="C1027" s="69" t="n">
        <v>2025</v>
      </c>
      <c r="D1027" t="inlineStr">
        <is>
          <t>May</t>
        </is>
      </c>
      <c r="E1027" t="inlineStr">
        <is>
          <t>Japan</t>
        </is>
      </c>
      <c r="F1027" t="inlineStr">
        <is>
          <t>Japan</t>
        </is>
      </c>
      <c r="G1027" t="inlineStr">
        <is>
          <t>bZ4X</t>
        </is>
      </c>
      <c r="H1027" t="inlineStr">
        <is>
          <t>Online reservation</t>
        </is>
      </c>
      <c r="I1027" t="inlineStr">
        <is>
          <t>Company fleet</t>
        </is>
      </c>
      <c r="J1027" t="inlineStr">
        <is>
          <t>Olivia Brown</t>
        </is>
      </c>
      <c r="K1027" s="70" t="n">
        <v>28</v>
      </c>
      <c r="L1027" s="71" t="n">
        <v>5673454.56</v>
      </c>
      <c r="M1027" s="71" t="n">
        <v>158856727.68</v>
      </c>
      <c r="N1027" s="71" t="n">
        <v>0</v>
      </c>
      <c r="O1027" s="71" t="n">
        <v>158856727.68</v>
      </c>
      <c r="P1027" s="71" t="n">
        <v>150265915.57</v>
      </c>
      <c r="Q1027" s="71" t="n">
        <v>8590812.109999999</v>
      </c>
      <c r="R1027" t="inlineStr">
        <is>
          <t>OS-02</t>
        </is>
      </c>
      <c r="S1027" t="inlineStr">
        <is>
          <t>EV</t>
        </is>
      </c>
      <c r="T1027" s="70" t="n">
        <v>28</v>
      </c>
      <c r="U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TY101019</t>
        </is>
      </c>
      <c r="B1028" s="68" t="n">
        <v>45783</v>
      </c>
      <c r="C1028" s="69" t="n">
        <v>2025</v>
      </c>
      <c r="D1028" t="inlineStr">
        <is>
          <t>May</t>
        </is>
      </c>
      <c r="E1028" t="inlineStr">
        <is>
          <t>North America</t>
        </is>
      </c>
      <c r="F1028" t="inlineStr">
        <is>
          <t>USA</t>
        </is>
      </c>
      <c r="G1028" t="inlineStr">
        <is>
          <t>RAV4</t>
        </is>
      </c>
      <c r="H1028" t="inlineStr">
        <is>
          <t>Dealer retail</t>
        </is>
      </c>
      <c r="I1028" t="inlineStr">
        <is>
          <t>Private buyer</t>
        </is>
      </c>
      <c r="J1028" t="inlineStr">
        <is>
          <t>Shraddha Kulkarni</t>
        </is>
      </c>
      <c r="K1028" s="70" t="n">
        <v>33</v>
      </c>
      <c r="L1028" s="71" t="n">
        <v>3479713.58</v>
      </c>
      <c r="M1028" s="71" t="n">
        <v>114830548.14</v>
      </c>
      <c r="N1028" s="71" t="n">
        <v>3444916.44</v>
      </c>
      <c r="O1028" s="71" t="n">
        <v>111385631.7</v>
      </c>
      <c r="P1028" s="71" t="n">
        <v>90539916.18000001</v>
      </c>
      <c r="Q1028" s="71" t="n">
        <v>20845715.52</v>
      </c>
      <c r="R1028" t="inlineStr">
        <is>
          <t>LA-03</t>
        </is>
      </c>
      <c r="S1028" t="inlineStr">
        <is>
          <t>Hybrid</t>
        </is>
      </c>
      <c r="T1028" s="70" t="n">
        <v>32</v>
      </c>
      <c r="U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TY101020</t>
        </is>
      </c>
      <c r="B1029" s="68" t="n">
        <v>45783</v>
      </c>
      <c r="C1029" s="69" t="n">
        <v>2025</v>
      </c>
      <c r="D1029" t="inlineStr">
        <is>
          <t>May</t>
        </is>
      </c>
      <c r="E1029" t="inlineStr">
        <is>
          <t>Middle East</t>
        </is>
      </c>
      <c r="F1029" t="inlineStr">
        <is>
          <t>UAE</t>
        </is>
      </c>
      <c r="G1029" t="inlineStr">
        <is>
          <t>Camry</t>
        </is>
      </c>
      <c r="H1029" t="inlineStr">
        <is>
          <t>Fleet</t>
        </is>
      </c>
      <c r="I1029" t="inlineStr">
        <is>
          <t>Company fleet</t>
        </is>
      </c>
      <c r="J1029" t="inlineStr">
        <is>
          <t>Arjun Mehta</t>
        </is>
      </c>
      <c r="K1029" s="70" t="n">
        <v>3</v>
      </c>
      <c r="L1029" s="71" t="n">
        <v>4004557</v>
      </c>
      <c r="M1029" s="71" t="n">
        <v>12013671</v>
      </c>
      <c r="N1029" s="71" t="n">
        <v>240273.42</v>
      </c>
      <c r="O1029" s="71" t="n">
        <v>11773397.58</v>
      </c>
      <c r="P1029" s="71" t="n">
        <v>9741187.189999999</v>
      </c>
      <c r="Q1029" s="71" t="n">
        <v>2032210.39</v>
      </c>
      <c r="R1029" t="inlineStr">
        <is>
          <t>DB-04</t>
        </is>
      </c>
      <c r="S1029" t="inlineStr">
        <is>
          <t>Petrol</t>
        </is>
      </c>
      <c r="T1029" s="70" t="n">
        <v>3</v>
      </c>
      <c r="U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TY101021</t>
        </is>
      </c>
      <c r="B1030" s="68" t="n">
        <v>45783</v>
      </c>
      <c r="C1030" s="69" t="n">
        <v>2025</v>
      </c>
      <c r="D1030" t="inlineStr">
        <is>
          <t>May</t>
        </is>
      </c>
      <c r="E1030" t="inlineStr">
        <is>
          <t>Asia</t>
        </is>
      </c>
      <c r="F1030" t="inlineStr">
        <is>
          <t>Thailand</t>
        </is>
      </c>
      <c r="G1030" t="inlineStr">
        <is>
          <t>RAV4</t>
        </is>
      </c>
      <c r="H1030" t="inlineStr">
        <is>
          <t>Dealer retail</t>
        </is>
      </c>
      <c r="I1030" t="inlineStr">
        <is>
          <t>Private buyer</t>
        </is>
      </c>
      <c r="J1030" t="inlineStr">
        <is>
          <t>Hiroshi Tanaka</t>
        </is>
      </c>
      <c r="K1030" s="70" t="n">
        <v>17</v>
      </c>
      <c r="L1030" s="71" t="n">
        <v>3680125.21</v>
      </c>
      <c r="M1030" s="71" t="n">
        <v>62562128.57</v>
      </c>
      <c r="N1030" s="71" t="n">
        <v>1876863.86</v>
      </c>
      <c r="O1030" s="71" t="n">
        <v>60685264.71</v>
      </c>
      <c r="P1030" s="71" t="n">
        <v>49275186.84</v>
      </c>
      <c r="Q1030" s="71" t="n">
        <v>11410077.87</v>
      </c>
      <c r="R1030" t="inlineStr">
        <is>
          <t>BK-03</t>
        </is>
      </c>
      <c r="S1030" t="inlineStr">
        <is>
          <t>Petrol</t>
        </is>
      </c>
      <c r="T1030" s="70" t="n">
        <v>18</v>
      </c>
      <c r="U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TY101022</t>
        </is>
      </c>
      <c r="B1031" s="68" t="n">
        <v>45783</v>
      </c>
      <c r="C1031" s="69" t="n">
        <v>2025</v>
      </c>
      <c r="D1031" t="inlineStr">
        <is>
          <t>May</t>
        </is>
      </c>
      <c r="E1031" t="inlineStr">
        <is>
          <t>Asia</t>
        </is>
      </c>
      <c r="F1031" t="inlineStr">
        <is>
          <t>Thailand</t>
        </is>
      </c>
      <c r="G1031" t="inlineStr">
        <is>
          <t>Corolla</t>
        </is>
      </c>
      <c r="H1031" t="inlineStr">
        <is>
          <t>Dealer retail</t>
        </is>
      </c>
      <c r="I1031" t="inlineStr">
        <is>
          <t>Private buyer</t>
        </is>
      </c>
      <c r="J1031" t="inlineStr">
        <is>
          <t>Fatima Al-Saud</t>
        </is>
      </c>
      <c r="K1031" s="70" t="n">
        <v>19</v>
      </c>
      <c r="L1031" s="71" t="n">
        <v>2725298.96</v>
      </c>
      <c r="M1031" s="71" t="n">
        <v>51780680.24</v>
      </c>
      <c r="N1031" s="71" t="n">
        <v>0</v>
      </c>
      <c r="O1031" s="71" t="n">
        <v>51780680.24</v>
      </c>
      <c r="P1031" s="71" t="n">
        <v>44681171.83</v>
      </c>
      <c r="Q1031" s="71" t="n">
        <v>7099508.41</v>
      </c>
      <c r="R1031" t="inlineStr">
        <is>
          <t>BK-01</t>
        </is>
      </c>
      <c r="S1031" t="inlineStr">
        <is>
          <t>Petrol</t>
        </is>
      </c>
      <c r="T1031" s="70" t="n">
        <v>20</v>
      </c>
      <c r="U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TY101023</t>
        </is>
      </c>
      <c r="B1032" s="68" t="n">
        <v>45783</v>
      </c>
      <c r="C1032" s="69" t="n">
        <v>2025</v>
      </c>
      <c r="D1032" t="inlineStr">
        <is>
          <t>May</t>
        </is>
      </c>
      <c r="E1032" t="inlineStr">
        <is>
          <t>Japan</t>
        </is>
      </c>
      <c r="F1032" t="inlineStr">
        <is>
          <t>Japan</t>
        </is>
      </c>
      <c r="G1032" t="inlineStr">
        <is>
          <t>Camry</t>
        </is>
      </c>
      <c r="H1032" t="inlineStr">
        <is>
          <t>Dealer retail</t>
        </is>
      </c>
      <c r="I1032" t="inlineStr">
        <is>
          <t>Company fleet</t>
        </is>
      </c>
      <c r="J1032" t="inlineStr">
        <is>
          <t>Shraddha Kulkarni</t>
        </is>
      </c>
      <c r="K1032" s="70" t="n">
        <v>39</v>
      </c>
      <c r="L1032" s="71" t="n">
        <v>3875164.13</v>
      </c>
      <c r="M1032" s="71" t="n">
        <v>151131401.07</v>
      </c>
      <c r="N1032" s="71" t="n">
        <v>3022628.02</v>
      </c>
      <c r="O1032" s="71" t="n">
        <v>148108773.05</v>
      </c>
      <c r="P1032" s="71" t="n">
        <v>123371820.62</v>
      </c>
      <c r="Q1032" s="71" t="n">
        <v>24736952.43</v>
      </c>
      <c r="R1032" t="inlineStr">
        <is>
          <t>OS-01</t>
        </is>
      </c>
      <c r="S1032" t="inlineStr">
        <is>
          <t>Hybrid</t>
        </is>
      </c>
      <c r="T1032" s="70" t="n">
        <v>38</v>
      </c>
      <c r="U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TY101024</t>
        </is>
      </c>
      <c r="B1033" s="68" t="n">
        <v>45783</v>
      </c>
      <c r="C1033" s="69" t="n">
        <v>2025</v>
      </c>
      <c r="D1033" t="inlineStr">
        <is>
          <t>May</t>
        </is>
      </c>
      <c r="E1033" t="inlineStr">
        <is>
          <t>Asia</t>
        </is>
      </c>
      <c r="F1033" t="inlineStr">
        <is>
          <t>India</t>
        </is>
      </c>
      <c r="G1033" t="inlineStr">
        <is>
          <t>RAV4</t>
        </is>
      </c>
      <c r="H1033" t="inlineStr">
        <is>
          <t>Dealer retail</t>
        </is>
      </c>
      <c r="I1033" t="inlineStr">
        <is>
          <t>Private buyer</t>
        </is>
      </c>
      <c r="J1033" t="inlineStr">
        <is>
          <t>Liam O'Brien</t>
        </is>
      </c>
      <c r="K1033" s="70" t="n">
        <v>40</v>
      </c>
      <c r="L1033" s="71" t="n">
        <v>3523444.96</v>
      </c>
      <c r="M1033" s="71" t="n">
        <v>140937798.4</v>
      </c>
      <c r="N1033" s="71" t="n">
        <v>2818755.97</v>
      </c>
      <c r="O1033" s="71" t="n">
        <v>138119042.43</v>
      </c>
      <c r="P1033" s="71" t="n">
        <v>114119840.3</v>
      </c>
      <c r="Q1033" s="71" t="n">
        <v>23999202.13</v>
      </c>
      <c r="R1033" t="inlineStr">
        <is>
          <t>DL-02</t>
        </is>
      </c>
      <c r="S1033" t="inlineStr">
        <is>
          <t>Hybrid</t>
        </is>
      </c>
      <c r="T1033" s="70" t="n">
        <v>40</v>
      </c>
      <c r="U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TY101025</t>
        </is>
      </c>
      <c r="B1034" s="68" t="n">
        <v>45783</v>
      </c>
      <c r="C1034" s="69" t="n">
        <v>2025</v>
      </c>
      <c r="D1034" t="inlineStr">
        <is>
          <t>May</t>
        </is>
      </c>
      <c r="E1034" t="inlineStr">
        <is>
          <t>North America</t>
        </is>
      </c>
      <c r="F1034" t="inlineStr">
        <is>
          <t>Canada</t>
        </is>
      </c>
      <c r="G1034" t="inlineStr">
        <is>
          <t>RAV4</t>
        </is>
      </c>
      <c r="H1034" t="inlineStr">
        <is>
          <t>Dealer retail</t>
        </is>
      </c>
      <c r="I1034" t="inlineStr">
        <is>
          <t>Private buyer</t>
        </is>
      </c>
      <c r="J1034" t="inlineStr">
        <is>
          <t>Ruhi Shaikh</t>
        </is>
      </c>
      <c r="K1034" s="70" t="n">
        <v>31</v>
      </c>
      <c r="L1034" s="71" t="n">
        <v>3808682.02</v>
      </c>
      <c r="M1034" s="71" t="n">
        <v>118069142.62</v>
      </c>
      <c r="N1034" s="71" t="n">
        <v>2361382.85</v>
      </c>
      <c r="O1034" s="71" t="n">
        <v>115707759.77</v>
      </c>
      <c r="P1034" s="71" t="n">
        <v>88969402.77</v>
      </c>
      <c r="Q1034" s="71" t="n">
        <v>26738357</v>
      </c>
      <c r="R1034" t="inlineStr">
        <is>
          <t>TO-04</t>
        </is>
      </c>
      <c r="S1034" t="inlineStr">
        <is>
          <t>Hybrid</t>
        </is>
      </c>
      <c r="T1034" s="70" t="n">
        <v>33</v>
      </c>
      <c r="U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TY101026</t>
        </is>
      </c>
      <c r="B1035" s="68" t="n">
        <v>45784</v>
      </c>
      <c r="C1035" s="69" t="n">
        <v>2025</v>
      </c>
      <c r="D1035" t="inlineStr">
        <is>
          <t>May</t>
        </is>
      </c>
      <c r="E1035" t="inlineStr">
        <is>
          <t>Middle East</t>
        </is>
      </c>
      <c r="F1035" t="inlineStr">
        <is>
          <t>UAE</t>
        </is>
      </c>
      <c r="G1035" t="inlineStr">
        <is>
          <t>RAV4</t>
        </is>
      </c>
      <c r="H1035" t="inlineStr">
        <is>
          <t>Online reservation</t>
        </is>
      </c>
      <c r="I1035" t="inlineStr">
        <is>
          <t>Company fleet</t>
        </is>
      </c>
      <c r="J1035" t="inlineStr">
        <is>
          <t>Sara Rossi</t>
        </is>
      </c>
      <c r="K1035" s="70" t="n">
        <v>37</v>
      </c>
      <c r="L1035" s="71" t="n">
        <v>3792760.29</v>
      </c>
      <c r="M1035" s="71" t="n">
        <v>140332130.73</v>
      </c>
      <c r="N1035" s="71" t="n">
        <v>4209963.92</v>
      </c>
      <c r="O1035" s="71" t="n">
        <v>136122166.81</v>
      </c>
      <c r="P1035" s="71" t="n">
        <v>107552786.37</v>
      </c>
      <c r="Q1035" s="71" t="n">
        <v>28569380.44</v>
      </c>
      <c r="R1035" t="inlineStr">
        <is>
          <t>DB-04</t>
        </is>
      </c>
      <c r="S1035" t="inlineStr">
        <is>
          <t>Hybrid</t>
        </is>
      </c>
      <c r="T1035" s="70" t="n">
        <v>36</v>
      </c>
      <c r="U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TY101027</t>
        </is>
      </c>
      <c r="B1036" s="68" t="n">
        <v>45784</v>
      </c>
      <c r="C1036" s="69" t="n">
        <v>2025</v>
      </c>
      <c r="D1036" t="inlineStr">
        <is>
          <t>May</t>
        </is>
      </c>
      <c r="E1036" t="inlineStr">
        <is>
          <t>Europe</t>
        </is>
      </c>
      <c r="F1036" t="inlineStr">
        <is>
          <t>France</t>
        </is>
      </c>
      <c r="G1036" t="inlineStr">
        <is>
          <t>Corolla</t>
        </is>
      </c>
      <c r="H1036" t="inlineStr">
        <is>
          <t>Fleet</t>
        </is>
      </c>
      <c r="I1036" t="inlineStr">
        <is>
          <t>Private buyer</t>
        </is>
      </c>
      <c r="J1036" t="inlineStr">
        <is>
          <t>Priya Nair</t>
        </is>
      </c>
      <c r="K1036" s="70" t="n">
        <v>26</v>
      </c>
      <c r="L1036" s="71" t="n">
        <v>2864525.52</v>
      </c>
      <c r="M1036" s="71" t="n">
        <v>74477663.52</v>
      </c>
      <c r="N1036" s="71" t="n">
        <v>0</v>
      </c>
      <c r="O1036" s="71" t="n">
        <v>74477663.52</v>
      </c>
      <c r="P1036" s="71" t="n">
        <v>59286533.4</v>
      </c>
      <c r="Q1036" s="71" t="n">
        <v>15191130.12</v>
      </c>
      <c r="R1036" t="inlineStr">
        <is>
          <t>PA-01</t>
        </is>
      </c>
      <c r="S1036" t="inlineStr">
        <is>
          <t>Hybrid</t>
        </is>
      </c>
      <c r="T1036" s="70" t="n">
        <v>27</v>
      </c>
      <c r="U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TY101028</t>
        </is>
      </c>
      <c r="B1037" s="68" t="n">
        <v>45784</v>
      </c>
      <c r="C1037" s="69" t="n">
        <v>2025</v>
      </c>
      <c r="D1037" t="inlineStr">
        <is>
          <t>May</t>
        </is>
      </c>
      <c r="E1037" t="inlineStr">
        <is>
          <t>Asia</t>
        </is>
      </c>
      <c r="F1037" t="inlineStr">
        <is>
          <t>Indonesia</t>
        </is>
      </c>
      <c r="G1037" t="inlineStr">
        <is>
          <t>bZ4X</t>
        </is>
      </c>
      <c r="H1037" t="inlineStr">
        <is>
          <t>Dealer retail</t>
        </is>
      </c>
      <c r="I1037" t="inlineStr">
        <is>
          <t>Private buyer</t>
        </is>
      </c>
      <c r="J1037" t="inlineStr">
        <is>
          <t>Lucas Martin</t>
        </is>
      </c>
      <c r="K1037" s="70" t="n">
        <v>18</v>
      </c>
      <c r="L1037" s="71" t="n">
        <v>5976500.93</v>
      </c>
      <c r="M1037" s="71" t="n">
        <v>107577016.74</v>
      </c>
      <c r="N1037" s="71" t="n">
        <v>2151540.33</v>
      </c>
      <c r="O1037" s="71" t="n">
        <v>105425476.41</v>
      </c>
      <c r="P1037" s="71" t="n">
        <v>93771750.67</v>
      </c>
      <c r="Q1037" s="71" t="n">
        <v>11653725.74</v>
      </c>
      <c r="R1037" t="inlineStr">
        <is>
          <t>JK-04</t>
        </is>
      </c>
      <c r="S1037" t="inlineStr">
        <is>
          <t>EV</t>
        </is>
      </c>
      <c r="T1037" s="70" t="n">
        <v>18</v>
      </c>
      <c r="U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TY101029</t>
        </is>
      </c>
      <c r="B1038" s="68" t="n">
        <v>45784</v>
      </c>
      <c r="C1038" s="69" t="n">
        <v>2025</v>
      </c>
      <c r="D1038" t="inlineStr">
        <is>
          <t>May</t>
        </is>
      </c>
      <c r="E1038" t="inlineStr">
        <is>
          <t>Asia</t>
        </is>
      </c>
      <c r="F1038" t="inlineStr">
        <is>
          <t>India</t>
        </is>
      </c>
      <c r="G1038" t="inlineStr">
        <is>
          <t>Corolla</t>
        </is>
      </c>
      <c r="H1038" t="inlineStr">
        <is>
          <t>Dealer retail</t>
        </is>
      </c>
      <c r="I1038" t="inlineStr">
        <is>
          <t>Private buyer</t>
        </is>
      </c>
      <c r="J1038" t="inlineStr">
        <is>
          <t>Ana Costa</t>
        </is>
      </c>
      <c r="K1038" s="70" t="n">
        <v>30</v>
      </c>
      <c r="L1038" s="71" t="n">
        <v>2634486.84</v>
      </c>
      <c r="M1038" s="71" t="n">
        <v>79034605.2</v>
      </c>
      <c r="N1038" s="71" t="n">
        <v>1580692.1</v>
      </c>
      <c r="O1038" s="71" t="n">
        <v>77453913.09999999</v>
      </c>
      <c r="P1038" s="71" t="n">
        <v>70967178.73999999</v>
      </c>
      <c r="Q1038" s="71" t="n">
        <v>6486734.36</v>
      </c>
      <c r="R1038" t="inlineStr">
        <is>
          <t>PU-03</t>
        </is>
      </c>
      <c r="S1038" t="inlineStr">
        <is>
          <t>Petrol</t>
        </is>
      </c>
      <c r="T1038" s="70" t="n">
        <v>31</v>
      </c>
      <c r="U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TY101030</t>
        </is>
      </c>
      <c r="B1039" s="68" t="n">
        <v>45785</v>
      </c>
      <c r="C1039" s="69" t="n">
        <v>2025</v>
      </c>
      <c r="D1039" t="inlineStr">
        <is>
          <t>May</t>
        </is>
      </c>
      <c r="E1039" t="inlineStr">
        <is>
          <t>North America</t>
        </is>
      </c>
      <c r="F1039" t="inlineStr">
        <is>
          <t>USA</t>
        </is>
      </c>
      <c r="G1039" t="inlineStr">
        <is>
          <t>Prius</t>
        </is>
      </c>
      <c r="H1039" t="inlineStr">
        <is>
          <t>Fleet</t>
        </is>
      </c>
      <c r="I1039" t="inlineStr">
        <is>
          <t>Private buyer</t>
        </is>
      </c>
      <c r="J1039" t="inlineStr">
        <is>
          <t>Aisha Bello</t>
        </is>
      </c>
      <c r="K1039" s="70" t="n">
        <v>29</v>
      </c>
      <c r="L1039" s="71" t="n">
        <v>3385855.69</v>
      </c>
      <c r="M1039" s="71" t="n">
        <v>98189815.01000001</v>
      </c>
      <c r="N1039" s="71" t="n">
        <v>2945694.45</v>
      </c>
      <c r="O1039" s="71" t="n">
        <v>95244120.56</v>
      </c>
      <c r="P1039" s="71" t="n">
        <v>84953182.92</v>
      </c>
      <c r="Q1039" s="71" t="n">
        <v>10290937.64</v>
      </c>
      <c r="R1039" t="inlineStr">
        <is>
          <t>TX-03</t>
        </is>
      </c>
      <c r="S1039" t="inlineStr">
        <is>
          <t>Hybrid</t>
        </is>
      </c>
      <c r="T1039" s="70" t="n">
        <v>32</v>
      </c>
      <c r="U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TY101031</t>
        </is>
      </c>
      <c r="B1040" s="68" t="n">
        <v>45785</v>
      </c>
      <c r="C1040" s="69" t="n">
        <v>2025</v>
      </c>
      <c r="D1040" t="inlineStr">
        <is>
          <t>May</t>
        </is>
      </c>
      <c r="E1040" t="inlineStr">
        <is>
          <t>North America</t>
        </is>
      </c>
      <c r="F1040" t="inlineStr">
        <is>
          <t>USA</t>
        </is>
      </c>
      <c r="G1040" t="inlineStr">
        <is>
          <t>RAV4</t>
        </is>
      </c>
      <c r="H1040" t="inlineStr">
        <is>
          <t>Online reservation</t>
        </is>
      </c>
      <c r="I1040" t="inlineStr">
        <is>
          <t>Private buyer</t>
        </is>
      </c>
      <c r="J1040" t="inlineStr">
        <is>
          <t>Ruhi Shaikh</t>
        </is>
      </c>
      <c r="K1040" s="70" t="n">
        <v>14</v>
      </c>
      <c r="L1040" s="71" t="n">
        <v>3436813.24</v>
      </c>
      <c r="M1040" s="71" t="n">
        <v>48115385.36</v>
      </c>
      <c r="N1040" s="71" t="n">
        <v>962307.71</v>
      </c>
      <c r="O1040" s="71" t="n">
        <v>47153077.65</v>
      </c>
      <c r="P1040" s="71" t="n">
        <v>38347729.22</v>
      </c>
      <c r="Q1040" s="71" t="n">
        <v>8805348.43</v>
      </c>
      <c r="R1040" t="inlineStr">
        <is>
          <t>NY-04</t>
        </is>
      </c>
      <c r="S1040" t="inlineStr">
        <is>
          <t>Hybrid</t>
        </is>
      </c>
      <c r="T1040" s="70" t="n">
        <v>15</v>
      </c>
      <c r="U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TY101032</t>
        </is>
      </c>
      <c r="B1041" s="68" t="n">
        <v>45785</v>
      </c>
      <c r="C1041" s="69" t="n">
        <v>2025</v>
      </c>
      <c r="D1041" t="inlineStr">
        <is>
          <t>May</t>
        </is>
      </c>
      <c r="E1041" t="inlineStr">
        <is>
          <t>Middle East</t>
        </is>
      </c>
      <c r="F1041" t="inlineStr">
        <is>
          <t>Saudi Arabia</t>
        </is>
      </c>
      <c r="G1041" t="inlineStr">
        <is>
          <t>Land Cruiser</t>
        </is>
      </c>
      <c r="H1041" t="inlineStr">
        <is>
          <t>Fleet</t>
        </is>
      </c>
      <c r="I1041" t="inlineStr">
        <is>
          <t>Company fleet</t>
        </is>
      </c>
      <c r="J1041" t="inlineStr">
        <is>
          <t>Zoya Ahmed</t>
        </is>
      </c>
      <c r="K1041" s="70" t="n">
        <v>43</v>
      </c>
      <c r="L1041" s="71" t="n">
        <v>7854622.86</v>
      </c>
      <c r="M1041" s="71" t="n">
        <v>337748782.98</v>
      </c>
      <c r="N1041" s="71" t="n">
        <v>10132463.49</v>
      </c>
      <c r="O1041" s="71" t="n">
        <v>327616319.49</v>
      </c>
      <c r="P1041" s="71" t="n">
        <v>244805893.18</v>
      </c>
      <c r="Q1041" s="71" t="n">
        <v>82810426.31</v>
      </c>
      <c r="R1041" t="inlineStr">
        <is>
          <t>RY-01</t>
        </is>
      </c>
      <c r="S1041" t="inlineStr">
        <is>
          <t>Hybrid</t>
        </is>
      </c>
      <c r="T1041" s="70" t="n">
        <v>47</v>
      </c>
      <c r="U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TY101033</t>
        </is>
      </c>
      <c r="B1042" s="68" t="n">
        <v>45785</v>
      </c>
      <c r="C1042" s="69" t="n">
        <v>2025</v>
      </c>
      <c r="D1042" t="inlineStr">
        <is>
          <t>May</t>
        </is>
      </c>
      <c r="E1042" t="inlineStr">
        <is>
          <t>Asia</t>
        </is>
      </c>
      <c r="F1042" t="inlineStr">
        <is>
          <t>India</t>
        </is>
      </c>
      <c r="G1042" t="inlineStr">
        <is>
          <t>RAV4</t>
        </is>
      </c>
      <c r="H1042" t="inlineStr">
        <is>
          <t>Dealer retail</t>
        </is>
      </c>
      <c r="I1042" t="inlineStr">
        <is>
          <t>Government</t>
        </is>
      </c>
      <c r="J1042" t="inlineStr">
        <is>
          <t>Omar Haddad</t>
        </is>
      </c>
      <c r="K1042" s="70" t="n">
        <v>36</v>
      </c>
      <c r="L1042" s="71" t="n">
        <v>3706533.73</v>
      </c>
      <c r="M1042" s="71" t="n">
        <v>133435214.28</v>
      </c>
      <c r="N1042" s="71" t="n">
        <v>6671760.71</v>
      </c>
      <c r="O1042" s="71" t="n">
        <v>126763453.57</v>
      </c>
      <c r="P1042" s="71" t="n">
        <v>99823199.15000001</v>
      </c>
      <c r="Q1042" s="71" t="n">
        <v>26940254.42</v>
      </c>
      <c r="R1042" t="inlineStr">
        <is>
          <t>BL-04</t>
        </is>
      </c>
      <c r="S1042" t="inlineStr">
        <is>
          <t>Hybrid</t>
        </is>
      </c>
      <c r="T1042" s="70" t="n">
        <v>40</v>
      </c>
      <c r="U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TY101034</t>
        </is>
      </c>
      <c r="B1043" s="68" t="n">
        <v>45785</v>
      </c>
      <c r="C1043" s="69" t="n">
        <v>2025</v>
      </c>
      <c r="D1043" t="inlineStr">
        <is>
          <t>May</t>
        </is>
      </c>
      <c r="E1043" t="inlineStr">
        <is>
          <t>North America</t>
        </is>
      </c>
      <c r="F1043" t="inlineStr">
        <is>
          <t>USA</t>
        </is>
      </c>
      <c r="G1043" t="inlineStr">
        <is>
          <t>RAV4</t>
        </is>
      </c>
      <c r="H1043" t="inlineStr">
        <is>
          <t>Online reservation</t>
        </is>
      </c>
      <c r="I1043" t="inlineStr">
        <is>
          <t>Government</t>
        </is>
      </c>
      <c r="J1043" t="inlineStr">
        <is>
          <t>Mei Lin</t>
        </is>
      </c>
      <c r="K1043" s="70" t="n">
        <v>17</v>
      </c>
      <c r="L1043" s="71" t="n">
        <v>3809743.33</v>
      </c>
      <c r="M1043" s="71" t="n">
        <v>64765636.61</v>
      </c>
      <c r="N1043" s="71" t="n">
        <v>1942969.1</v>
      </c>
      <c r="O1043" s="71" t="n">
        <v>62822667.51</v>
      </c>
      <c r="P1043" s="71" t="n">
        <v>47146079.01</v>
      </c>
      <c r="Q1043" s="71" t="n">
        <v>15676588.5</v>
      </c>
      <c r="R1043" t="inlineStr">
        <is>
          <t>NY-04</t>
        </is>
      </c>
      <c r="S1043" t="inlineStr">
        <is>
          <t>Hybrid</t>
        </is>
      </c>
      <c r="T1043" s="70" t="n">
        <v>17</v>
      </c>
      <c r="U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TY101035</t>
        </is>
      </c>
      <c r="B1044" s="68" t="n">
        <v>45785</v>
      </c>
      <c r="C1044" s="69" t="n">
        <v>2025</v>
      </c>
      <c r="D1044" t="inlineStr">
        <is>
          <t>May</t>
        </is>
      </c>
      <c r="E1044" t="inlineStr">
        <is>
          <t>North America</t>
        </is>
      </c>
      <c r="F1044" t="inlineStr">
        <is>
          <t>USA</t>
        </is>
      </c>
      <c r="G1044" t="inlineStr">
        <is>
          <t>RAV4</t>
        </is>
      </c>
      <c r="H1044" t="inlineStr">
        <is>
          <t>Dealer retail</t>
        </is>
      </c>
      <c r="I1044" t="inlineStr">
        <is>
          <t>Private buyer</t>
        </is>
      </c>
      <c r="J1044" t="inlineStr">
        <is>
          <t>Olivia Brown</t>
        </is>
      </c>
      <c r="K1044" s="70" t="n">
        <v>19</v>
      </c>
      <c r="L1044" s="71" t="n">
        <v>3605480.3</v>
      </c>
      <c r="M1044" s="71" t="n">
        <v>68504125.7</v>
      </c>
      <c r="N1044" s="71" t="n">
        <v>3425206.29</v>
      </c>
      <c r="O1044" s="71" t="n">
        <v>65078919.41</v>
      </c>
      <c r="P1044" s="71" t="n">
        <v>54851242.85</v>
      </c>
      <c r="Q1044" s="71" t="n">
        <v>10227676.56</v>
      </c>
      <c r="R1044" t="inlineStr">
        <is>
          <t>NY-03</t>
        </is>
      </c>
      <c r="S1044" t="inlineStr">
        <is>
          <t>Petrol</t>
        </is>
      </c>
      <c r="T1044" s="70" t="n">
        <v>19</v>
      </c>
      <c r="U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TY101036</t>
        </is>
      </c>
      <c r="B1045" s="68" t="n">
        <v>45785</v>
      </c>
      <c r="C1045" s="69" t="n">
        <v>2025</v>
      </c>
      <c r="D1045" t="inlineStr">
        <is>
          <t>May</t>
        </is>
      </c>
      <c r="E1045" t="inlineStr">
        <is>
          <t>Asia</t>
        </is>
      </c>
      <c r="F1045" t="inlineStr">
        <is>
          <t>India</t>
        </is>
      </c>
      <c r="G1045" t="inlineStr">
        <is>
          <t>Corolla</t>
        </is>
      </c>
      <c r="H1045" t="inlineStr">
        <is>
          <t>Online reservation</t>
        </is>
      </c>
      <c r="I1045" t="inlineStr">
        <is>
          <t>Government</t>
        </is>
      </c>
      <c r="J1045" t="inlineStr">
        <is>
          <t>Arjun Mehta</t>
        </is>
      </c>
      <c r="K1045" s="70" t="n">
        <v>9</v>
      </c>
      <c r="L1045" s="71" t="n">
        <v>2924649.66</v>
      </c>
      <c r="M1045" s="71" t="n">
        <v>26321846.94</v>
      </c>
      <c r="N1045" s="71" t="n">
        <v>526436.9399999999</v>
      </c>
      <c r="O1045" s="71" t="n">
        <v>25795410</v>
      </c>
      <c r="P1045" s="71" t="n">
        <v>20092909.61</v>
      </c>
      <c r="Q1045" s="71" t="n">
        <v>5702500.39</v>
      </c>
      <c r="R1045" t="inlineStr">
        <is>
          <t>PU-04</t>
        </is>
      </c>
      <c r="S1045" t="inlineStr">
        <is>
          <t>Petrol</t>
        </is>
      </c>
      <c r="T1045" s="70" t="n">
        <v>9</v>
      </c>
      <c r="U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TY101037</t>
        </is>
      </c>
      <c r="B1046" s="68" t="n">
        <v>45785</v>
      </c>
      <c r="C1046" s="69" t="n">
        <v>2025</v>
      </c>
      <c r="D1046" t="inlineStr">
        <is>
          <t>May</t>
        </is>
      </c>
      <c r="E1046" t="inlineStr">
        <is>
          <t>Japan</t>
        </is>
      </c>
      <c r="F1046" t="inlineStr">
        <is>
          <t>Japan</t>
        </is>
      </c>
      <c r="G1046" t="inlineStr">
        <is>
          <t>Prius</t>
        </is>
      </c>
      <c r="H1046" t="inlineStr">
        <is>
          <t>Dealer retail</t>
        </is>
      </c>
      <c r="I1046" t="inlineStr">
        <is>
          <t>Company fleet</t>
        </is>
      </c>
      <c r="J1046" t="inlineStr">
        <is>
          <t>Noah Smith</t>
        </is>
      </c>
      <c r="K1046" s="70" t="n">
        <v>42</v>
      </c>
      <c r="L1046" s="71" t="n">
        <v>3602588.93</v>
      </c>
      <c r="M1046" s="71" t="n">
        <v>151308735.06</v>
      </c>
      <c r="N1046" s="71" t="n">
        <v>0</v>
      </c>
      <c r="O1046" s="71" t="n">
        <v>151308735.06</v>
      </c>
      <c r="P1046" s="71" t="n">
        <v>117678161.37</v>
      </c>
      <c r="Q1046" s="71" t="n">
        <v>33630573.69</v>
      </c>
      <c r="R1046" t="inlineStr">
        <is>
          <t>TK-01</t>
        </is>
      </c>
      <c r="S1046" t="inlineStr">
        <is>
          <t>Hybrid</t>
        </is>
      </c>
      <c r="T1046" s="70" t="n">
        <v>46</v>
      </c>
      <c r="U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TY101038</t>
        </is>
      </c>
      <c r="B1047" s="68" t="n">
        <v>45786</v>
      </c>
      <c r="C1047" s="69" t="n">
        <v>2025</v>
      </c>
      <c r="D1047" t="inlineStr">
        <is>
          <t>May</t>
        </is>
      </c>
      <c r="E1047" t="inlineStr">
        <is>
          <t>North America</t>
        </is>
      </c>
      <c r="F1047" t="inlineStr">
        <is>
          <t>USA</t>
        </is>
      </c>
      <c r="G1047" t="inlineStr">
        <is>
          <t>Camry</t>
        </is>
      </c>
      <c r="H1047" t="inlineStr">
        <is>
          <t>Dealer retail</t>
        </is>
      </c>
      <c r="I1047" t="inlineStr">
        <is>
          <t>Private buyer</t>
        </is>
      </c>
      <c r="J1047" t="inlineStr">
        <is>
          <t>Emma Clarke</t>
        </is>
      </c>
      <c r="K1047" s="70" t="n">
        <v>10</v>
      </c>
      <c r="L1047" s="71" t="n">
        <v>3774319.24</v>
      </c>
      <c r="M1047" s="71" t="n">
        <v>37743192.4</v>
      </c>
      <c r="N1047" s="71" t="n">
        <v>0</v>
      </c>
      <c r="O1047" s="71" t="n">
        <v>37743192.4</v>
      </c>
      <c r="P1047" s="71" t="n">
        <v>31322857.96</v>
      </c>
      <c r="Q1047" s="71" t="n">
        <v>6420334.44</v>
      </c>
      <c r="R1047" t="inlineStr">
        <is>
          <t>LA-02</t>
        </is>
      </c>
      <c r="S1047" t="inlineStr">
        <is>
          <t>Hybrid</t>
        </is>
      </c>
      <c r="T1047" s="70" t="n">
        <v>11</v>
      </c>
      <c r="U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TY101039</t>
        </is>
      </c>
      <c r="B1048" s="68" t="n">
        <v>45786</v>
      </c>
      <c r="C1048" s="69" t="n">
        <v>2025</v>
      </c>
      <c r="D1048" t="inlineStr">
        <is>
          <t>May</t>
        </is>
      </c>
      <c r="E1048" t="inlineStr">
        <is>
          <t>North America</t>
        </is>
      </c>
      <c r="F1048" t="inlineStr">
        <is>
          <t>Canada</t>
        </is>
      </c>
      <c r="G1048" t="inlineStr">
        <is>
          <t>bZ4X</t>
        </is>
      </c>
      <c r="H1048" t="inlineStr">
        <is>
          <t>Online reservation</t>
        </is>
      </c>
      <c r="I1048" t="inlineStr">
        <is>
          <t>Private buyer</t>
        </is>
      </c>
      <c r="J1048" t="inlineStr">
        <is>
          <t>Arjun Mehta</t>
        </is>
      </c>
      <c r="K1048" s="70" t="n">
        <v>33</v>
      </c>
      <c r="L1048" s="71" t="n">
        <v>5714565.54</v>
      </c>
      <c r="M1048" s="71" t="n">
        <v>188580662.82</v>
      </c>
      <c r="N1048" s="71" t="n">
        <v>0</v>
      </c>
      <c r="O1048" s="71" t="n">
        <v>188580662.82</v>
      </c>
      <c r="P1048" s="71" t="n">
        <v>172897971.65</v>
      </c>
      <c r="Q1048" s="71" t="n">
        <v>15682691.17</v>
      </c>
      <c r="R1048" t="inlineStr">
        <is>
          <t>TO-03</t>
        </is>
      </c>
      <c r="S1048" t="inlineStr">
        <is>
          <t>EV</t>
        </is>
      </c>
      <c r="T1048" s="70" t="n">
        <v>35</v>
      </c>
      <c r="U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TY101040</t>
        </is>
      </c>
      <c r="B1049" s="68" t="n">
        <v>45786</v>
      </c>
      <c r="C1049" s="69" t="n">
        <v>2025</v>
      </c>
      <c r="D1049" t="inlineStr">
        <is>
          <t>May</t>
        </is>
      </c>
      <c r="E1049" t="inlineStr">
        <is>
          <t>Asia</t>
        </is>
      </c>
      <c r="F1049" t="inlineStr">
        <is>
          <t>Indonesia</t>
        </is>
      </c>
      <c r="G1049" t="inlineStr">
        <is>
          <t>RAV4</t>
        </is>
      </c>
      <c r="H1049" t="inlineStr">
        <is>
          <t>Dealer retail</t>
        </is>
      </c>
      <c r="I1049" t="inlineStr">
        <is>
          <t>Private buyer</t>
        </is>
      </c>
      <c r="J1049" t="inlineStr">
        <is>
          <t>Carlos Silva</t>
        </is>
      </c>
      <c r="K1049" s="70" t="n">
        <v>16</v>
      </c>
      <c r="L1049" s="71" t="n">
        <v>3441996.34</v>
      </c>
      <c r="M1049" s="71" t="n">
        <v>55071941.44</v>
      </c>
      <c r="N1049" s="71" t="n">
        <v>2753597.07</v>
      </c>
      <c r="O1049" s="71" t="n">
        <v>52318344.37</v>
      </c>
      <c r="P1049" s="71" t="n">
        <v>45182881.07</v>
      </c>
      <c r="Q1049" s="71" t="n">
        <v>7135463.3</v>
      </c>
      <c r="R1049" t="inlineStr">
        <is>
          <t>JK-03</t>
        </is>
      </c>
      <c r="S1049" t="inlineStr">
        <is>
          <t>Petrol</t>
        </is>
      </c>
      <c r="T1049" s="70" t="n">
        <v>17</v>
      </c>
      <c r="U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TY101041</t>
        </is>
      </c>
      <c r="B1050" s="68" t="n">
        <v>45786</v>
      </c>
      <c r="C1050" s="69" t="n">
        <v>2025</v>
      </c>
      <c r="D1050" t="inlineStr">
        <is>
          <t>May</t>
        </is>
      </c>
      <c r="E1050" t="inlineStr">
        <is>
          <t>Asia</t>
        </is>
      </c>
      <c r="F1050" t="inlineStr">
        <is>
          <t>Thailand</t>
        </is>
      </c>
      <c r="G1050" t="inlineStr">
        <is>
          <t>bZ4X</t>
        </is>
      </c>
      <c r="H1050" t="inlineStr">
        <is>
          <t>Fleet</t>
        </is>
      </c>
      <c r="I1050" t="inlineStr">
        <is>
          <t>Private buyer</t>
        </is>
      </c>
      <c r="J1050" t="inlineStr">
        <is>
          <t>Ruhi Shaikh</t>
        </is>
      </c>
      <c r="K1050" s="70" t="n">
        <v>8</v>
      </c>
      <c r="L1050" s="71" t="n">
        <v>6168078.86</v>
      </c>
      <c r="M1050" s="71" t="n">
        <v>49344630.88</v>
      </c>
      <c r="N1050" s="71" t="n">
        <v>1480338.93</v>
      </c>
      <c r="O1050" s="71" t="n">
        <v>47864291.95</v>
      </c>
      <c r="P1050" s="71" t="n">
        <v>43928660.48</v>
      </c>
      <c r="Q1050" s="71" t="n">
        <v>3935631.47</v>
      </c>
      <c r="R1050" t="inlineStr">
        <is>
          <t>BK-03</t>
        </is>
      </c>
      <c r="S1050" t="inlineStr">
        <is>
          <t>EV</t>
        </is>
      </c>
      <c r="T1050" s="70" t="n">
        <v>8</v>
      </c>
      <c r="U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TY101042</t>
        </is>
      </c>
      <c r="B1051" s="68" t="n">
        <v>45786</v>
      </c>
      <c r="C1051" s="69" t="n">
        <v>2025</v>
      </c>
      <c r="D1051" t="inlineStr">
        <is>
          <t>May</t>
        </is>
      </c>
      <c r="E1051" t="inlineStr">
        <is>
          <t>Japan</t>
        </is>
      </c>
      <c r="F1051" t="inlineStr">
        <is>
          <t>Japan</t>
        </is>
      </c>
      <c r="G1051" t="inlineStr">
        <is>
          <t>RAV4</t>
        </is>
      </c>
      <c r="H1051" t="inlineStr">
        <is>
          <t>Dealer retail</t>
        </is>
      </c>
      <c r="I1051" t="inlineStr">
        <is>
          <t>Private buyer</t>
        </is>
      </c>
      <c r="J1051" t="inlineStr">
        <is>
          <t>Sara Rossi</t>
        </is>
      </c>
      <c r="K1051" s="70" t="n">
        <v>12</v>
      </c>
      <c r="L1051" s="71" t="n">
        <v>3707716.39</v>
      </c>
      <c r="M1051" s="71" t="n">
        <v>44492596.68</v>
      </c>
      <c r="N1051" s="71" t="n">
        <v>0</v>
      </c>
      <c r="O1051" s="71" t="n">
        <v>44492596.68</v>
      </c>
      <c r="P1051" s="71" t="n">
        <v>33094555.47</v>
      </c>
      <c r="Q1051" s="71" t="n">
        <v>11398041.21</v>
      </c>
      <c r="R1051" t="inlineStr">
        <is>
          <t>NG-01</t>
        </is>
      </c>
      <c r="S1051" t="inlineStr">
        <is>
          <t>Hybrid</t>
        </is>
      </c>
      <c r="T1051" s="70" t="n">
        <v>13</v>
      </c>
      <c r="U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TY101043</t>
        </is>
      </c>
      <c r="B1052" s="68" t="n">
        <v>45786</v>
      </c>
      <c r="C1052" s="69" t="n">
        <v>2025</v>
      </c>
      <c r="D1052" t="inlineStr">
        <is>
          <t>May</t>
        </is>
      </c>
      <c r="E1052" t="inlineStr">
        <is>
          <t>North America</t>
        </is>
      </c>
      <c r="F1052" t="inlineStr">
        <is>
          <t>Canada</t>
        </is>
      </c>
      <c r="G1052" t="inlineStr">
        <is>
          <t>Corolla</t>
        </is>
      </c>
      <c r="H1052" t="inlineStr">
        <is>
          <t>Dealer retail</t>
        </is>
      </c>
      <c r="I1052" t="inlineStr">
        <is>
          <t>Company fleet</t>
        </is>
      </c>
      <c r="J1052" t="inlineStr">
        <is>
          <t>Priya Nair</t>
        </is>
      </c>
      <c r="K1052" s="70" t="n">
        <v>25</v>
      </c>
      <c r="L1052" s="71" t="n">
        <v>2792372.28</v>
      </c>
      <c r="M1052" s="71" t="n">
        <v>69809307</v>
      </c>
      <c r="N1052" s="71" t="n">
        <v>3490465.35</v>
      </c>
      <c r="O1052" s="71" t="n">
        <v>66318841.65</v>
      </c>
      <c r="P1052" s="71" t="n">
        <v>56499922.75</v>
      </c>
      <c r="Q1052" s="71" t="n">
        <v>9818918.9</v>
      </c>
      <c r="R1052" t="inlineStr">
        <is>
          <t>TO-02</t>
        </is>
      </c>
      <c r="S1052" t="inlineStr">
        <is>
          <t>Petrol</t>
        </is>
      </c>
      <c r="T1052" s="70" t="n">
        <v>25</v>
      </c>
      <c r="U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TY101044</t>
        </is>
      </c>
      <c r="B1053" s="68" t="n">
        <v>45787</v>
      </c>
      <c r="C1053" s="69" t="n">
        <v>2025</v>
      </c>
      <c r="D1053" t="inlineStr">
        <is>
          <t>May</t>
        </is>
      </c>
      <c r="E1053" t="inlineStr">
        <is>
          <t>Europe</t>
        </is>
      </c>
      <c r="F1053" t="inlineStr">
        <is>
          <t>France</t>
        </is>
      </c>
      <c r="G1053" t="inlineStr">
        <is>
          <t>Prius</t>
        </is>
      </c>
      <c r="H1053" t="inlineStr">
        <is>
          <t>Dealer retail</t>
        </is>
      </c>
      <c r="I1053" t="inlineStr">
        <is>
          <t>Private buyer</t>
        </is>
      </c>
      <c r="J1053" t="inlineStr">
        <is>
          <t>Priya Nair</t>
        </is>
      </c>
      <c r="K1053" s="70" t="n">
        <v>2</v>
      </c>
      <c r="L1053" s="71" t="n">
        <v>3478053.77</v>
      </c>
      <c r="M1053" s="71" t="n">
        <v>6956107.54</v>
      </c>
      <c r="N1053" s="71" t="n">
        <v>347805.38</v>
      </c>
      <c r="O1053" s="71" t="n">
        <v>6608302.16</v>
      </c>
      <c r="P1053" s="71" t="n">
        <v>5841415.73</v>
      </c>
      <c r="Q1053" s="71" t="n">
        <v>766886.4300000001</v>
      </c>
      <c r="R1053" t="inlineStr">
        <is>
          <t>PA-04</t>
        </is>
      </c>
      <c r="S1053" t="inlineStr">
        <is>
          <t>Hybrid</t>
        </is>
      </c>
      <c r="T1053" s="70" t="n">
        <v>2</v>
      </c>
      <c r="U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TY101045</t>
        </is>
      </c>
      <c r="B1054" s="68" t="n">
        <v>45787</v>
      </c>
      <c r="C1054" s="69" t="n">
        <v>2025</v>
      </c>
      <c r="D1054" t="inlineStr">
        <is>
          <t>May</t>
        </is>
      </c>
      <c r="E1054" t="inlineStr">
        <is>
          <t>Japan</t>
        </is>
      </c>
      <c r="F1054" t="inlineStr">
        <is>
          <t>Japan</t>
        </is>
      </c>
      <c r="G1054" t="inlineStr">
        <is>
          <t>Hilux</t>
        </is>
      </c>
      <c r="H1054" t="inlineStr">
        <is>
          <t>Dealer retail</t>
        </is>
      </c>
      <c r="I1054" t="inlineStr">
        <is>
          <t>Government</t>
        </is>
      </c>
      <c r="J1054" t="inlineStr">
        <is>
          <t>Emma Clarke</t>
        </is>
      </c>
      <c r="K1054" s="70" t="n">
        <v>3</v>
      </c>
      <c r="L1054" s="71" t="n">
        <v>4000591.43</v>
      </c>
      <c r="M1054" s="71" t="n">
        <v>12001774.29</v>
      </c>
      <c r="N1054" s="71" t="n">
        <v>360053.23</v>
      </c>
      <c r="O1054" s="71" t="n">
        <v>11641721.06</v>
      </c>
      <c r="P1054" s="71" t="n">
        <v>9785922.800000001</v>
      </c>
      <c r="Q1054" s="71" t="n">
        <v>1855798.26</v>
      </c>
      <c r="R1054" t="inlineStr">
        <is>
          <t>OS-03</t>
        </is>
      </c>
      <c r="S1054" t="inlineStr">
        <is>
          <t>Petrol</t>
        </is>
      </c>
      <c r="T1054" s="70" t="n">
        <v>3</v>
      </c>
      <c r="U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TY101046</t>
        </is>
      </c>
      <c r="B1055" s="68" t="n">
        <v>45787</v>
      </c>
      <c r="C1055" s="69" t="n">
        <v>2025</v>
      </c>
      <c r="D1055" t="inlineStr">
        <is>
          <t>May</t>
        </is>
      </c>
      <c r="E1055" t="inlineStr">
        <is>
          <t>Japan</t>
        </is>
      </c>
      <c r="F1055" t="inlineStr">
        <is>
          <t>Japan</t>
        </is>
      </c>
      <c r="G1055" t="inlineStr">
        <is>
          <t>Hilux</t>
        </is>
      </c>
      <c r="H1055" t="inlineStr">
        <is>
          <t>Dealer retail</t>
        </is>
      </c>
      <c r="I1055" t="inlineStr">
        <is>
          <t>Private buyer</t>
        </is>
      </c>
      <c r="J1055" t="inlineStr">
        <is>
          <t>Noah Smith</t>
        </is>
      </c>
      <c r="K1055" s="70" t="n">
        <v>31</v>
      </c>
      <c r="L1055" s="71" t="n">
        <v>3930818.9</v>
      </c>
      <c r="M1055" s="71" t="n">
        <v>121855385.9</v>
      </c>
      <c r="N1055" s="71" t="n">
        <v>6092769.3</v>
      </c>
      <c r="O1055" s="71" t="n">
        <v>115762616.6</v>
      </c>
      <c r="P1055" s="71" t="n">
        <v>102015458.51</v>
      </c>
      <c r="Q1055" s="71" t="n">
        <v>13747158.09</v>
      </c>
      <c r="R1055" t="inlineStr">
        <is>
          <t>NG-02</t>
        </is>
      </c>
      <c r="S1055" t="inlineStr">
        <is>
          <t>Petrol</t>
        </is>
      </c>
      <c r="T1055" s="70" t="n">
        <v>32</v>
      </c>
      <c r="U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TY101047</t>
        </is>
      </c>
      <c r="B1056" s="68" t="n">
        <v>45787</v>
      </c>
      <c r="C1056" s="69" t="n">
        <v>2025</v>
      </c>
      <c r="D1056" t="inlineStr">
        <is>
          <t>May</t>
        </is>
      </c>
      <c r="E1056" t="inlineStr">
        <is>
          <t>Japan</t>
        </is>
      </c>
      <c r="F1056" t="inlineStr">
        <is>
          <t>Japan</t>
        </is>
      </c>
      <c r="G1056" t="inlineStr">
        <is>
          <t>bZ4X</t>
        </is>
      </c>
      <c r="H1056" t="inlineStr">
        <is>
          <t>Dealer retail</t>
        </is>
      </c>
      <c r="I1056" t="inlineStr">
        <is>
          <t>Private buyer</t>
        </is>
      </c>
      <c r="J1056" t="inlineStr">
        <is>
          <t>Carlos Silva</t>
        </is>
      </c>
      <c r="K1056" s="70" t="n">
        <v>3</v>
      </c>
      <c r="L1056" s="71" t="n">
        <v>5757383.79</v>
      </c>
      <c r="M1056" s="71" t="n">
        <v>17272151.37</v>
      </c>
      <c r="N1056" s="71" t="n">
        <v>0</v>
      </c>
      <c r="O1056" s="71" t="n">
        <v>17272151.37</v>
      </c>
      <c r="P1056" s="71" t="n">
        <v>16098395.35</v>
      </c>
      <c r="Q1056" s="71" t="n">
        <v>1173756.02</v>
      </c>
      <c r="R1056" t="inlineStr">
        <is>
          <t>TK-02</t>
        </is>
      </c>
      <c r="S1056" t="inlineStr">
        <is>
          <t>EV</t>
        </is>
      </c>
      <c r="T1056" s="70" t="n">
        <v>3</v>
      </c>
      <c r="U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TY101048</t>
        </is>
      </c>
      <c r="B1057" s="68" t="n">
        <v>45787</v>
      </c>
      <c r="C1057" s="69" t="n">
        <v>2025</v>
      </c>
      <c r="D1057" t="inlineStr">
        <is>
          <t>May</t>
        </is>
      </c>
      <c r="E1057" t="inlineStr">
        <is>
          <t>Asia</t>
        </is>
      </c>
      <c r="F1057" t="inlineStr">
        <is>
          <t>Indonesia</t>
        </is>
      </c>
      <c r="G1057" t="inlineStr">
        <is>
          <t>Corolla</t>
        </is>
      </c>
      <c r="H1057" t="inlineStr">
        <is>
          <t>Dealer retail</t>
        </is>
      </c>
      <c r="I1057" t="inlineStr">
        <is>
          <t>Private buyer</t>
        </is>
      </c>
      <c r="J1057" t="inlineStr">
        <is>
          <t>Carlos Silva</t>
        </is>
      </c>
      <c r="K1057" s="70" t="n">
        <v>23</v>
      </c>
      <c r="L1057" s="71" t="n">
        <v>2946714.64</v>
      </c>
      <c r="M1057" s="71" t="n">
        <v>67774436.72</v>
      </c>
      <c r="N1057" s="71" t="n">
        <v>0</v>
      </c>
      <c r="O1057" s="71" t="n">
        <v>67774436.72</v>
      </c>
      <c r="P1057" s="71" t="n">
        <v>52499422.55</v>
      </c>
      <c r="Q1057" s="71" t="n">
        <v>15275014.17</v>
      </c>
      <c r="R1057" t="inlineStr">
        <is>
          <t>JK-01</t>
        </is>
      </c>
      <c r="S1057" t="inlineStr">
        <is>
          <t>Hybrid</t>
        </is>
      </c>
      <c r="T1057" s="70" t="n">
        <v>22</v>
      </c>
      <c r="U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TY101049</t>
        </is>
      </c>
      <c r="B1058" s="68" t="n">
        <v>45787</v>
      </c>
      <c r="C1058" s="69" t="n">
        <v>2025</v>
      </c>
      <c r="D1058" t="inlineStr">
        <is>
          <t>May</t>
        </is>
      </c>
      <c r="E1058" t="inlineStr">
        <is>
          <t>Middle East</t>
        </is>
      </c>
      <c r="F1058" t="inlineStr">
        <is>
          <t>Saudi Arabia</t>
        </is>
      </c>
      <c r="G1058" t="inlineStr">
        <is>
          <t>RAV4</t>
        </is>
      </c>
      <c r="H1058" t="inlineStr">
        <is>
          <t>Dealer retail</t>
        </is>
      </c>
      <c r="I1058" t="inlineStr">
        <is>
          <t>Company fleet</t>
        </is>
      </c>
      <c r="J1058" t="inlineStr">
        <is>
          <t>Omar Haddad</t>
        </is>
      </c>
      <c r="K1058" s="70" t="n">
        <v>37</v>
      </c>
      <c r="L1058" s="71" t="n">
        <v>3730603.97</v>
      </c>
      <c r="M1058" s="71" t="n">
        <v>138032346.89</v>
      </c>
      <c r="N1058" s="71" t="n">
        <v>6901617.34</v>
      </c>
      <c r="O1058" s="71" t="n">
        <v>131130729.55</v>
      </c>
      <c r="P1058" s="71" t="n">
        <v>107433009.64</v>
      </c>
      <c r="Q1058" s="71" t="n">
        <v>23697719.91</v>
      </c>
      <c r="R1058" t="inlineStr">
        <is>
          <t>RY-02</t>
        </is>
      </c>
      <c r="S1058" t="inlineStr">
        <is>
          <t>Petrol</t>
        </is>
      </c>
      <c r="T1058" s="70" t="n">
        <v>41</v>
      </c>
      <c r="U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TY101050</t>
        </is>
      </c>
      <c r="B1059" s="68" t="n">
        <v>45787</v>
      </c>
      <c r="C1059" s="69" t="n">
        <v>2025</v>
      </c>
      <c r="D1059" t="inlineStr">
        <is>
          <t>May</t>
        </is>
      </c>
      <c r="E1059" t="inlineStr">
        <is>
          <t>Middle East</t>
        </is>
      </c>
      <c r="F1059" t="inlineStr">
        <is>
          <t>UAE</t>
        </is>
      </c>
      <c r="G1059" t="inlineStr">
        <is>
          <t>RAV4</t>
        </is>
      </c>
      <c r="H1059" t="inlineStr">
        <is>
          <t>Dealer retail</t>
        </is>
      </c>
      <c r="I1059" t="inlineStr">
        <is>
          <t>Private buyer</t>
        </is>
      </c>
      <c r="J1059" t="inlineStr">
        <is>
          <t>Ana Costa</t>
        </is>
      </c>
      <c r="K1059" s="70" t="n">
        <v>12</v>
      </c>
      <c r="L1059" s="71" t="n">
        <v>3510307.61</v>
      </c>
      <c r="M1059" s="71" t="n">
        <v>42123691.32</v>
      </c>
      <c r="N1059" s="71" t="n">
        <v>0</v>
      </c>
      <c r="O1059" s="71" t="n">
        <v>42123691.32</v>
      </c>
      <c r="P1059" s="71" t="n">
        <v>34283884.7</v>
      </c>
      <c r="Q1059" s="71" t="n">
        <v>7839806.62</v>
      </c>
      <c r="R1059" t="inlineStr">
        <is>
          <t>DB-03</t>
        </is>
      </c>
      <c r="S1059" t="inlineStr">
        <is>
          <t>Hybrid</t>
        </is>
      </c>
      <c r="T1059" s="70" t="n">
        <v>13</v>
      </c>
      <c r="U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TY101051</t>
        </is>
      </c>
      <c r="B1060" s="68" t="n">
        <v>45787</v>
      </c>
      <c r="C1060" s="69" t="n">
        <v>2025</v>
      </c>
      <c r="D1060" t="inlineStr">
        <is>
          <t>May</t>
        </is>
      </c>
      <c r="E1060" t="inlineStr">
        <is>
          <t>Japan</t>
        </is>
      </c>
      <c r="F1060" t="inlineStr">
        <is>
          <t>Japan</t>
        </is>
      </c>
      <c r="G1060" t="inlineStr">
        <is>
          <t>Hilux</t>
        </is>
      </c>
      <c r="H1060" t="inlineStr">
        <is>
          <t>Online reservation</t>
        </is>
      </c>
      <c r="I1060" t="inlineStr">
        <is>
          <t>Private buyer</t>
        </is>
      </c>
      <c r="J1060" t="inlineStr">
        <is>
          <t>Zoya Ahmed</t>
        </is>
      </c>
      <c r="K1060" s="70" t="n">
        <v>16</v>
      </c>
      <c r="L1060" s="71" t="n">
        <v>3899473.17</v>
      </c>
      <c r="M1060" s="71" t="n">
        <v>62391570.72</v>
      </c>
      <c r="N1060" s="71" t="n">
        <v>3119578.54</v>
      </c>
      <c r="O1060" s="71" t="n">
        <v>59271992.18</v>
      </c>
      <c r="P1060" s="71" t="n">
        <v>52686967</v>
      </c>
      <c r="Q1060" s="71" t="n">
        <v>6585025.18</v>
      </c>
      <c r="R1060" t="inlineStr">
        <is>
          <t>NG-01</t>
        </is>
      </c>
      <c r="S1060" t="inlineStr">
        <is>
          <t>Diesel</t>
        </is>
      </c>
      <c r="T1060" s="70" t="n">
        <v>16</v>
      </c>
      <c r="U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TY101052</t>
        </is>
      </c>
      <c r="B1061" s="68" t="n">
        <v>45788</v>
      </c>
      <c r="C1061" s="69" t="n">
        <v>2025</v>
      </c>
      <c r="D1061" t="inlineStr">
        <is>
          <t>May</t>
        </is>
      </c>
      <c r="E1061" t="inlineStr">
        <is>
          <t>Europe</t>
        </is>
      </c>
      <c r="F1061" t="inlineStr">
        <is>
          <t>Germany</t>
        </is>
      </c>
      <c r="G1061" t="inlineStr">
        <is>
          <t>Corolla</t>
        </is>
      </c>
      <c r="H1061" t="inlineStr">
        <is>
          <t>Fleet</t>
        </is>
      </c>
      <c r="I1061" t="inlineStr">
        <is>
          <t>Private buyer</t>
        </is>
      </c>
      <c r="J1061" t="inlineStr">
        <is>
          <t>Ruhi Shaikh</t>
        </is>
      </c>
      <c r="K1061" s="70" t="n">
        <v>12</v>
      </c>
      <c r="L1061" s="71" t="n">
        <v>2711085.07</v>
      </c>
      <c r="M1061" s="71" t="n">
        <v>32533020.84</v>
      </c>
      <c r="N1061" s="71" t="n">
        <v>1626651.04</v>
      </c>
      <c r="O1061" s="71" t="n">
        <v>30906369.8</v>
      </c>
      <c r="P1061" s="71" t="n">
        <v>26590732.68</v>
      </c>
      <c r="Q1061" s="71" t="n">
        <v>4315637.12</v>
      </c>
      <c r="R1061" t="inlineStr">
        <is>
          <t>BE-02</t>
        </is>
      </c>
      <c r="S1061" t="inlineStr">
        <is>
          <t>Petrol</t>
        </is>
      </c>
      <c r="T1061" s="70" t="n">
        <v>12</v>
      </c>
      <c r="U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TY101053</t>
        </is>
      </c>
      <c r="B1062" s="68" t="n">
        <v>45788</v>
      </c>
      <c r="C1062" s="69" t="n">
        <v>2025</v>
      </c>
      <c r="D1062" t="inlineStr">
        <is>
          <t>May</t>
        </is>
      </c>
      <c r="E1062" t="inlineStr">
        <is>
          <t>Asia</t>
        </is>
      </c>
      <c r="F1062" t="inlineStr">
        <is>
          <t>Indonesia</t>
        </is>
      </c>
      <c r="G1062" t="inlineStr">
        <is>
          <t>Camry</t>
        </is>
      </c>
      <c r="H1062" t="inlineStr">
        <is>
          <t>Dealer retail</t>
        </is>
      </c>
      <c r="I1062" t="inlineStr">
        <is>
          <t>Company fleet</t>
        </is>
      </c>
      <c r="J1062" t="inlineStr">
        <is>
          <t>Sara Rossi</t>
        </is>
      </c>
      <c r="K1062" s="70" t="n">
        <v>30</v>
      </c>
      <c r="L1062" s="71" t="n">
        <v>3792678.23</v>
      </c>
      <c r="M1062" s="71" t="n">
        <v>113780346.9</v>
      </c>
      <c r="N1062" s="71" t="n">
        <v>5689017.35</v>
      </c>
      <c r="O1062" s="71" t="n">
        <v>108091329.55</v>
      </c>
      <c r="P1062" s="71" t="n">
        <v>97787032.04000001</v>
      </c>
      <c r="Q1062" s="71" t="n">
        <v>10304297.51</v>
      </c>
      <c r="R1062" t="inlineStr">
        <is>
          <t>JK-01</t>
        </is>
      </c>
      <c r="S1062" t="inlineStr">
        <is>
          <t>Hybrid</t>
        </is>
      </c>
      <c r="T1062" s="70" t="n">
        <v>29</v>
      </c>
      <c r="U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TY101054</t>
        </is>
      </c>
      <c r="B1063" s="68" t="n">
        <v>45788</v>
      </c>
      <c r="C1063" s="69" t="n">
        <v>2025</v>
      </c>
      <c r="D1063" t="inlineStr">
        <is>
          <t>May</t>
        </is>
      </c>
      <c r="E1063" t="inlineStr">
        <is>
          <t>Asia</t>
        </is>
      </c>
      <c r="F1063" t="inlineStr">
        <is>
          <t>Thailand</t>
        </is>
      </c>
      <c r="G1063" t="inlineStr">
        <is>
          <t>RAV4</t>
        </is>
      </c>
      <c r="H1063" t="inlineStr">
        <is>
          <t>Dealer retail</t>
        </is>
      </c>
      <c r="I1063" t="inlineStr">
        <is>
          <t>Private buyer</t>
        </is>
      </c>
      <c r="J1063" t="inlineStr">
        <is>
          <t>Yuki Sato</t>
        </is>
      </c>
      <c r="K1063" s="70" t="n">
        <v>43</v>
      </c>
      <c r="L1063" s="71" t="n">
        <v>3699626.95</v>
      </c>
      <c r="M1063" s="71" t="n">
        <v>159083958.85</v>
      </c>
      <c r="N1063" s="71" t="n">
        <v>7954197.94</v>
      </c>
      <c r="O1063" s="71" t="n">
        <v>151129760.91</v>
      </c>
      <c r="P1063" s="71" t="n">
        <v>119475720.05</v>
      </c>
      <c r="Q1063" s="71" t="n">
        <v>31654040.86</v>
      </c>
      <c r="R1063" t="inlineStr">
        <is>
          <t>BK-02</t>
        </is>
      </c>
      <c r="S1063" t="inlineStr">
        <is>
          <t>Hybrid</t>
        </is>
      </c>
      <c r="T1063" s="70" t="n">
        <v>43</v>
      </c>
      <c r="U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TY101055</t>
        </is>
      </c>
      <c r="B1064" s="68" t="n">
        <v>45788</v>
      </c>
      <c r="C1064" s="69" t="n">
        <v>2025</v>
      </c>
      <c r="D1064" t="inlineStr">
        <is>
          <t>May</t>
        </is>
      </c>
      <c r="E1064" t="inlineStr">
        <is>
          <t>Asia</t>
        </is>
      </c>
      <c r="F1064" t="inlineStr">
        <is>
          <t>Thailand</t>
        </is>
      </c>
      <c r="G1064" t="inlineStr">
        <is>
          <t>Land Cruiser</t>
        </is>
      </c>
      <c r="H1064" t="inlineStr">
        <is>
          <t>Dealer retail</t>
        </is>
      </c>
      <c r="I1064" t="inlineStr">
        <is>
          <t>Company fleet</t>
        </is>
      </c>
      <c r="J1064" t="inlineStr">
        <is>
          <t>Shraddha Kulkarni</t>
        </is>
      </c>
      <c r="K1064" s="70" t="n">
        <v>30</v>
      </c>
      <c r="L1064" s="71" t="n">
        <v>7330751.51</v>
      </c>
      <c r="M1064" s="71" t="n">
        <v>219922545.3</v>
      </c>
      <c r="N1064" s="71" t="n">
        <v>6597676.36</v>
      </c>
      <c r="O1064" s="71" t="n">
        <v>213324868.94</v>
      </c>
      <c r="P1064" s="71" t="n">
        <v>171543823.92</v>
      </c>
      <c r="Q1064" s="71" t="n">
        <v>41781045.02</v>
      </c>
      <c r="R1064" t="inlineStr">
        <is>
          <t>BK-01</t>
        </is>
      </c>
      <c r="S1064" t="inlineStr">
        <is>
          <t>Hybrid</t>
        </is>
      </c>
      <c r="T1064" s="70" t="n">
        <v>30</v>
      </c>
      <c r="U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TY101056</t>
        </is>
      </c>
      <c r="B1065" s="68" t="n">
        <v>45788</v>
      </c>
      <c r="C1065" s="69" t="n">
        <v>2025</v>
      </c>
      <c r="D1065" t="inlineStr">
        <is>
          <t>May</t>
        </is>
      </c>
      <c r="E1065" t="inlineStr">
        <is>
          <t>North America</t>
        </is>
      </c>
      <c r="F1065" t="inlineStr">
        <is>
          <t>USA</t>
        </is>
      </c>
      <c r="G1065" t="inlineStr">
        <is>
          <t>RAV4</t>
        </is>
      </c>
      <c r="H1065" t="inlineStr">
        <is>
          <t>Dealer retail</t>
        </is>
      </c>
      <c r="I1065" t="inlineStr">
        <is>
          <t>Company fleet</t>
        </is>
      </c>
      <c r="J1065" t="inlineStr">
        <is>
          <t>Yuki Sato</t>
        </is>
      </c>
      <c r="K1065" s="70" t="n">
        <v>28</v>
      </c>
      <c r="L1065" s="71" t="n">
        <v>3678121.14</v>
      </c>
      <c r="M1065" s="71" t="n">
        <v>102987391.92</v>
      </c>
      <c r="N1065" s="71" t="n">
        <v>3089621.76</v>
      </c>
      <c r="O1065" s="71" t="n">
        <v>99897770.16</v>
      </c>
      <c r="P1065" s="71" t="n">
        <v>82370209.27</v>
      </c>
      <c r="Q1065" s="71" t="n">
        <v>17527560.89</v>
      </c>
      <c r="R1065" t="inlineStr">
        <is>
          <t>NY-04</t>
        </is>
      </c>
      <c r="S1065" t="inlineStr">
        <is>
          <t>Petrol</t>
        </is>
      </c>
      <c r="T1065" s="70" t="n">
        <v>31</v>
      </c>
      <c r="U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TY101057</t>
        </is>
      </c>
      <c r="B1066" s="68" t="n">
        <v>45788</v>
      </c>
      <c r="C1066" s="69" t="n">
        <v>2025</v>
      </c>
      <c r="D1066" t="inlineStr">
        <is>
          <t>May</t>
        </is>
      </c>
      <c r="E1066" t="inlineStr">
        <is>
          <t>Japan</t>
        </is>
      </c>
      <c r="F1066" t="inlineStr">
        <is>
          <t>Japan</t>
        </is>
      </c>
      <c r="G1066" t="inlineStr">
        <is>
          <t>Land Cruiser</t>
        </is>
      </c>
      <c r="H1066" t="inlineStr">
        <is>
          <t>Online reservation</t>
        </is>
      </c>
      <c r="I1066" t="inlineStr">
        <is>
          <t>Private buyer</t>
        </is>
      </c>
      <c r="J1066" t="inlineStr">
        <is>
          <t>Kofi Mensah</t>
        </is>
      </c>
      <c r="K1066" s="70" t="n">
        <v>22</v>
      </c>
      <c r="L1066" s="71" t="n">
        <v>7648856.14</v>
      </c>
      <c r="M1066" s="71" t="n">
        <v>168274835.08</v>
      </c>
      <c r="N1066" s="71" t="n">
        <v>0</v>
      </c>
      <c r="O1066" s="71" t="n">
        <v>168274835.08</v>
      </c>
      <c r="P1066" s="71" t="n">
        <v>125050196.95</v>
      </c>
      <c r="Q1066" s="71" t="n">
        <v>43224638.13</v>
      </c>
      <c r="R1066" t="inlineStr">
        <is>
          <t>OS-03</t>
        </is>
      </c>
      <c r="S1066" t="inlineStr">
        <is>
          <t>Petrol</t>
        </is>
      </c>
      <c r="T1066" s="70" t="n">
        <v>23</v>
      </c>
      <c r="U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TY101058</t>
        </is>
      </c>
      <c r="B1067" s="68" t="n">
        <v>45788</v>
      </c>
      <c r="C1067" s="69" t="n">
        <v>2025</v>
      </c>
      <c r="D1067" t="inlineStr">
        <is>
          <t>May</t>
        </is>
      </c>
      <c r="E1067" t="inlineStr">
        <is>
          <t>Asia</t>
        </is>
      </c>
      <c r="F1067" t="inlineStr">
        <is>
          <t>India</t>
        </is>
      </c>
      <c r="G1067" t="inlineStr">
        <is>
          <t>Corolla</t>
        </is>
      </c>
      <c r="H1067" t="inlineStr">
        <is>
          <t>Online reservation</t>
        </is>
      </c>
      <c r="I1067" t="inlineStr">
        <is>
          <t>Company fleet</t>
        </is>
      </c>
      <c r="J1067" t="inlineStr">
        <is>
          <t>Ruhi Shaikh</t>
        </is>
      </c>
      <c r="K1067" s="70" t="n">
        <v>19</v>
      </c>
      <c r="L1067" s="71" t="n">
        <v>2883386.26</v>
      </c>
      <c r="M1067" s="71" t="n">
        <v>54784338.94</v>
      </c>
      <c r="N1067" s="71" t="n">
        <v>1643530.17</v>
      </c>
      <c r="O1067" s="71" t="n">
        <v>53140808.77</v>
      </c>
      <c r="P1067" s="71" t="n">
        <v>44774487.19</v>
      </c>
      <c r="Q1067" s="71" t="n">
        <v>8366321.58</v>
      </c>
      <c r="R1067" t="inlineStr">
        <is>
          <t>BL-03</t>
        </is>
      </c>
      <c r="S1067" t="inlineStr">
        <is>
          <t>Petrol</t>
        </is>
      </c>
      <c r="T1067" s="70" t="n">
        <v>21</v>
      </c>
      <c r="U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TY101059</t>
        </is>
      </c>
      <c r="B1068" s="68" t="n">
        <v>45788</v>
      </c>
      <c r="C1068" s="69" t="n">
        <v>2025</v>
      </c>
      <c r="D1068" t="inlineStr">
        <is>
          <t>May</t>
        </is>
      </c>
      <c r="E1068" t="inlineStr">
        <is>
          <t>North America</t>
        </is>
      </c>
      <c r="F1068" t="inlineStr">
        <is>
          <t>USA</t>
        </is>
      </c>
      <c r="G1068" t="inlineStr">
        <is>
          <t>bZ4X</t>
        </is>
      </c>
      <c r="H1068" t="inlineStr">
        <is>
          <t>Dealer retail</t>
        </is>
      </c>
      <c r="I1068" t="inlineStr">
        <is>
          <t>Private buyer</t>
        </is>
      </c>
      <c r="J1068" t="inlineStr">
        <is>
          <t>Ana Costa</t>
        </is>
      </c>
      <c r="K1068" s="70" t="n">
        <v>42</v>
      </c>
      <c r="L1068" s="71" t="n">
        <v>6337770.36</v>
      </c>
      <c r="M1068" s="71" t="n">
        <v>266186355.12</v>
      </c>
      <c r="N1068" s="71" t="n">
        <v>13309317.76</v>
      </c>
      <c r="O1068" s="71" t="n">
        <v>252877037.36</v>
      </c>
      <c r="P1068" s="71" t="n">
        <v>220023604.85</v>
      </c>
      <c r="Q1068" s="71" t="n">
        <v>32853432.51</v>
      </c>
      <c r="R1068" t="inlineStr">
        <is>
          <t>NY-03</t>
        </is>
      </c>
      <c r="S1068" t="inlineStr">
        <is>
          <t>EV</t>
        </is>
      </c>
      <c r="T1068" s="70" t="n">
        <v>42</v>
      </c>
      <c r="U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TY101060</t>
        </is>
      </c>
      <c r="B1069" s="68" t="n">
        <v>45789</v>
      </c>
      <c r="C1069" s="69" t="n">
        <v>2025</v>
      </c>
      <c r="D1069" t="inlineStr">
        <is>
          <t>May</t>
        </is>
      </c>
      <c r="E1069" t="inlineStr">
        <is>
          <t>Japan</t>
        </is>
      </c>
      <c r="F1069" t="inlineStr">
        <is>
          <t>Japan</t>
        </is>
      </c>
      <c r="G1069" t="inlineStr">
        <is>
          <t>Corolla</t>
        </is>
      </c>
      <c r="H1069" t="inlineStr">
        <is>
          <t>Dealer retail</t>
        </is>
      </c>
      <c r="I1069" t="inlineStr">
        <is>
          <t>Private buyer</t>
        </is>
      </c>
      <c r="J1069" t="inlineStr">
        <is>
          <t>Liam O'Brien</t>
        </is>
      </c>
      <c r="K1069" s="70" t="n">
        <v>23</v>
      </c>
      <c r="L1069" s="71" t="n">
        <v>2744112.58</v>
      </c>
      <c r="M1069" s="71" t="n">
        <v>63114589.34</v>
      </c>
      <c r="N1069" s="71" t="n">
        <v>1893437.68</v>
      </c>
      <c r="O1069" s="71" t="n">
        <v>61221151.66</v>
      </c>
      <c r="P1069" s="71" t="n">
        <v>53954990.38</v>
      </c>
      <c r="Q1069" s="71" t="n">
        <v>7266161.28</v>
      </c>
      <c r="R1069" t="inlineStr">
        <is>
          <t>TK-02</t>
        </is>
      </c>
      <c r="S1069" t="inlineStr">
        <is>
          <t>Hybrid</t>
        </is>
      </c>
      <c r="T1069" s="70" t="n">
        <v>25</v>
      </c>
      <c r="U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TY101061</t>
        </is>
      </c>
      <c r="B1070" s="68" t="n">
        <v>45789</v>
      </c>
      <c r="C1070" s="69" t="n">
        <v>2025</v>
      </c>
      <c r="D1070" t="inlineStr">
        <is>
          <t>May</t>
        </is>
      </c>
      <c r="E1070" t="inlineStr">
        <is>
          <t>Japan</t>
        </is>
      </c>
      <c r="F1070" t="inlineStr">
        <is>
          <t>Japan</t>
        </is>
      </c>
      <c r="G1070" t="inlineStr">
        <is>
          <t>RAV4</t>
        </is>
      </c>
      <c r="H1070" t="inlineStr">
        <is>
          <t>Fleet</t>
        </is>
      </c>
      <c r="I1070" t="inlineStr">
        <is>
          <t>Government</t>
        </is>
      </c>
      <c r="J1070" t="inlineStr">
        <is>
          <t>Fatima Al-Saud</t>
        </is>
      </c>
      <c r="K1070" s="70" t="n">
        <v>34</v>
      </c>
      <c r="L1070" s="71" t="n">
        <v>3640639.92</v>
      </c>
      <c r="M1070" s="71" t="n">
        <v>123781757.28</v>
      </c>
      <c r="N1070" s="71" t="n">
        <v>6189087.86</v>
      </c>
      <c r="O1070" s="71" t="n">
        <v>117592669.42</v>
      </c>
      <c r="P1070" s="71" t="n">
        <v>94581536.34</v>
      </c>
      <c r="Q1070" s="71" t="n">
        <v>23011133.08</v>
      </c>
      <c r="R1070" t="inlineStr">
        <is>
          <t>OS-02</t>
        </is>
      </c>
      <c r="S1070" t="inlineStr">
        <is>
          <t>Petrol</t>
        </is>
      </c>
      <c r="T1070" s="70" t="n">
        <v>35</v>
      </c>
      <c r="U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TY101062</t>
        </is>
      </c>
      <c r="B1071" s="68" t="n">
        <v>45789</v>
      </c>
      <c r="C1071" s="69" t="n">
        <v>2025</v>
      </c>
      <c r="D1071" t="inlineStr">
        <is>
          <t>May</t>
        </is>
      </c>
      <c r="E1071" t="inlineStr">
        <is>
          <t>North America</t>
        </is>
      </c>
      <c r="F1071" t="inlineStr">
        <is>
          <t>USA</t>
        </is>
      </c>
      <c r="G1071" t="inlineStr">
        <is>
          <t>Camry</t>
        </is>
      </c>
      <c r="H1071" t="inlineStr">
        <is>
          <t>Dealer retail</t>
        </is>
      </c>
      <c r="I1071" t="inlineStr">
        <is>
          <t>Government</t>
        </is>
      </c>
      <c r="J1071" t="inlineStr">
        <is>
          <t>Wei Chen</t>
        </is>
      </c>
      <c r="K1071" s="70" t="n">
        <v>29</v>
      </c>
      <c r="L1071" s="71" t="n">
        <v>3955604.97</v>
      </c>
      <c r="M1071" s="71" t="n">
        <v>114712544.13</v>
      </c>
      <c r="N1071" s="71" t="n">
        <v>5735627.21</v>
      </c>
      <c r="O1071" s="71" t="n">
        <v>108976916.92</v>
      </c>
      <c r="P1071" s="71" t="n">
        <v>92747115.48999999</v>
      </c>
      <c r="Q1071" s="71" t="n">
        <v>16229801.43</v>
      </c>
      <c r="R1071" t="inlineStr">
        <is>
          <t>TX-04</t>
        </is>
      </c>
      <c r="S1071" t="inlineStr">
        <is>
          <t>Hybrid</t>
        </is>
      </c>
      <c r="T1071" s="70" t="n">
        <v>28</v>
      </c>
      <c r="U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TY101063</t>
        </is>
      </c>
      <c r="B1072" s="68" t="n">
        <v>45789</v>
      </c>
      <c r="C1072" s="69" t="n">
        <v>2025</v>
      </c>
      <c r="D1072" t="inlineStr">
        <is>
          <t>May</t>
        </is>
      </c>
      <c r="E1072" t="inlineStr">
        <is>
          <t>Japan</t>
        </is>
      </c>
      <c r="F1072" t="inlineStr">
        <is>
          <t>Japan</t>
        </is>
      </c>
      <c r="G1072" t="inlineStr">
        <is>
          <t>bZ4X</t>
        </is>
      </c>
      <c r="H1072" t="inlineStr">
        <is>
          <t>Fleet</t>
        </is>
      </c>
      <c r="I1072" t="inlineStr">
        <is>
          <t>Private buyer</t>
        </is>
      </c>
      <c r="J1072" t="inlineStr">
        <is>
          <t>Noah Smith</t>
        </is>
      </c>
      <c r="K1072" s="70" t="n">
        <v>43</v>
      </c>
      <c r="L1072" s="71" t="n">
        <v>6313947.52</v>
      </c>
      <c r="M1072" s="71" t="n">
        <v>271499743.36</v>
      </c>
      <c r="N1072" s="71" t="n">
        <v>8144992.3</v>
      </c>
      <c r="O1072" s="71" t="n">
        <v>263354751.06</v>
      </c>
      <c r="P1072" s="71" t="n">
        <v>224032123.61</v>
      </c>
      <c r="Q1072" s="71" t="n">
        <v>39322627.45</v>
      </c>
      <c r="R1072" t="inlineStr">
        <is>
          <t>TK-02</t>
        </is>
      </c>
      <c r="S1072" t="inlineStr">
        <is>
          <t>EV</t>
        </is>
      </c>
      <c r="T1072" s="70" t="n">
        <v>46</v>
      </c>
      <c r="U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TY101064</t>
        </is>
      </c>
      <c r="B1073" s="68" t="n">
        <v>45789</v>
      </c>
      <c r="C1073" s="69" t="n">
        <v>2025</v>
      </c>
      <c r="D1073" t="inlineStr">
        <is>
          <t>May</t>
        </is>
      </c>
      <c r="E1073" t="inlineStr">
        <is>
          <t>North America</t>
        </is>
      </c>
      <c r="F1073" t="inlineStr">
        <is>
          <t>Canada</t>
        </is>
      </c>
      <c r="G1073" t="inlineStr">
        <is>
          <t>bZ4X</t>
        </is>
      </c>
      <c r="H1073" t="inlineStr">
        <is>
          <t>Dealer retail</t>
        </is>
      </c>
      <c r="I1073" t="inlineStr">
        <is>
          <t>Company fleet</t>
        </is>
      </c>
      <c r="J1073" t="inlineStr">
        <is>
          <t>Ravindra Patil</t>
        </is>
      </c>
      <c r="K1073" s="70" t="n">
        <v>16</v>
      </c>
      <c r="L1073" s="71" t="n">
        <v>5744312.66</v>
      </c>
      <c r="M1073" s="71" t="n">
        <v>91909002.56</v>
      </c>
      <c r="N1073" s="71" t="n">
        <v>0</v>
      </c>
      <c r="O1073" s="71" t="n">
        <v>91909002.56</v>
      </c>
      <c r="P1073" s="71" t="n">
        <v>83047988.16</v>
      </c>
      <c r="Q1073" s="71" t="n">
        <v>8861014.4</v>
      </c>
      <c r="R1073" t="inlineStr">
        <is>
          <t>TO-01</t>
        </is>
      </c>
      <c r="S1073" t="inlineStr">
        <is>
          <t>EV</t>
        </is>
      </c>
      <c r="T1073" s="70" t="n">
        <v>16</v>
      </c>
      <c r="U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TY101065</t>
        </is>
      </c>
      <c r="B1074" s="68" t="n">
        <v>45789</v>
      </c>
      <c r="C1074" s="69" t="n">
        <v>2025</v>
      </c>
      <c r="D1074" t="inlineStr">
        <is>
          <t>May</t>
        </is>
      </c>
      <c r="E1074" t="inlineStr">
        <is>
          <t>Japan</t>
        </is>
      </c>
      <c r="F1074" t="inlineStr">
        <is>
          <t>Japan</t>
        </is>
      </c>
      <c r="G1074" t="inlineStr">
        <is>
          <t>RAV4</t>
        </is>
      </c>
      <c r="H1074" t="inlineStr">
        <is>
          <t>Dealer retail</t>
        </is>
      </c>
      <c r="I1074" t="inlineStr">
        <is>
          <t>Private buyer</t>
        </is>
      </c>
      <c r="J1074" t="inlineStr">
        <is>
          <t>Aisha Bello</t>
        </is>
      </c>
      <c r="K1074" s="70" t="n">
        <v>4</v>
      </c>
      <c r="L1074" s="71" t="n">
        <v>3548599.78</v>
      </c>
      <c r="M1074" s="71" t="n">
        <v>14194399.12</v>
      </c>
      <c r="N1074" s="71" t="n">
        <v>425831.97</v>
      </c>
      <c r="O1074" s="71" t="n">
        <v>13768567.15</v>
      </c>
      <c r="P1074" s="71" t="n">
        <v>11359068.29</v>
      </c>
      <c r="Q1074" s="71" t="n">
        <v>2409498.86</v>
      </c>
      <c r="R1074" t="inlineStr">
        <is>
          <t>NG-02</t>
        </is>
      </c>
      <c r="S1074" t="inlineStr">
        <is>
          <t>Petrol</t>
        </is>
      </c>
      <c r="T1074" s="70" t="n">
        <v>4</v>
      </c>
      <c r="U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TY101066</t>
        </is>
      </c>
      <c r="B1075" s="68" t="n">
        <v>45789</v>
      </c>
      <c r="C1075" s="69" t="n">
        <v>2025</v>
      </c>
      <c r="D1075" t="inlineStr">
        <is>
          <t>May</t>
        </is>
      </c>
      <c r="E1075" t="inlineStr">
        <is>
          <t>Japan</t>
        </is>
      </c>
      <c r="F1075" t="inlineStr">
        <is>
          <t>Japan</t>
        </is>
      </c>
      <c r="G1075" t="inlineStr">
        <is>
          <t>Land Cruiser</t>
        </is>
      </c>
      <c r="H1075" t="inlineStr">
        <is>
          <t>Online reservation</t>
        </is>
      </c>
      <c r="I1075" t="inlineStr">
        <is>
          <t>Private buyer</t>
        </is>
      </c>
      <c r="J1075" t="inlineStr">
        <is>
          <t>Ravindra Patil</t>
        </is>
      </c>
      <c r="K1075" s="70" t="n">
        <v>16</v>
      </c>
      <c r="L1075" s="71" t="n">
        <v>7196017.25</v>
      </c>
      <c r="M1075" s="71" t="n">
        <v>115136276</v>
      </c>
      <c r="N1075" s="71" t="n">
        <v>0</v>
      </c>
      <c r="O1075" s="71" t="n">
        <v>115136276</v>
      </c>
      <c r="P1075" s="71" t="n">
        <v>88178940.97</v>
      </c>
      <c r="Q1075" s="71" t="n">
        <v>26957335.03</v>
      </c>
      <c r="R1075" t="inlineStr">
        <is>
          <t>TK-01</t>
        </is>
      </c>
      <c r="S1075" t="inlineStr">
        <is>
          <t>Petrol</t>
        </is>
      </c>
      <c r="T1075" s="70" t="n">
        <v>17</v>
      </c>
      <c r="U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TY101067</t>
        </is>
      </c>
      <c r="B1076" s="68" t="n">
        <v>45789</v>
      </c>
      <c r="C1076" s="69" t="n">
        <v>2025</v>
      </c>
      <c r="D1076" t="inlineStr">
        <is>
          <t>May</t>
        </is>
      </c>
      <c r="E1076" t="inlineStr">
        <is>
          <t>North America</t>
        </is>
      </c>
      <c r="F1076" t="inlineStr">
        <is>
          <t>USA</t>
        </is>
      </c>
      <c r="G1076" t="inlineStr">
        <is>
          <t>Corolla</t>
        </is>
      </c>
      <c r="H1076" t="inlineStr">
        <is>
          <t>Dealer retail</t>
        </is>
      </c>
      <c r="I1076" t="inlineStr">
        <is>
          <t>Private buyer</t>
        </is>
      </c>
      <c r="J1076" t="inlineStr">
        <is>
          <t>Mei Lin</t>
        </is>
      </c>
      <c r="K1076" s="70" t="n">
        <v>4</v>
      </c>
      <c r="L1076" s="71" t="n">
        <v>2807647.4</v>
      </c>
      <c r="M1076" s="71" t="n">
        <v>11230589.6</v>
      </c>
      <c r="N1076" s="71" t="n">
        <v>561529.48</v>
      </c>
      <c r="O1076" s="71" t="n">
        <v>10669060.12</v>
      </c>
      <c r="P1076" s="71" t="n">
        <v>9514785.74</v>
      </c>
      <c r="Q1076" s="71" t="n">
        <v>1154274.38</v>
      </c>
      <c r="R1076" t="inlineStr">
        <is>
          <t>TX-01</t>
        </is>
      </c>
      <c r="S1076" t="inlineStr">
        <is>
          <t>Petrol</t>
        </is>
      </c>
      <c r="T1076" s="70" t="n">
        <v>4</v>
      </c>
      <c r="U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TY101068</t>
        </is>
      </c>
      <c r="B1077" s="68" t="n">
        <v>45790</v>
      </c>
      <c r="C1077" s="69" t="n">
        <v>2025</v>
      </c>
      <c r="D1077" t="inlineStr">
        <is>
          <t>May</t>
        </is>
      </c>
      <c r="E1077" t="inlineStr">
        <is>
          <t>Asia</t>
        </is>
      </c>
      <c r="F1077" t="inlineStr">
        <is>
          <t>India</t>
        </is>
      </c>
      <c r="G1077" t="inlineStr">
        <is>
          <t>Prius</t>
        </is>
      </c>
      <c r="H1077" t="inlineStr">
        <is>
          <t>Dealer retail</t>
        </is>
      </c>
      <c r="I1077" t="inlineStr">
        <is>
          <t>Private buyer</t>
        </is>
      </c>
      <c r="J1077" t="inlineStr">
        <is>
          <t>Noah Smith</t>
        </is>
      </c>
      <c r="K1077" s="70" t="n">
        <v>18</v>
      </c>
      <c r="L1077" s="71" t="n">
        <v>3578820.78</v>
      </c>
      <c r="M1077" s="71" t="n">
        <v>64418774.04</v>
      </c>
      <c r="N1077" s="71" t="n">
        <v>1288375.48</v>
      </c>
      <c r="O1077" s="71" t="n">
        <v>63130398.56</v>
      </c>
      <c r="P1077" s="71" t="n">
        <v>49231205.68</v>
      </c>
      <c r="Q1077" s="71" t="n">
        <v>13899192.88</v>
      </c>
      <c r="R1077" t="inlineStr">
        <is>
          <t>PU-03</t>
        </is>
      </c>
      <c r="S1077" t="inlineStr">
        <is>
          <t>Hybrid</t>
        </is>
      </c>
      <c r="T1077" s="70" t="n">
        <v>19</v>
      </c>
      <c r="U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TY101069</t>
        </is>
      </c>
      <c r="B1078" s="68" t="n">
        <v>45790</v>
      </c>
      <c r="C1078" s="69" t="n">
        <v>2025</v>
      </c>
      <c r="D1078" t="inlineStr">
        <is>
          <t>May</t>
        </is>
      </c>
      <c r="E1078" t="inlineStr">
        <is>
          <t>North America</t>
        </is>
      </c>
      <c r="F1078" t="inlineStr">
        <is>
          <t>Canada</t>
        </is>
      </c>
      <c r="G1078" t="inlineStr">
        <is>
          <t>RAV4</t>
        </is>
      </c>
      <c r="H1078" t="inlineStr">
        <is>
          <t>Dealer retail</t>
        </is>
      </c>
      <c r="I1078" t="inlineStr">
        <is>
          <t>Private buyer</t>
        </is>
      </c>
      <c r="J1078" t="inlineStr">
        <is>
          <t>Amir Khan</t>
        </is>
      </c>
      <c r="K1078" s="70" t="n">
        <v>19</v>
      </c>
      <c r="L1078" s="71" t="n">
        <v>3721447.27</v>
      </c>
      <c r="M1078" s="71" t="n">
        <v>70707498.13</v>
      </c>
      <c r="N1078" s="71" t="n">
        <v>1414149.96</v>
      </c>
      <c r="O1078" s="71" t="n">
        <v>69293348.17</v>
      </c>
      <c r="P1078" s="71" t="n">
        <v>54188803.75</v>
      </c>
      <c r="Q1078" s="71" t="n">
        <v>15104544.42</v>
      </c>
      <c r="R1078" t="inlineStr">
        <is>
          <t>TO-03</t>
        </is>
      </c>
      <c r="S1078" t="inlineStr">
        <is>
          <t>Hybrid</t>
        </is>
      </c>
      <c r="T1078" s="70" t="n">
        <v>20</v>
      </c>
      <c r="U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TY101070</t>
        </is>
      </c>
      <c r="B1079" s="68" t="n">
        <v>45790</v>
      </c>
      <c r="C1079" s="69" t="n">
        <v>2025</v>
      </c>
      <c r="D1079" t="inlineStr">
        <is>
          <t>May</t>
        </is>
      </c>
      <c r="E1079" t="inlineStr">
        <is>
          <t>Japan</t>
        </is>
      </c>
      <c r="F1079" t="inlineStr">
        <is>
          <t>Japan</t>
        </is>
      </c>
      <c r="G1079" t="inlineStr">
        <is>
          <t>Land Cruiser</t>
        </is>
      </c>
      <c r="H1079" t="inlineStr">
        <is>
          <t>Dealer retail</t>
        </is>
      </c>
      <c r="I1079" t="inlineStr">
        <is>
          <t>Private buyer</t>
        </is>
      </c>
      <c r="J1079" t="inlineStr">
        <is>
          <t>Olivia Brown</t>
        </is>
      </c>
      <c r="K1079" s="70" t="n">
        <v>11</v>
      </c>
      <c r="L1079" s="71" t="n">
        <v>7279718.63</v>
      </c>
      <c r="M1079" s="71" t="n">
        <v>80076904.93000001</v>
      </c>
      <c r="N1079" s="71" t="n">
        <v>4003845.25</v>
      </c>
      <c r="O1079" s="71" t="n">
        <v>76073059.68000001</v>
      </c>
      <c r="P1079" s="71" t="n">
        <v>60383592.76</v>
      </c>
      <c r="Q1079" s="71" t="n">
        <v>15689466.92</v>
      </c>
      <c r="R1079" t="inlineStr">
        <is>
          <t>NG-02</t>
        </is>
      </c>
      <c r="S1079" t="inlineStr">
        <is>
          <t>Diesel</t>
        </is>
      </c>
      <c r="T1079" s="70" t="n">
        <v>11</v>
      </c>
      <c r="U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TY101071</t>
        </is>
      </c>
      <c r="B1080" s="68" t="n">
        <v>45790</v>
      </c>
      <c r="C1080" s="69" t="n">
        <v>2025</v>
      </c>
      <c r="D1080" t="inlineStr">
        <is>
          <t>May</t>
        </is>
      </c>
      <c r="E1080" t="inlineStr">
        <is>
          <t>North America</t>
        </is>
      </c>
      <c r="F1080" t="inlineStr">
        <is>
          <t>Canada</t>
        </is>
      </c>
      <c r="G1080" t="inlineStr">
        <is>
          <t>Corolla</t>
        </is>
      </c>
      <c r="H1080" t="inlineStr">
        <is>
          <t>Fleet</t>
        </is>
      </c>
      <c r="I1080" t="inlineStr">
        <is>
          <t>Private buyer</t>
        </is>
      </c>
      <c r="J1080" t="inlineStr">
        <is>
          <t>Wei Chen</t>
        </is>
      </c>
      <c r="K1080" s="70" t="n">
        <v>16</v>
      </c>
      <c r="L1080" s="71" t="n">
        <v>2939980.21</v>
      </c>
      <c r="M1080" s="71" t="n">
        <v>47039683.36</v>
      </c>
      <c r="N1080" s="71" t="n">
        <v>1411190.5</v>
      </c>
      <c r="O1080" s="71" t="n">
        <v>45628492.86</v>
      </c>
      <c r="P1080" s="71" t="n">
        <v>36350252.28</v>
      </c>
      <c r="Q1080" s="71" t="n">
        <v>9278240.58</v>
      </c>
      <c r="R1080" t="inlineStr">
        <is>
          <t>TO-04</t>
        </is>
      </c>
      <c r="S1080" t="inlineStr">
        <is>
          <t>Hybrid</t>
        </is>
      </c>
      <c r="T1080" s="70" t="n">
        <v>17</v>
      </c>
      <c r="U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TY101072</t>
        </is>
      </c>
      <c r="B1081" s="68" t="n">
        <v>45790</v>
      </c>
      <c r="C1081" s="69" t="n">
        <v>2025</v>
      </c>
      <c r="D1081" t="inlineStr">
        <is>
          <t>May</t>
        </is>
      </c>
      <c r="E1081" t="inlineStr">
        <is>
          <t>Europe</t>
        </is>
      </c>
      <c r="F1081" t="inlineStr">
        <is>
          <t>France</t>
        </is>
      </c>
      <c r="G1081" t="inlineStr">
        <is>
          <t>Corolla</t>
        </is>
      </c>
      <c r="H1081" t="inlineStr">
        <is>
          <t>Dealer retail</t>
        </is>
      </c>
      <c r="I1081" t="inlineStr">
        <is>
          <t>Private buyer</t>
        </is>
      </c>
      <c r="J1081" t="inlineStr">
        <is>
          <t>Zoya Ahmed</t>
        </is>
      </c>
      <c r="K1081" s="70" t="n">
        <v>28</v>
      </c>
      <c r="L1081" s="71" t="n">
        <v>2952527.7</v>
      </c>
      <c r="M1081" s="71" t="n">
        <v>82670775.59999999</v>
      </c>
      <c r="N1081" s="71" t="n">
        <v>4133538.78</v>
      </c>
      <c r="O1081" s="71" t="n">
        <v>78537236.81999999</v>
      </c>
      <c r="P1081" s="71" t="n">
        <v>64509519.79</v>
      </c>
      <c r="Q1081" s="71" t="n">
        <v>14027717.03</v>
      </c>
      <c r="R1081" t="inlineStr">
        <is>
          <t>PA-04</t>
        </is>
      </c>
      <c r="S1081" t="inlineStr">
        <is>
          <t>Petrol</t>
        </is>
      </c>
      <c r="T1081" s="70" t="n">
        <v>29</v>
      </c>
      <c r="U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TY101073</t>
        </is>
      </c>
      <c r="B1082" s="68" t="n">
        <v>45790</v>
      </c>
      <c r="C1082" s="69" t="n">
        <v>2025</v>
      </c>
      <c r="D1082" t="inlineStr">
        <is>
          <t>May</t>
        </is>
      </c>
      <c r="E1082" t="inlineStr">
        <is>
          <t>Middle East</t>
        </is>
      </c>
      <c r="F1082" t="inlineStr">
        <is>
          <t>UAE</t>
        </is>
      </c>
      <c r="G1082" t="inlineStr">
        <is>
          <t>Prius</t>
        </is>
      </c>
      <c r="H1082" t="inlineStr">
        <is>
          <t>Dealer retail</t>
        </is>
      </c>
      <c r="I1082" t="inlineStr">
        <is>
          <t>Private buyer</t>
        </is>
      </c>
      <c r="J1082" t="inlineStr">
        <is>
          <t>Carlos Silva</t>
        </is>
      </c>
      <c r="K1082" s="70" t="n">
        <v>31</v>
      </c>
      <c r="L1082" s="71" t="n">
        <v>3433623.44</v>
      </c>
      <c r="M1082" s="71" t="n">
        <v>106442326.64</v>
      </c>
      <c r="N1082" s="71" t="n">
        <v>5322116.33</v>
      </c>
      <c r="O1082" s="71" t="n">
        <v>101120210.31</v>
      </c>
      <c r="P1082" s="71" t="n">
        <v>85813377.45999999</v>
      </c>
      <c r="Q1082" s="71" t="n">
        <v>15306832.85</v>
      </c>
      <c r="R1082" t="inlineStr">
        <is>
          <t>DB-03</t>
        </is>
      </c>
      <c r="S1082" t="inlineStr">
        <is>
          <t>Hybrid</t>
        </is>
      </c>
      <c r="T1082" s="70" t="n">
        <v>32</v>
      </c>
      <c r="U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TY101074</t>
        </is>
      </c>
      <c r="B1083" s="68" t="n">
        <v>45790</v>
      </c>
      <c r="C1083" s="69" t="n">
        <v>2025</v>
      </c>
      <c r="D1083" t="inlineStr">
        <is>
          <t>May</t>
        </is>
      </c>
      <c r="E1083" t="inlineStr">
        <is>
          <t>Japan</t>
        </is>
      </c>
      <c r="F1083" t="inlineStr">
        <is>
          <t>Japan</t>
        </is>
      </c>
      <c r="G1083" t="inlineStr">
        <is>
          <t>RAV4</t>
        </is>
      </c>
      <c r="H1083" t="inlineStr">
        <is>
          <t>Dealer retail</t>
        </is>
      </c>
      <c r="I1083" t="inlineStr">
        <is>
          <t>Private buyer</t>
        </is>
      </c>
      <c r="J1083" t="inlineStr">
        <is>
          <t>Hiroshi Tanaka</t>
        </is>
      </c>
      <c r="K1083" s="70" t="n">
        <v>13</v>
      </c>
      <c r="L1083" s="71" t="n">
        <v>3581020.81</v>
      </c>
      <c r="M1083" s="71" t="n">
        <v>46553270.53</v>
      </c>
      <c r="N1083" s="71" t="n">
        <v>0</v>
      </c>
      <c r="O1083" s="71" t="n">
        <v>46553270.53</v>
      </c>
      <c r="P1083" s="71" t="n">
        <v>37298709.4</v>
      </c>
      <c r="Q1083" s="71" t="n">
        <v>9254561.130000001</v>
      </c>
      <c r="R1083" t="inlineStr">
        <is>
          <t>NG-04</t>
        </is>
      </c>
      <c r="S1083" t="inlineStr">
        <is>
          <t>Hybrid</t>
        </is>
      </c>
      <c r="T1083" s="70" t="n">
        <v>13</v>
      </c>
      <c r="U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TY101075</t>
        </is>
      </c>
      <c r="B1084" s="68" t="n">
        <v>45790</v>
      </c>
      <c r="C1084" s="69" t="n">
        <v>2025</v>
      </c>
      <c r="D1084" t="inlineStr">
        <is>
          <t>May</t>
        </is>
      </c>
      <c r="E1084" t="inlineStr">
        <is>
          <t>Europe</t>
        </is>
      </c>
      <c r="F1084" t="inlineStr">
        <is>
          <t>Germany</t>
        </is>
      </c>
      <c r="G1084" t="inlineStr">
        <is>
          <t>Land Cruiser</t>
        </is>
      </c>
      <c r="H1084" t="inlineStr">
        <is>
          <t>Dealer retail</t>
        </is>
      </c>
      <c r="I1084" t="inlineStr">
        <is>
          <t>Private buyer</t>
        </is>
      </c>
      <c r="J1084" t="inlineStr">
        <is>
          <t>Shraddha Kulkarni</t>
        </is>
      </c>
      <c r="K1084" s="70" t="n">
        <v>7</v>
      </c>
      <c r="L1084" s="71" t="n">
        <v>7392889.35</v>
      </c>
      <c r="M1084" s="71" t="n">
        <v>51750225.45</v>
      </c>
      <c r="N1084" s="71" t="n">
        <v>1035004.51</v>
      </c>
      <c r="O1084" s="71" t="n">
        <v>50715220.94</v>
      </c>
      <c r="P1084" s="71" t="n">
        <v>37997584.71</v>
      </c>
      <c r="Q1084" s="71" t="n">
        <v>12717636.23</v>
      </c>
      <c r="R1084" t="inlineStr">
        <is>
          <t>BE-03</t>
        </is>
      </c>
      <c r="S1084" t="inlineStr">
        <is>
          <t>Diesel</t>
        </is>
      </c>
      <c r="T1084" s="70" t="n">
        <v>7</v>
      </c>
      <c r="U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TY101076</t>
        </is>
      </c>
      <c r="B1085" s="68" t="n">
        <v>45790</v>
      </c>
      <c r="C1085" s="69" t="n">
        <v>2025</v>
      </c>
      <c r="D1085" t="inlineStr">
        <is>
          <t>May</t>
        </is>
      </c>
      <c r="E1085" t="inlineStr">
        <is>
          <t>North America</t>
        </is>
      </c>
      <c r="F1085" t="inlineStr">
        <is>
          <t>Canada</t>
        </is>
      </c>
      <c r="G1085" t="inlineStr">
        <is>
          <t>bZ4X</t>
        </is>
      </c>
      <c r="H1085" t="inlineStr">
        <is>
          <t>Dealer retail</t>
        </is>
      </c>
      <c r="I1085" t="inlineStr">
        <is>
          <t>Company fleet</t>
        </is>
      </c>
      <c r="J1085" t="inlineStr">
        <is>
          <t>Mei Lin</t>
        </is>
      </c>
      <c r="K1085" s="70" t="n">
        <v>23</v>
      </c>
      <c r="L1085" s="71" t="n">
        <v>6187698.4</v>
      </c>
      <c r="M1085" s="71" t="n">
        <v>142317063.2</v>
      </c>
      <c r="N1085" s="71" t="n">
        <v>0</v>
      </c>
      <c r="O1085" s="71" t="n">
        <v>142317063.2</v>
      </c>
      <c r="P1085" s="71" t="n">
        <v>122688721.14</v>
      </c>
      <c r="Q1085" s="71" t="n">
        <v>19628342.06</v>
      </c>
      <c r="R1085" t="inlineStr">
        <is>
          <t>TO-04</t>
        </is>
      </c>
      <c r="S1085" t="inlineStr">
        <is>
          <t>EV</t>
        </is>
      </c>
      <c r="T1085" s="70" t="n">
        <v>23</v>
      </c>
      <c r="U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TY101077</t>
        </is>
      </c>
      <c r="B1086" s="68" t="n">
        <v>45790</v>
      </c>
      <c r="C1086" s="69" t="n">
        <v>2025</v>
      </c>
      <c r="D1086" t="inlineStr">
        <is>
          <t>May</t>
        </is>
      </c>
      <c r="E1086" t="inlineStr">
        <is>
          <t>North America</t>
        </is>
      </c>
      <c r="F1086" t="inlineStr">
        <is>
          <t>Canada</t>
        </is>
      </c>
      <c r="G1086" t="inlineStr">
        <is>
          <t>Corolla</t>
        </is>
      </c>
      <c r="H1086" t="inlineStr">
        <is>
          <t>Dealer retail</t>
        </is>
      </c>
      <c r="I1086" t="inlineStr">
        <is>
          <t>Private buyer</t>
        </is>
      </c>
      <c r="J1086" t="inlineStr">
        <is>
          <t>Omar Haddad</t>
        </is>
      </c>
      <c r="K1086" s="70" t="n">
        <v>16</v>
      </c>
      <c r="L1086" s="71" t="n">
        <v>2684482.82</v>
      </c>
      <c r="M1086" s="71" t="n">
        <v>42951725.12</v>
      </c>
      <c r="N1086" s="71" t="n">
        <v>1288551.75</v>
      </c>
      <c r="O1086" s="71" t="n">
        <v>41663173.37</v>
      </c>
      <c r="P1086" s="71" t="n">
        <v>37044619.74</v>
      </c>
      <c r="Q1086" s="71" t="n">
        <v>4618553.63</v>
      </c>
      <c r="R1086" t="inlineStr">
        <is>
          <t>TO-02</t>
        </is>
      </c>
      <c r="S1086" t="inlineStr">
        <is>
          <t>Petrol</t>
        </is>
      </c>
      <c r="T1086" s="70" t="n">
        <v>16</v>
      </c>
      <c r="U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TY101078</t>
        </is>
      </c>
      <c r="B1087" s="68" t="n">
        <v>45790</v>
      </c>
      <c r="C1087" s="69" t="n">
        <v>2025</v>
      </c>
      <c r="D1087" t="inlineStr">
        <is>
          <t>May</t>
        </is>
      </c>
      <c r="E1087" t="inlineStr">
        <is>
          <t>Japan</t>
        </is>
      </c>
      <c r="F1087" t="inlineStr">
        <is>
          <t>Japan</t>
        </is>
      </c>
      <c r="G1087" t="inlineStr">
        <is>
          <t>RAV4</t>
        </is>
      </c>
      <c r="H1087" t="inlineStr">
        <is>
          <t>Online reservation</t>
        </is>
      </c>
      <c r="I1087" t="inlineStr">
        <is>
          <t>Private buyer</t>
        </is>
      </c>
      <c r="J1087" t="inlineStr">
        <is>
          <t>Hiroshi Tanaka</t>
        </is>
      </c>
      <c r="K1087" s="70" t="n">
        <v>16</v>
      </c>
      <c r="L1087" s="71" t="n">
        <v>3677913.82</v>
      </c>
      <c r="M1087" s="71" t="n">
        <v>58846621.12</v>
      </c>
      <c r="N1087" s="71" t="n">
        <v>0</v>
      </c>
      <c r="O1087" s="71" t="n">
        <v>58846621.12</v>
      </c>
      <c r="P1087" s="71" t="n">
        <v>44576287.39</v>
      </c>
      <c r="Q1087" s="71" t="n">
        <v>14270333.73</v>
      </c>
      <c r="R1087" t="inlineStr">
        <is>
          <t>TK-04</t>
        </is>
      </c>
      <c r="S1087" t="inlineStr">
        <is>
          <t>Petrol</t>
        </is>
      </c>
      <c r="T1087" s="70" t="n">
        <v>18</v>
      </c>
      <c r="U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TY101079</t>
        </is>
      </c>
      <c r="B1088" s="68" t="n">
        <v>45790</v>
      </c>
      <c r="C1088" s="69" t="n">
        <v>2025</v>
      </c>
      <c r="D1088" t="inlineStr">
        <is>
          <t>May</t>
        </is>
      </c>
      <c r="E1088" t="inlineStr">
        <is>
          <t>Asia</t>
        </is>
      </c>
      <c r="F1088" t="inlineStr">
        <is>
          <t>Indonesia</t>
        </is>
      </c>
      <c r="G1088" t="inlineStr">
        <is>
          <t>Corolla</t>
        </is>
      </c>
      <c r="H1088" t="inlineStr">
        <is>
          <t>Dealer retail</t>
        </is>
      </c>
      <c r="I1088" t="inlineStr">
        <is>
          <t>Government</t>
        </is>
      </c>
      <c r="J1088" t="inlineStr">
        <is>
          <t>Olivia Brown</t>
        </is>
      </c>
      <c r="K1088" s="70" t="n">
        <v>13</v>
      </c>
      <c r="L1088" s="71" t="n">
        <v>2825837.3</v>
      </c>
      <c r="M1088" s="71" t="n">
        <v>36735884.9</v>
      </c>
      <c r="N1088" s="71" t="n">
        <v>734717.7</v>
      </c>
      <c r="O1088" s="71" t="n">
        <v>36001167.2</v>
      </c>
      <c r="P1088" s="71" t="n">
        <v>29937421.34</v>
      </c>
      <c r="Q1088" s="71" t="n">
        <v>6063745.86</v>
      </c>
      <c r="R1088" t="inlineStr">
        <is>
          <t>JK-02</t>
        </is>
      </c>
      <c r="S1088" t="inlineStr">
        <is>
          <t>Hybrid</t>
        </is>
      </c>
      <c r="T1088" s="70" t="n">
        <v>13</v>
      </c>
      <c r="U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TY101080</t>
        </is>
      </c>
      <c r="B1089" s="68" t="n">
        <v>45790</v>
      </c>
      <c r="C1089" s="69" t="n">
        <v>2025</v>
      </c>
      <c r="D1089" t="inlineStr">
        <is>
          <t>May</t>
        </is>
      </c>
      <c r="E1089" t="inlineStr">
        <is>
          <t>North America</t>
        </is>
      </c>
      <c r="F1089" t="inlineStr">
        <is>
          <t>Canada</t>
        </is>
      </c>
      <c r="G1089" t="inlineStr">
        <is>
          <t>Camry</t>
        </is>
      </c>
      <c r="H1089" t="inlineStr">
        <is>
          <t>Dealer retail</t>
        </is>
      </c>
      <c r="I1089" t="inlineStr">
        <is>
          <t>Private buyer</t>
        </is>
      </c>
      <c r="J1089" t="inlineStr">
        <is>
          <t>Hiroshi Tanaka</t>
        </is>
      </c>
      <c r="K1089" s="70" t="n">
        <v>35</v>
      </c>
      <c r="L1089" s="71" t="n">
        <v>3764886.08</v>
      </c>
      <c r="M1089" s="71" t="n">
        <v>131771012.8</v>
      </c>
      <c r="N1089" s="71" t="n">
        <v>0</v>
      </c>
      <c r="O1089" s="71" t="n">
        <v>131771012.8</v>
      </c>
      <c r="P1089" s="71" t="n">
        <v>111548907.82</v>
      </c>
      <c r="Q1089" s="71" t="n">
        <v>20222104.98</v>
      </c>
      <c r="R1089" t="inlineStr">
        <is>
          <t>TO-04</t>
        </is>
      </c>
      <c r="S1089" t="inlineStr">
        <is>
          <t>Petrol</t>
        </is>
      </c>
      <c r="T1089" s="70" t="n">
        <v>35</v>
      </c>
      <c r="U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TY101081</t>
        </is>
      </c>
      <c r="B1090" s="68" t="n">
        <v>45790</v>
      </c>
      <c r="C1090" s="69" t="n">
        <v>2025</v>
      </c>
      <c r="D1090" t="inlineStr">
        <is>
          <t>May</t>
        </is>
      </c>
      <c r="E1090" t="inlineStr">
        <is>
          <t>Asia</t>
        </is>
      </c>
      <c r="F1090" t="inlineStr">
        <is>
          <t>India</t>
        </is>
      </c>
      <c r="G1090" t="inlineStr">
        <is>
          <t>bZ4X</t>
        </is>
      </c>
      <c r="H1090" t="inlineStr">
        <is>
          <t>Dealer retail</t>
        </is>
      </c>
      <c r="I1090" t="inlineStr">
        <is>
          <t>Private buyer</t>
        </is>
      </c>
      <c r="J1090" t="inlineStr">
        <is>
          <t>Arjun Mehta</t>
        </is>
      </c>
      <c r="K1090" s="70" t="n">
        <v>16</v>
      </c>
      <c r="L1090" s="71" t="n">
        <v>5982560.74</v>
      </c>
      <c r="M1090" s="71" t="n">
        <v>95720971.84</v>
      </c>
      <c r="N1090" s="71" t="n">
        <v>1914419.44</v>
      </c>
      <c r="O1090" s="71" t="n">
        <v>93806552.40000001</v>
      </c>
      <c r="P1090" s="71" t="n">
        <v>85003356.93000001</v>
      </c>
      <c r="Q1090" s="71" t="n">
        <v>8803195.470000001</v>
      </c>
      <c r="R1090" t="inlineStr">
        <is>
          <t>BL-03</t>
        </is>
      </c>
      <c r="S1090" t="inlineStr">
        <is>
          <t>EV</t>
        </is>
      </c>
      <c r="T1090" s="70" t="n">
        <v>15</v>
      </c>
      <c r="U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TY101082</t>
        </is>
      </c>
      <c r="B1091" s="68" t="n">
        <v>45791</v>
      </c>
      <c r="C1091" s="69" t="n">
        <v>2025</v>
      </c>
      <c r="D1091" t="inlineStr">
        <is>
          <t>May</t>
        </is>
      </c>
      <c r="E1091" t="inlineStr">
        <is>
          <t>Europe</t>
        </is>
      </c>
      <c r="F1091" t="inlineStr">
        <is>
          <t>France</t>
        </is>
      </c>
      <c r="G1091" t="inlineStr">
        <is>
          <t>Corolla</t>
        </is>
      </c>
      <c r="H1091" t="inlineStr">
        <is>
          <t>Dealer retail</t>
        </is>
      </c>
      <c r="I1091" t="inlineStr">
        <is>
          <t>Company fleet</t>
        </is>
      </c>
      <c r="J1091" t="inlineStr">
        <is>
          <t>Sophie Müller</t>
        </is>
      </c>
      <c r="K1091" s="70" t="n">
        <v>3</v>
      </c>
      <c r="L1091" s="71" t="n">
        <v>2808547.04</v>
      </c>
      <c r="M1091" s="71" t="n">
        <v>8425641.119999999</v>
      </c>
      <c r="N1091" s="71" t="n">
        <v>168512.82</v>
      </c>
      <c r="O1091" s="71" t="n">
        <v>8257128.3</v>
      </c>
      <c r="P1091" s="71" t="n">
        <v>7033581.48</v>
      </c>
      <c r="Q1091" s="71" t="n">
        <v>1223546.82</v>
      </c>
      <c r="R1091" t="inlineStr">
        <is>
          <t>PA-04</t>
        </is>
      </c>
      <c r="S1091" t="inlineStr">
        <is>
          <t>Petrol</t>
        </is>
      </c>
      <c r="T1091" s="70" t="n">
        <v>3</v>
      </c>
      <c r="U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TY101083</t>
        </is>
      </c>
      <c r="B1092" s="68" t="n">
        <v>45791</v>
      </c>
      <c r="C1092" s="69" t="n">
        <v>2025</v>
      </c>
      <c r="D1092" t="inlineStr">
        <is>
          <t>May</t>
        </is>
      </c>
      <c r="E1092" t="inlineStr">
        <is>
          <t>Japan</t>
        </is>
      </c>
      <c r="F1092" t="inlineStr">
        <is>
          <t>Japan</t>
        </is>
      </c>
      <c r="G1092" t="inlineStr">
        <is>
          <t>Corolla</t>
        </is>
      </c>
      <c r="H1092" t="inlineStr">
        <is>
          <t>Online reservation</t>
        </is>
      </c>
      <c r="I1092" t="inlineStr">
        <is>
          <t>Government</t>
        </is>
      </c>
      <c r="J1092" t="inlineStr">
        <is>
          <t>Liam O'Brien</t>
        </is>
      </c>
      <c r="K1092" s="70" t="n">
        <v>40</v>
      </c>
      <c r="L1092" s="71" t="n">
        <v>2643788.37</v>
      </c>
      <c r="M1092" s="71" t="n">
        <v>105751534.8</v>
      </c>
      <c r="N1092" s="71" t="n">
        <v>0</v>
      </c>
      <c r="O1092" s="71" t="n">
        <v>105751534.8</v>
      </c>
      <c r="P1092" s="71" t="n">
        <v>90826688.77</v>
      </c>
      <c r="Q1092" s="71" t="n">
        <v>14924846.03</v>
      </c>
      <c r="R1092" t="inlineStr">
        <is>
          <t>NG-03</t>
        </is>
      </c>
      <c r="S1092" t="inlineStr">
        <is>
          <t>Petrol</t>
        </is>
      </c>
      <c r="T1092" s="70" t="n">
        <v>41</v>
      </c>
      <c r="U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TY101084</t>
        </is>
      </c>
      <c r="B1093" s="68" t="n">
        <v>45791</v>
      </c>
      <c r="C1093" s="69" t="n">
        <v>2025</v>
      </c>
      <c r="D1093" t="inlineStr">
        <is>
          <t>May</t>
        </is>
      </c>
      <c r="E1093" t="inlineStr">
        <is>
          <t>Europe</t>
        </is>
      </c>
      <c r="F1093" t="inlineStr">
        <is>
          <t>France</t>
        </is>
      </c>
      <c r="G1093" t="inlineStr">
        <is>
          <t>RAV4</t>
        </is>
      </c>
      <c r="H1093" t="inlineStr">
        <is>
          <t>Dealer retail</t>
        </is>
      </c>
      <c r="I1093" t="inlineStr">
        <is>
          <t>Private buyer</t>
        </is>
      </c>
      <c r="J1093" t="inlineStr">
        <is>
          <t>Yuki Sato</t>
        </is>
      </c>
      <c r="K1093" s="70" t="n">
        <v>23</v>
      </c>
      <c r="L1093" s="71" t="n">
        <v>3757264.6</v>
      </c>
      <c r="M1093" s="71" t="n">
        <v>86417085.8</v>
      </c>
      <c r="N1093" s="71" t="n">
        <v>0</v>
      </c>
      <c r="O1093" s="71" t="n">
        <v>86417085.8</v>
      </c>
      <c r="P1093" s="71" t="n">
        <v>67867077.45999999</v>
      </c>
      <c r="Q1093" s="71" t="n">
        <v>18550008.34</v>
      </c>
      <c r="R1093" t="inlineStr">
        <is>
          <t>PA-01</t>
        </is>
      </c>
      <c r="S1093" t="inlineStr">
        <is>
          <t>Hybrid</t>
        </is>
      </c>
      <c r="T1093" s="70" t="n">
        <v>26</v>
      </c>
      <c r="U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TY101085</t>
        </is>
      </c>
      <c r="B1094" s="68" t="n">
        <v>45791</v>
      </c>
      <c r="C1094" s="69" t="n">
        <v>2025</v>
      </c>
      <c r="D1094" t="inlineStr">
        <is>
          <t>May</t>
        </is>
      </c>
      <c r="E1094" t="inlineStr">
        <is>
          <t>Europe</t>
        </is>
      </c>
      <c r="F1094" t="inlineStr">
        <is>
          <t>France</t>
        </is>
      </c>
      <c r="G1094" t="inlineStr">
        <is>
          <t>RAV4</t>
        </is>
      </c>
      <c r="H1094" t="inlineStr">
        <is>
          <t>Dealer retail</t>
        </is>
      </c>
      <c r="I1094" t="inlineStr">
        <is>
          <t>Company fleet</t>
        </is>
      </c>
      <c r="J1094" t="inlineStr">
        <is>
          <t>Ravindra Patil</t>
        </is>
      </c>
      <c r="K1094" s="70" t="n">
        <v>21</v>
      </c>
      <c r="L1094" s="71" t="n">
        <v>3529269.31</v>
      </c>
      <c r="M1094" s="71" t="n">
        <v>74114655.51000001</v>
      </c>
      <c r="N1094" s="71" t="n">
        <v>1482293.11</v>
      </c>
      <c r="O1094" s="71" t="n">
        <v>72632362.40000001</v>
      </c>
      <c r="P1094" s="71" t="n">
        <v>60869560.27</v>
      </c>
      <c r="Q1094" s="71" t="n">
        <v>11762802.13</v>
      </c>
      <c r="R1094" t="inlineStr">
        <is>
          <t>PA-01</t>
        </is>
      </c>
      <c r="S1094" t="inlineStr">
        <is>
          <t>Hybrid</t>
        </is>
      </c>
      <c r="T1094" s="70" t="n">
        <v>22</v>
      </c>
      <c r="U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TY101086</t>
        </is>
      </c>
      <c r="B1095" s="68" t="n">
        <v>45791</v>
      </c>
      <c r="C1095" s="69" t="n">
        <v>2025</v>
      </c>
      <c r="D1095" t="inlineStr">
        <is>
          <t>May</t>
        </is>
      </c>
      <c r="E1095" t="inlineStr">
        <is>
          <t>North America</t>
        </is>
      </c>
      <c r="F1095" t="inlineStr">
        <is>
          <t>USA</t>
        </is>
      </c>
      <c r="G1095" t="inlineStr">
        <is>
          <t>Hilux</t>
        </is>
      </c>
      <c r="H1095" t="inlineStr">
        <is>
          <t>Fleet</t>
        </is>
      </c>
      <c r="I1095" t="inlineStr">
        <is>
          <t>Private buyer</t>
        </is>
      </c>
      <c r="J1095" t="inlineStr">
        <is>
          <t>Fatima Al-Saud</t>
        </is>
      </c>
      <c r="K1095" s="70" t="n">
        <v>23</v>
      </c>
      <c r="L1095" s="71" t="n">
        <v>3861946.45</v>
      </c>
      <c r="M1095" s="71" t="n">
        <v>88824768.34999999</v>
      </c>
      <c r="N1095" s="71" t="n">
        <v>2664743.05</v>
      </c>
      <c r="O1095" s="71" t="n">
        <v>86160025.3</v>
      </c>
      <c r="P1095" s="71" t="n">
        <v>70747655.59999999</v>
      </c>
      <c r="Q1095" s="71" t="n">
        <v>15412369.7</v>
      </c>
      <c r="R1095" t="inlineStr">
        <is>
          <t>LA-03</t>
        </is>
      </c>
      <c r="S1095" t="inlineStr">
        <is>
          <t>Petrol</t>
        </is>
      </c>
      <c r="T1095" s="70" t="n">
        <v>25</v>
      </c>
      <c r="U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TY101087</t>
        </is>
      </c>
      <c r="B1096" s="68" t="n">
        <v>45791</v>
      </c>
      <c r="C1096" s="69" t="n">
        <v>2025</v>
      </c>
      <c r="D1096" t="inlineStr">
        <is>
          <t>May</t>
        </is>
      </c>
      <c r="E1096" t="inlineStr">
        <is>
          <t>North America</t>
        </is>
      </c>
      <c r="F1096" t="inlineStr">
        <is>
          <t>USA</t>
        </is>
      </c>
      <c r="G1096" t="inlineStr">
        <is>
          <t>Hilux</t>
        </is>
      </c>
      <c r="H1096" t="inlineStr">
        <is>
          <t>Dealer retail</t>
        </is>
      </c>
      <c r="I1096" t="inlineStr">
        <is>
          <t>Private buyer</t>
        </is>
      </c>
      <c r="J1096" t="inlineStr">
        <is>
          <t>Sophie Müller</t>
        </is>
      </c>
      <c r="K1096" s="70" t="n">
        <v>23</v>
      </c>
      <c r="L1096" s="71" t="n">
        <v>4219717.64</v>
      </c>
      <c r="M1096" s="71" t="n">
        <v>97053505.72</v>
      </c>
      <c r="N1096" s="71" t="n">
        <v>1941070.11</v>
      </c>
      <c r="O1096" s="71" t="n">
        <v>95112435.61</v>
      </c>
      <c r="P1096" s="71" t="n">
        <v>72034425</v>
      </c>
      <c r="Q1096" s="71" t="n">
        <v>23078010.61</v>
      </c>
      <c r="R1096" t="inlineStr">
        <is>
          <t>NY-02</t>
        </is>
      </c>
      <c r="S1096" t="inlineStr">
        <is>
          <t>Petrol</t>
        </is>
      </c>
      <c r="T1096" s="70" t="n">
        <v>25</v>
      </c>
      <c r="U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TY101088</t>
        </is>
      </c>
      <c r="B1097" s="68" t="n">
        <v>45791</v>
      </c>
      <c r="C1097" s="69" t="n">
        <v>2025</v>
      </c>
      <c r="D1097" t="inlineStr">
        <is>
          <t>May</t>
        </is>
      </c>
      <c r="E1097" t="inlineStr">
        <is>
          <t>Europe</t>
        </is>
      </c>
      <c r="F1097" t="inlineStr">
        <is>
          <t>France</t>
        </is>
      </c>
      <c r="G1097" t="inlineStr">
        <is>
          <t>Prius</t>
        </is>
      </c>
      <c r="H1097" t="inlineStr">
        <is>
          <t>Dealer retail</t>
        </is>
      </c>
      <c r="I1097" t="inlineStr">
        <is>
          <t>Private buyer</t>
        </is>
      </c>
      <c r="J1097" t="inlineStr">
        <is>
          <t>Zoya Ahmed</t>
        </is>
      </c>
      <c r="K1097" s="70" t="n">
        <v>23</v>
      </c>
      <c r="L1097" s="71" t="n">
        <v>3329335.69</v>
      </c>
      <c r="M1097" s="71" t="n">
        <v>76574720.87</v>
      </c>
      <c r="N1097" s="71" t="n">
        <v>0</v>
      </c>
      <c r="O1097" s="71" t="n">
        <v>76574720.87</v>
      </c>
      <c r="P1097" s="71" t="n">
        <v>63126710.05</v>
      </c>
      <c r="Q1097" s="71" t="n">
        <v>13448010.82</v>
      </c>
      <c r="R1097" t="inlineStr">
        <is>
          <t>PA-02</t>
        </is>
      </c>
      <c r="S1097" t="inlineStr">
        <is>
          <t>Hybrid</t>
        </is>
      </c>
      <c r="T1097" s="70" t="n">
        <v>24</v>
      </c>
      <c r="U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TY101089</t>
        </is>
      </c>
      <c r="B1098" s="68" t="n">
        <v>45791</v>
      </c>
      <c r="C1098" s="69" t="n">
        <v>2025</v>
      </c>
      <c r="D1098" t="inlineStr">
        <is>
          <t>May</t>
        </is>
      </c>
      <c r="E1098" t="inlineStr">
        <is>
          <t>North America</t>
        </is>
      </c>
      <c r="F1098" t="inlineStr">
        <is>
          <t>USA</t>
        </is>
      </c>
      <c r="G1098" t="inlineStr">
        <is>
          <t>Corolla</t>
        </is>
      </c>
      <c r="H1098" t="inlineStr">
        <is>
          <t>Dealer retail</t>
        </is>
      </c>
      <c r="I1098" t="inlineStr">
        <is>
          <t>Private buyer</t>
        </is>
      </c>
      <c r="J1098" t="inlineStr">
        <is>
          <t>Liam O'Brien</t>
        </is>
      </c>
      <c r="K1098" s="70" t="n">
        <v>6</v>
      </c>
      <c r="L1098" s="71" t="n">
        <v>2720910.62</v>
      </c>
      <c r="M1098" s="71" t="n">
        <v>16325463.72</v>
      </c>
      <c r="N1098" s="71" t="n">
        <v>816273.1899999999</v>
      </c>
      <c r="O1098" s="71" t="n">
        <v>15509190.53</v>
      </c>
      <c r="P1098" s="71" t="n">
        <v>13626192.37</v>
      </c>
      <c r="Q1098" s="71" t="n">
        <v>1882998.16</v>
      </c>
      <c r="R1098" t="inlineStr">
        <is>
          <t>TX-01</t>
        </is>
      </c>
      <c r="S1098" t="inlineStr">
        <is>
          <t>Hybrid</t>
        </is>
      </c>
      <c r="T1098" s="70" t="n">
        <v>6</v>
      </c>
      <c r="U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TY101090</t>
        </is>
      </c>
      <c r="B1099" s="68" t="n">
        <v>45792</v>
      </c>
      <c r="C1099" s="69" t="n">
        <v>2025</v>
      </c>
      <c r="D1099" t="inlineStr">
        <is>
          <t>May</t>
        </is>
      </c>
      <c r="E1099" t="inlineStr">
        <is>
          <t>Europe</t>
        </is>
      </c>
      <c r="F1099" t="inlineStr">
        <is>
          <t>France</t>
        </is>
      </c>
      <c r="G1099" t="inlineStr">
        <is>
          <t>Corolla</t>
        </is>
      </c>
      <c r="H1099" t="inlineStr">
        <is>
          <t>Fleet</t>
        </is>
      </c>
      <c r="I1099" t="inlineStr">
        <is>
          <t>Government</t>
        </is>
      </c>
      <c r="J1099" t="inlineStr">
        <is>
          <t>Ruhi Shaikh</t>
        </is>
      </c>
      <c r="K1099" s="70" t="n">
        <v>19</v>
      </c>
      <c r="L1099" s="71" t="n">
        <v>2778845.4</v>
      </c>
      <c r="M1099" s="71" t="n">
        <v>52798062.6</v>
      </c>
      <c r="N1099" s="71" t="n">
        <v>2639903.13</v>
      </c>
      <c r="O1099" s="71" t="n">
        <v>50158159.47</v>
      </c>
      <c r="P1099" s="71" t="n">
        <v>44563620.17</v>
      </c>
      <c r="Q1099" s="71" t="n">
        <v>5594539.3</v>
      </c>
      <c r="R1099" t="inlineStr">
        <is>
          <t>PA-02</t>
        </is>
      </c>
      <c r="S1099" t="inlineStr">
        <is>
          <t>Petrol</t>
        </is>
      </c>
      <c r="T1099" s="70" t="n">
        <v>21</v>
      </c>
      <c r="U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TY101091</t>
        </is>
      </c>
      <c r="B1100" s="68" t="n">
        <v>45792</v>
      </c>
      <c r="C1100" s="69" t="n">
        <v>2025</v>
      </c>
      <c r="D1100" t="inlineStr">
        <is>
          <t>May</t>
        </is>
      </c>
      <c r="E1100" t="inlineStr">
        <is>
          <t>North America</t>
        </is>
      </c>
      <c r="F1100" t="inlineStr">
        <is>
          <t>Canada</t>
        </is>
      </c>
      <c r="G1100" t="inlineStr">
        <is>
          <t>Camry</t>
        </is>
      </c>
      <c r="H1100" t="inlineStr">
        <is>
          <t>Dealer retail</t>
        </is>
      </c>
      <c r="I1100" t="inlineStr">
        <is>
          <t>Private buyer</t>
        </is>
      </c>
      <c r="J1100" t="inlineStr">
        <is>
          <t>Noah Smith</t>
        </is>
      </c>
      <c r="K1100" s="70" t="n">
        <v>15</v>
      </c>
      <c r="L1100" s="71" t="n">
        <v>4160225.1</v>
      </c>
      <c r="M1100" s="71" t="n">
        <v>62403376.5</v>
      </c>
      <c r="N1100" s="71" t="n">
        <v>0</v>
      </c>
      <c r="O1100" s="71" t="n">
        <v>62403376.5</v>
      </c>
      <c r="P1100" s="71" t="n">
        <v>49815696</v>
      </c>
      <c r="Q1100" s="71" t="n">
        <v>12587680.5</v>
      </c>
      <c r="R1100" t="inlineStr">
        <is>
          <t>TO-04</t>
        </is>
      </c>
      <c r="S1100" t="inlineStr">
        <is>
          <t>Hybrid</t>
        </is>
      </c>
      <c r="T1100" s="70" t="n">
        <v>16</v>
      </c>
      <c r="U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TY101092</t>
        </is>
      </c>
      <c r="B1101" s="68" t="n">
        <v>45792</v>
      </c>
      <c r="C1101" s="69" t="n">
        <v>2025</v>
      </c>
      <c r="D1101" t="inlineStr">
        <is>
          <t>May</t>
        </is>
      </c>
      <c r="E1101" t="inlineStr">
        <is>
          <t>Japan</t>
        </is>
      </c>
      <c r="F1101" t="inlineStr">
        <is>
          <t>Japan</t>
        </is>
      </c>
      <c r="G1101" t="inlineStr">
        <is>
          <t>Corolla</t>
        </is>
      </c>
      <c r="H1101" t="inlineStr">
        <is>
          <t>Fleet</t>
        </is>
      </c>
      <c r="I1101" t="inlineStr">
        <is>
          <t>Company fleet</t>
        </is>
      </c>
      <c r="J1101" t="inlineStr">
        <is>
          <t>Yuki Sato</t>
        </is>
      </c>
      <c r="K1101" s="70" t="n">
        <v>12</v>
      </c>
      <c r="L1101" s="71" t="n">
        <v>2881841.62</v>
      </c>
      <c r="M1101" s="71" t="n">
        <v>34582099.44</v>
      </c>
      <c r="N1101" s="71" t="n">
        <v>1729104.97</v>
      </c>
      <c r="O1101" s="71" t="n">
        <v>32852994.47</v>
      </c>
      <c r="P1101" s="71" t="n">
        <v>28155741.22</v>
      </c>
      <c r="Q1101" s="71" t="n">
        <v>4697253.25</v>
      </c>
      <c r="R1101" t="inlineStr">
        <is>
          <t>NG-03</t>
        </is>
      </c>
      <c r="S1101" t="inlineStr">
        <is>
          <t>Hybrid</t>
        </is>
      </c>
      <c r="T1101" s="70" t="n">
        <v>13</v>
      </c>
      <c r="U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TY101093</t>
        </is>
      </c>
      <c r="B1102" s="68" t="n">
        <v>45792</v>
      </c>
      <c r="C1102" s="69" t="n">
        <v>2025</v>
      </c>
      <c r="D1102" t="inlineStr">
        <is>
          <t>May</t>
        </is>
      </c>
      <c r="E1102" t="inlineStr">
        <is>
          <t>Japan</t>
        </is>
      </c>
      <c r="F1102" t="inlineStr">
        <is>
          <t>Japan</t>
        </is>
      </c>
      <c r="G1102" t="inlineStr">
        <is>
          <t>RAV4</t>
        </is>
      </c>
      <c r="H1102" t="inlineStr">
        <is>
          <t>Fleet</t>
        </is>
      </c>
      <c r="I1102" t="inlineStr">
        <is>
          <t>Company fleet</t>
        </is>
      </c>
      <c r="J1102" t="inlineStr">
        <is>
          <t>Emma Clarke</t>
        </is>
      </c>
      <c r="K1102" s="70" t="n">
        <v>10</v>
      </c>
      <c r="L1102" s="71" t="n">
        <v>3664179.31</v>
      </c>
      <c r="M1102" s="71" t="n">
        <v>36641793.1</v>
      </c>
      <c r="N1102" s="71" t="n">
        <v>1832089.66</v>
      </c>
      <c r="O1102" s="71" t="n">
        <v>34809703.44</v>
      </c>
      <c r="P1102" s="71" t="n">
        <v>29377008.44</v>
      </c>
      <c r="Q1102" s="71" t="n">
        <v>5432695</v>
      </c>
      <c r="R1102" t="inlineStr">
        <is>
          <t>OS-02</t>
        </is>
      </c>
      <c r="S1102" t="inlineStr">
        <is>
          <t>Hybrid</t>
        </is>
      </c>
      <c r="T1102" s="70" t="n">
        <v>10</v>
      </c>
      <c r="U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TY101094</t>
        </is>
      </c>
      <c r="B1103" s="68" t="n">
        <v>45792</v>
      </c>
      <c r="C1103" s="69" t="n">
        <v>2025</v>
      </c>
      <c r="D1103" t="inlineStr">
        <is>
          <t>May</t>
        </is>
      </c>
      <c r="E1103" t="inlineStr">
        <is>
          <t>Asia</t>
        </is>
      </c>
      <c r="F1103" t="inlineStr">
        <is>
          <t>Thailand</t>
        </is>
      </c>
      <c r="G1103" t="inlineStr">
        <is>
          <t>RAV4</t>
        </is>
      </c>
      <c r="H1103" t="inlineStr">
        <is>
          <t>Dealer retail</t>
        </is>
      </c>
      <c r="I1103" t="inlineStr">
        <is>
          <t>Private buyer</t>
        </is>
      </c>
      <c r="J1103" t="inlineStr">
        <is>
          <t>Emma Clarke</t>
        </is>
      </c>
      <c r="K1103" s="70" t="n">
        <v>35</v>
      </c>
      <c r="L1103" s="71" t="n">
        <v>3679852.14</v>
      </c>
      <c r="M1103" s="71" t="n">
        <v>128794824.9</v>
      </c>
      <c r="N1103" s="71" t="n">
        <v>6439741.25</v>
      </c>
      <c r="O1103" s="71" t="n">
        <v>122355083.65</v>
      </c>
      <c r="P1103" s="71" t="n">
        <v>103373454.16</v>
      </c>
      <c r="Q1103" s="71" t="n">
        <v>18981629.49</v>
      </c>
      <c r="R1103" t="inlineStr">
        <is>
          <t>BK-03</t>
        </is>
      </c>
      <c r="S1103" t="inlineStr">
        <is>
          <t>Hybrid</t>
        </is>
      </c>
      <c r="T1103" s="70" t="n">
        <v>38</v>
      </c>
      <c r="U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TY101095</t>
        </is>
      </c>
      <c r="B1104" s="68" t="n">
        <v>45792</v>
      </c>
      <c r="C1104" s="69" t="n">
        <v>2025</v>
      </c>
      <c r="D1104" t="inlineStr">
        <is>
          <t>May</t>
        </is>
      </c>
      <c r="E1104" t="inlineStr">
        <is>
          <t>North America</t>
        </is>
      </c>
      <c r="F1104" t="inlineStr">
        <is>
          <t>Canada</t>
        </is>
      </c>
      <c r="G1104" t="inlineStr">
        <is>
          <t>Hilux</t>
        </is>
      </c>
      <c r="H1104" t="inlineStr">
        <is>
          <t>Fleet</t>
        </is>
      </c>
      <c r="I1104" t="inlineStr">
        <is>
          <t>Private buyer</t>
        </is>
      </c>
      <c r="J1104" t="inlineStr">
        <is>
          <t>Sara Rossi</t>
        </is>
      </c>
      <c r="K1104" s="70" t="n">
        <v>33</v>
      </c>
      <c r="L1104" s="71" t="n">
        <v>3856683.69</v>
      </c>
      <c r="M1104" s="71" t="n">
        <v>127270561.77</v>
      </c>
      <c r="N1104" s="71" t="n">
        <v>6363528.09</v>
      </c>
      <c r="O1104" s="71" t="n">
        <v>120907033.68</v>
      </c>
      <c r="P1104" s="71" t="n">
        <v>109491579.8</v>
      </c>
      <c r="Q1104" s="71" t="n">
        <v>11415453.88</v>
      </c>
      <c r="R1104" t="inlineStr">
        <is>
          <t>TO-02</t>
        </is>
      </c>
      <c r="S1104" t="inlineStr">
        <is>
          <t>Petrol</t>
        </is>
      </c>
      <c r="T1104" s="70" t="n">
        <v>36</v>
      </c>
      <c r="U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TY101096</t>
        </is>
      </c>
      <c r="B1105" s="68" t="n">
        <v>45793</v>
      </c>
      <c r="C1105" s="69" t="n">
        <v>2025</v>
      </c>
      <c r="D1105" t="inlineStr">
        <is>
          <t>May</t>
        </is>
      </c>
      <c r="E1105" t="inlineStr">
        <is>
          <t>Japan</t>
        </is>
      </c>
      <c r="F1105" t="inlineStr">
        <is>
          <t>Japan</t>
        </is>
      </c>
      <c r="G1105" t="inlineStr">
        <is>
          <t>RAV4</t>
        </is>
      </c>
      <c r="H1105" t="inlineStr">
        <is>
          <t>Dealer retail</t>
        </is>
      </c>
      <c r="I1105" t="inlineStr">
        <is>
          <t>Private buyer</t>
        </is>
      </c>
      <c r="J1105" t="inlineStr">
        <is>
          <t>Arjun Mehta</t>
        </is>
      </c>
      <c r="K1105" s="70" t="n">
        <v>45</v>
      </c>
      <c r="L1105" s="71" t="n">
        <v>3749621.79</v>
      </c>
      <c r="M1105" s="71" t="n">
        <v>168732980.55</v>
      </c>
      <c r="N1105" s="71" t="n">
        <v>8436649.029999999</v>
      </c>
      <c r="O1105" s="71" t="n">
        <v>160296331.52</v>
      </c>
      <c r="P1105" s="71" t="n">
        <v>124452736.22</v>
      </c>
      <c r="Q1105" s="71" t="n">
        <v>35843595.3</v>
      </c>
      <c r="R1105" t="inlineStr">
        <is>
          <t>NG-01</t>
        </is>
      </c>
      <c r="S1105" t="inlineStr">
        <is>
          <t>Hybrid</t>
        </is>
      </c>
      <c r="T1105" s="70" t="n">
        <v>50</v>
      </c>
      <c r="U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TY101097</t>
        </is>
      </c>
      <c r="B1106" s="68" t="n">
        <v>45793</v>
      </c>
      <c r="C1106" s="69" t="n">
        <v>2025</v>
      </c>
      <c r="D1106" t="inlineStr">
        <is>
          <t>May</t>
        </is>
      </c>
      <c r="E1106" t="inlineStr">
        <is>
          <t>Japan</t>
        </is>
      </c>
      <c r="F1106" t="inlineStr">
        <is>
          <t>Japan</t>
        </is>
      </c>
      <c r="G1106" t="inlineStr">
        <is>
          <t>RAV4</t>
        </is>
      </c>
      <c r="H1106" t="inlineStr">
        <is>
          <t>Fleet</t>
        </is>
      </c>
      <c r="I1106" t="inlineStr">
        <is>
          <t>Private buyer</t>
        </is>
      </c>
      <c r="J1106" t="inlineStr">
        <is>
          <t>Noah Smith</t>
        </is>
      </c>
      <c r="K1106" s="70" t="n">
        <v>5</v>
      </c>
      <c r="L1106" s="71" t="n">
        <v>3414728.63</v>
      </c>
      <c r="M1106" s="71" t="n">
        <v>17073643.15</v>
      </c>
      <c r="N1106" s="71" t="n">
        <v>341472.86</v>
      </c>
      <c r="O1106" s="71" t="n">
        <v>16732170.29</v>
      </c>
      <c r="P1106" s="71" t="n">
        <v>14599238.33</v>
      </c>
      <c r="Q1106" s="71" t="n">
        <v>2132931.96</v>
      </c>
      <c r="R1106" t="inlineStr">
        <is>
          <t>NG-04</t>
        </is>
      </c>
      <c r="S1106" t="inlineStr">
        <is>
          <t>Hybrid</t>
        </is>
      </c>
      <c r="T1106" s="70" t="n">
        <v>5</v>
      </c>
      <c r="U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TY101098</t>
        </is>
      </c>
      <c r="B1107" s="68" t="n">
        <v>45793</v>
      </c>
      <c r="C1107" s="69" t="n">
        <v>2025</v>
      </c>
      <c r="D1107" t="inlineStr">
        <is>
          <t>May</t>
        </is>
      </c>
      <c r="E1107" t="inlineStr">
        <is>
          <t>Asia</t>
        </is>
      </c>
      <c r="F1107" t="inlineStr">
        <is>
          <t>India</t>
        </is>
      </c>
      <c r="G1107" t="inlineStr">
        <is>
          <t>Hilux</t>
        </is>
      </c>
      <c r="H1107" t="inlineStr">
        <is>
          <t>Dealer retail</t>
        </is>
      </c>
      <c r="I1107" t="inlineStr">
        <is>
          <t>Private buyer</t>
        </is>
      </c>
      <c r="J1107" t="inlineStr">
        <is>
          <t>Olivia Brown</t>
        </is>
      </c>
      <c r="K1107" s="70" t="n">
        <v>23</v>
      </c>
      <c r="L1107" s="71" t="n">
        <v>4177408.72</v>
      </c>
      <c r="M1107" s="71" t="n">
        <v>96080400.56</v>
      </c>
      <c r="N1107" s="71" t="n">
        <v>0</v>
      </c>
      <c r="O1107" s="71" t="n">
        <v>96080400.56</v>
      </c>
      <c r="P1107" s="71" t="n">
        <v>72709905.88</v>
      </c>
      <c r="Q1107" s="71" t="n">
        <v>23370494.68</v>
      </c>
      <c r="R1107" t="inlineStr">
        <is>
          <t>PU-01</t>
        </is>
      </c>
      <c r="S1107" t="inlineStr">
        <is>
          <t>Diesel</t>
        </is>
      </c>
      <c r="T1107" s="70" t="n">
        <v>24</v>
      </c>
      <c r="U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TY101099</t>
        </is>
      </c>
      <c r="B1108" s="68" t="n">
        <v>45793</v>
      </c>
      <c r="C1108" s="69" t="n">
        <v>2025</v>
      </c>
      <c r="D1108" t="inlineStr">
        <is>
          <t>May</t>
        </is>
      </c>
      <c r="E1108" t="inlineStr">
        <is>
          <t>North America</t>
        </is>
      </c>
      <c r="F1108" t="inlineStr">
        <is>
          <t>Canada</t>
        </is>
      </c>
      <c r="G1108" t="inlineStr">
        <is>
          <t>Camry</t>
        </is>
      </c>
      <c r="H1108" t="inlineStr">
        <is>
          <t>Dealer retail</t>
        </is>
      </c>
      <c r="I1108" t="inlineStr">
        <is>
          <t>Private buyer</t>
        </is>
      </c>
      <c r="J1108" t="inlineStr">
        <is>
          <t>Noah Smith</t>
        </is>
      </c>
      <c r="K1108" s="70" t="n">
        <v>26</v>
      </c>
      <c r="L1108" s="71" t="n">
        <v>3843827.02</v>
      </c>
      <c r="M1108" s="71" t="n">
        <v>99939502.52</v>
      </c>
      <c r="N1108" s="71" t="n">
        <v>1998790.05</v>
      </c>
      <c r="O1108" s="71" t="n">
        <v>97940712.47</v>
      </c>
      <c r="P1108" s="71" t="n">
        <v>83166953.14</v>
      </c>
      <c r="Q1108" s="71" t="n">
        <v>14773759.33</v>
      </c>
      <c r="R1108" t="inlineStr">
        <is>
          <t>TO-03</t>
        </is>
      </c>
      <c r="S1108" t="inlineStr">
        <is>
          <t>Petrol</t>
        </is>
      </c>
      <c r="T1108" s="70" t="n">
        <v>26</v>
      </c>
      <c r="U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TY101100</t>
        </is>
      </c>
      <c r="B1109" s="68" t="n">
        <v>45793</v>
      </c>
      <c r="C1109" s="69" t="n">
        <v>2025</v>
      </c>
      <c r="D1109" t="inlineStr">
        <is>
          <t>May</t>
        </is>
      </c>
      <c r="E1109" t="inlineStr">
        <is>
          <t>Japan</t>
        </is>
      </c>
      <c r="F1109" t="inlineStr">
        <is>
          <t>Japan</t>
        </is>
      </c>
      <c r="G1109" t="inlineStr">
        <is>
          <t>Prius</t>
        </is>
      </c>
      <c r="H1109" t="inlineStr">
        <is>
          <t>Dealer retail</t>
        </is>
      </c>
      <c r="I1109" t="inlineStr">
        <is>
          <t>Private buyer</t>
        </is>
      </c>
      <c r="J1109" t="inlineStr">
        <is>
          <t>Priya Nair</t>
        </is>
      </c>
      <c r="K1109" s="70" t="n">
        <v>43</v>
      </c>
      <c r="L1109" s="71" t="n">
        <v>3529251.55</v>
      </c>
      <c r="M1109" s="71" t="n">
        <v>151757816.65</v>
      </c>
      <c r="N1109" s="71" t="n">
        <v>4552734.5</v>
      </c>
      <c r="O1109" s="71" t="n">
        <v>147205082.15</v>
      </c>
      <c r="P1109" s="71" t="n">
        <v>123345510.04</v>
      </c>
      <c r="Q1109" s="71" t="n">
        <v>23859572.11</v>
      </c>
      <c r="R1109" t="inlineStr">
        <is>
          <t>TK-01</t>
        </is>
      </c>
      <c r="S1109" t="inlineStr">
        <is>
          <t>Hybrid</t>
        </is>
      </c>
      <c r="T1109" s="70" t="n">
        <v>45</v>
      </c>
      <c r="U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TY101101</t>
        </is>
      </c>
      <c r="B1110" s="68" t="n">
        <v>45793</v>
      </c>
      <c r="C1110" s="69" t="n">
        <v>2025</v>
      </c>
      <c r="D1110" t="inlineStr">
        <is>
          <t>May</t>
        </is>
      </c>
      <c r="E1110" t="inlineStr">
        <is>
          <t>Asia</t>
        </is>
      </c>
      <c r="F1110" t="inlineStr">
        <is>
          <t>Thailand</t>
        </is>
      </c>
      <c r="G1110" t="inlineStr">
        <is>
          <t>Prius</t>
        </is>
      </c>
      <c r="H1110" t="inlineStr">
        <is>
          <t>Dealer retail</t>
        </is>
      </c>
      <c r="I1110" t="inlineStr">
        <is>
          <t>Private buyer</t>
        </is>
      </c>
      <c r="J1110" t="inlineStr">
        <is>
          <t>Ruhi Shaikh</t>
        </is>
      </c>
      <c r="K1110" s="70" t="n">
        <v>26</v>
      </c>
      <c r="L1110" s="71" t="n">
        <v>3481805.97</v>
      </c>
      <c r="M1110" s="71" t="n">
        <v>90526955.22</v>
      </c>
      <c r="N1110" s="71" t="n">
        <v>2715808.66</v>
      </c>
      <c r="O1110" s="71" t="n">
        <v>87811146.56</v>
      </c>
      <c r="P1110" s="71" t="n">
        <v>72771276.84999999</v>
      </c>
      <c r="Q1110" s="71" t="n">
        <v>15039869.71</v>
      </c>
      <c r="R1110" t="inlineStr">
        <is>
          <t>BK-04</t>
        </is>
      </c>
      <c r="S1110" t="inlineStr">
        <is>
          <t>Hybrid</t>
        </is>
      </c>
      <c r="T1110" s="70" t="n">
        <v>29</v>
      </c>
      <c r="U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TY101102</t>
        </is>
      </c>
      <c r="B1111" s="68" t="n">
        <v>45794</v>
      </c>
      <c r="C1111" s="69" t="n">
        <v>2025</v>
      </c>
      <c r="D1111" t="inlineStr">
        <is>
          <t>May</t>
        </is>
      </c>
      <c r="E1111" t="inlineStr">
        <is>
          <t>Japan</t>
        </is>
      </c>
      <c r="F1111" t="inlineStr">
        <is>
          <t>Japan</t>
        </is>
      </c>
      <c r="G1111" t="inlineStr">
        <is>
          <t>Corolla</t>
        </is>
      </c>
      <c r="H1111" t="inlineStr">
        <is>
          <t>Fleet</t>
        </is>
      </c>
      <c r="I1111" t="inlineStr">
        <is>
          <t>Private buyer</t>
        </is>
      </c>
      <c r="J1111" t="inlineStr">
        <is>
          <t>Hiroshi Tanaka</t>
        </is>
      </c>
      <c r="K1111" s="70" t="n">
        <v>16</v>
      </c>
      <c r="L1111" s="71" t="n">
        <v>2795133.99</v>
      </c>
      <c r="M1111" s="71" t="n">
        <v>44722143.84</v>
      </c>
      <c r="N1111" s="71" t="n">
        <v>1341664.32</v>
      </c>
      <c r="O1111" s="71" t="n">
        <v>43380479.52</v>
      </c>
      <c r="P1111" s="71" t="n">
        <v>35326193.82</v>
      </c>
      <c r="Q1111" s="71" t="n">
        <v>8054285.7</v>
      </c>
      <c r="R1111" t="inlineStr">
        <is>
          <t>OS-01</t>
        </is>
      </c>
      <c r="S1111" t="inlineStr">
        <is>
          <t>Petrol</t>
        </is>
      </c>
      <c r="T1111" s="70" t="n">
        <v>16</v>
      </c>
      <c r="U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TY101103</t>
        </is>
      </c>
      <c r="B1112" s="68" t="n">
        <v>45794</v>
      </c>
      <c r="C1112" s="69" t="n">
        <v>2025</v>
      </c>
      <c r="D1112" t="inlineStr">
        <is>
          <t>May</t>
        </is>
      </c>
      <c r="E1112" t="inlineStr">
        <is>
          <t>Europe</t>
        </is>
      </c>
      <c r="F1112" t="inlineStr">
        <is>
          <t>France</t>
        </is>
      </c>
      <c r="G1112" t="inlineStr">
        <is>
          <t>Hilux</t>
        </is>
      </c>
      <c r="H1112" t="inlineStr">
        <is>
          <t>Dealer retail</t>
        </is>
      </c>
      <c r="I1112" t="inlineStr">
        <is>
          <t>Private buyer</t>
        </is>
      </c>
      <c r="J1112" t="inlineStr">
        <is>
          <t>Zoya Ahmed</t>
        </is>
      </c>
      <c r="K1112" s="70" t="n">
        <v>9</v>
      </c>
      <c r="L1112" s="71" t="n">
        <v>4096267.26</v>
      </c>
      <c r="M1112" s="71" t="n">
        <v>36866405.34</v>
      </c>
      <c r="N1112" s="71" t="n">
        <v>0</v>
      </c>
      <c r="O1112" s="71" t="n">
        <v>36866405.34</v>
      </c>
      <c r="P1112" s="71" t="n">
        <v>28215198.76</v>
      </c>
      <c r="Q1112" s="71" t="n">
        <v>8651206.58</v>
      </c>
      <c r="R1112" t="inlineStr">
        <is>
          <t>PA-01</t>
        </is>
      </c>
      <c r="S1112" t="inlineStr">
        <is>
          <t>Petrol</t>
        </is>
      </c>
      <c r="T1112" s="70" t="n">
        <v>9</v>
      </c>
      <c r="U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TY101104</t>
        </is>
      </c>
      <c r="B1113" s="68" t="n">
        <v>45794</v>
      </c>
      <c r="C1113" s="69" t="n">
        <v>2025</v>
      </c>
      <c r="D1113" t="inlineStr">
        <is>
          <t>May</t>
        </is>
      </c>
      <c r="E1113" t="inlineStr">
        <is>
          <t>North America</t>
        </is>
      </c>
      <c r="F1113" t="inlineStr">
        <is>
          <t>Canada</t>
        </is>
      </c>
      <c r="G1113" t="inlineStr">
        <is>
          <t>Corolla</t>
        </is>
      </c>
      <c r="H1113" t="inlineStr">
        <is>
          <t>Fleet</t>
        </is>
      </c>
      <c r="I1113" t="inlineStr">
        <is>
          <t>Private buyer</t>
        </is>
      </c>
      <c r="J1113" t="inlineStr">
        <is>
          <t>Omar Haddad</t>
        </is>
      </c>
      <c r="K1113" s="70" t="n">
        <v>37</v>
      </c>
      <c r="L1113" s="71" t="n">
        <v>2818052.1</v>
      </c>
      <c r="M1113" s="71" t="n">
        <v>104267927.7</v>
      </c>
      <c r="N1113" s="71" t="n">
        <v>3128037.83</v>
      </c>
      <c r="O1113" s="71" t="n">
        <v>101139889.87</v>
      </c>
      <c r="P1113" s="71" t="n">
        <v>85430105.51000001</v>
      </c>
      <c r="Q1113" s="71" t="n">
        <v>15709784.36</v>
      </c>
      <c r="R1113" t="inlineStr">
        <is>
          <t>TO-04</t>
        </is>
      </c>
      <c r="S1113" t="inlineStr">
        <is>
          <t>Petrol</t>
        </is>
      </c>
      <c r="T1113" s="70" t="n">
        <v>39</v>
      </c>
      <c r="U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TY101105</t>
        </is>
      </c>
      <c r="B1114" s="68" t="n">
        <v>45794</v>
      </c>
      <c r="C1114" s="69" t="n">
        <v>2025</v>
      </c>
      <c r="D1114" t="inlineStr">
        <is>
          <t>May</t>
        </is>
      </c>
      <c r="E1114" t="inlineStr">
        <is>
          <t>Europe</t>
        </is>
      </c>
      <c r="F1114" t="inlineStr">
        <is>
          <t>France</t>
        </is>
      </c>
      <c r="G1114" t="inlineStr">
        <is>
          <t>Camry</t>
        </is>
      </c>
      <c r="H1114" t="inlineStr">
        <is>
          <t>Dealer retail</t>
        </is>
      </c>
      <c r="I1114" t="inlineStr">
        <is>
          <t>Private buyer</t>
        </is>
      </c>
      <c r="J1114" t="inlineStr">
        <is>
          <t>Amir Khan</t>
        </is>
      </c>
      <c r="K1114" s="70" t="n">
        <v>45</v>
      </c>
      <c r="L1114" s="71" t="n">
        <v>4163032.05</v>
      </c>
      <c r="M1114" s="71" t="n">
        <v>187336442.25</v>
      </c>
      <c r="N1114" s="71" t="n">
        <v>0</v>
      </c>
      <c r="O1114" s="71" t="n">
        <v>187336442.25</v>
      </c>
      <c r="P1114" s="71" t="n">
        <v>138375058.79</v>
      </c>
      <c r="Q1114" s="71" t="n">
        <v>48961383.46</v>
      </c>
      <c r="R1114" t="inlineStr">
        <is>
          <t>PA-03</t>
        </is>
      </c>
      <c r="S1114" t="inlineStr">
        <is>
          <t>Hybrid</t>
        </is>
      </c>
      <c r="T1114" s="70" t="n">
        <v>46</v>
      </c>
      <c r="U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TY101106</t>
        </is>
      </c>
      <c r="B1115" s="68" t="n">
        <v>45794</v>
      </c>
      <c r="C1115" s="69" t="n">
        <v>2025</v>
      </c>
      <c r="D1115" t="inlineStr">
        <is>
          <t>May</t>
        </is>
      </c>
      <c r="E1115" t="inlineStr">
        <is>
          <t>Europe</t>
        </is>
      </c>
      <c r="F1115" t="inlineStr">
        <is>
          <t>Germany</t>
        </is>
      </c>
      <c r="G1115" t="inlineStr">
        <is>
          <t>bZ4X</t>
        </is>
      </c>
      <c r="H1115" t="inlineStr">
        <is>
          <t>Dealer retail</t>
        </is>
      </c>
      <c r="I1115" t="inlineStr">
        <is>
          <t>Private buyer</t>
        </is>
      </c>
      <c r="J1115" t="inlineStr">
        <is>
          <t>Aisha Bello</t>
        </is>
      </c>
      <c r="K1115" s="70" t="n">
        <v>39</v>
      </c>
      <c r="L1115" s="71" t="n">
        <v>6293439.64</v>
      </c>
      <c r="M1115" s="71" t="n">
        <v>245444145.96</v>
      </c>
      <c r="N1115" s="71" t="n">
        <v>12272207.3</v>
      </c>
      <c r="O1115" s="71" t="n">
        <v>233171938.66</v>
      </c>
      <c r="P1115" s="71" t="n">
        <v>216041218.97</v>
      </c>
      <c r="Q1115" s="71" t="n">
        <v>17130719.69</v>
      </c>
      <c r="R1115" t="inlineStr">
        <is>
          <t>BE-01</t>
        </is>
      </c>
      <c r="S1115" t="inlineStr">
        <is>
          <t>EV</t>
        </is>
      </c>
      <c r="T1115" s="70" t="n">
        <v>42</v>
      </c>
      <c r="U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TY101107</t>
        </is>
      </c>
      <c r="B1116" s="68" t="n">
        <v>45794</v>
      </c>
      <c r="C1116" s="69" t="n">
        <v>2025</v>
      </c>
      <c r="D1116" t="inlineStr">
        <is>
          <t>May</t>
        </is>
      </c>
      <c r="E1116" t="inlineStr">
        <is>
          <t>North America</t>
        </is>
      </c>
      <c r="F1116" t="inlineStr">
        <is>
          <t>Canada</t>
        </is>
      </c>
      <c r="G1116" t="inlineStr">
        <is>
          <t>Camry</t>
        </is>
      </c>
      <c r="H1116" t="inlineStr">
        <is>
          <t>Dealer retail</t>
        </is>
      </c>
      <c r="I1116" t="inlineStr">
        <is>
          <t>Private buyer</t>
        </is>
      </c>
      <c r="J1116" t="inlineStr">
        <is>
          <t>Ruhi Shaikh</t>
        </is>
      </c>
      <c r="K1116" s="70" t="n">
        <v>2</v>
      </c>
      <c r="L1116" s="71" t="n">
        <v>3927638.23</v>
      </c>
      <c r="M1116" s="71" t="n">
        <v>7855276.46</v>
      </c>
      <c r="N1116" s="71" t="n">
        <v>157105.53</v>
      </c>
      <c r="O1116" s="71" t="n">
        <v>7698170.93</v>
      </c>
      <c r="P1116" s="71" t="n">
        <v>6336108.21</v>
      </c>
      <c r="Q1116" s="71" t="n">
        <v>1362062.72</v>
      </c>
      <c r="R1116" t="inlineStr">
        <is>
          <t>TO-04</t>
        </is>
      </c>
      <c r="S1116" t="inlineStr">
        <is>
          <t>Hybrid</t>
        </is>
      </c>
      <c r="T1116" s="70" t="n">
        <v>2</v>
      </c>
      <c r="U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TY101108</t>
        </is>
      </c>
      <c r="B1117" s="68" t="n">
        <v>45794</v>
      </c>
      <c r="C1117" s="69" t="n">
        <v>2025</v>
      </c>
      <c r="D1117" t="inlineStr">
        <is>
          <t>May</t>
        </is>
      </c>
      <c r="E1117" t="inlineStr">
        <is>
          <t>Asia</t>
        </is>
      </c>
      <c r="F1117" t="inlineStr">
        <is>
          <t>Indonesia</t>
        </is>
      </c>
      <c r="G1117" t="inlineStr">
        <is>
          <t>Hilux</t>
        </is>
      </c>
      <c r="H1117" t="inlineStr">
        <is>
          <t>Dealer retail</t>
        </is>
      </c>
      <c r="I1117" t="inlineStr">
        <is>
          <t>Private buyer</t>
        </is>
      </c>
      <c r="J1117" t="inlineStr">
        <is>
          <t>Sophie Müller</t>
        </is>
      </c>
      <c r="K1117" s="70" t="n">
        <v>15</v>
      </c>
      <c r="L1117" s="71" t="n">
        <v>3955682.32</v>
      </c>
      <c r="M1117" s="71" t="n">
        <v>59335234.8</v>
      </c>
      <c r="N1117" s="71" t="n">
        <v>1186704.7</v>
      </c>
      <c r="O1117" s="71" t="n">
        <v>58148530.1</v>
      </c>
      <c r="P1117" s="71" t="n">
        <v>48875504.5</v>
      </c>
      <c r="Q1117" s="71" t="n">
        <v>9273025.6</v>
      </c>
      <c r="R1117" t="inlineStr">
        <is>
          <t>JK-02</t>
        </is>
      </c>
      <c r="S1117" t="inlineStr">
        <is>
          <t>Petrol</t>
        </is>
      </c>
      <c r="T1117" s="70" t="n">
        <v>16</v>
      </c>
      <c r="U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TY101109</t>
        </is>
      </c>
      <c r="B1118" s="68" t="n">
        <v>45794</v>
      </c>
      <c r="C1118" s="69" t="n">
        <v>2025</v>
      </c>
      <c r="D1118" t="inlineStr">
        <is>
          <t>May</t>
        </is>
      </c>
      <c r="E1118" t="inlineStr">
        <is>
          <t>Europe</t>
        </is>
      </c>
      <c r="F1118" t="inlineStr">
        <is>
          <t>France</t>
        </is>
      </c>
      <c r="G1118" t="inlineStr">
        <is>
          <t>Prius</t>
        </is>
      </c>
      <c r="H1118" t="inlineStr">
        <is>
          <t>Fleet</t>
        </is>
      </c>
      <c r="I1118" t="inlineStr">
        <is>
          <t>Private buyer</t>
        </is>
      </c>
      <c r="J1118" t="inlineStr">
        <is>
          <t>Mei Lin</t>
        </is>
      </c>
      <c r="K1118" s="70" t="n">
        <v>33</v>
      </c>
      <c r="L1118" s="71" t="n">
        <v>3605632.8</v>
      </c>
      <c r="M1118" s="71" t="n">
        <v>118985882.4</v>
      </c>
      <c r="N1118" s="71" t="n">
        <v>3569576.47</v>
      </c>
      <c r="O1118" s="71" t="n">
        <v>115416305.93</v>
      </c>
      <c r="P1118" s="71" t="n">
        <v>91597322.02</v>
      </c>
      <c r="Q1118" s="71" t="n">
        <v>23818983.91</v>
      </c>
      <c r="R1118" t="inlineStr">
        <is>
          <t>PA-04</t>
        </is>
      </c>
      <c r="S1118" t="inlineStr">
        <is>
          <t>Hybrid</t>
        </is>
      </c>
      <c r="T1118" s="70" t="n">
        <v>36</v>
      </c>
      <c r="U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TY101110</t>
        </is>
      </c>
      <c r="B1119" s="68" t="n">
        <v>45794</v>
      </c>
      <c r="C1119" s="69" t="n">
        <v>2025</v>
      </c>
      <c r="D1119" t="inlineStr">
        <is>
          <t>May</t>
        </is>
      </c>
      <c r="E1119" t="inlineStr">
        <is>
          <t>North America</t>
        </is>
      </c>
      <c r="F1119" t="inlineStr">
        <is>
          <t>Canada</t>
        </is>
      </c>
      <c r="G1119" t="inlineStr">
        <is>
          <t>Hilux</t>
        </is>
      </c>
      <c r="H1119" t="inlineStr">
        <is>
          <t>Dealer retail</t>
        </is>
      </c>
      <c r="I1119" t="inlineStr">
        <is>
          <t>Private buyer</t>
        </is>
      </c>
      <c r="J1119" t="inlineStr">
        <is>
          <t>Amir Khan</t>
        </is>
      </c>
      <c r="K1119" s="70" t="n">
        <v>44</v>
      </c>
      <c r="L1119" s="71" t="n">
        <v>3841911.89</v>
      </c>
      <c r="M1119" s="71" t="n">
        <v>169044123.16</v>
      </c>
      <c r="N1119" s="71" t="n">
        <v>5071323.69</v>
      </c>
      <c r="O1119" s="71" t="n">
        <v>163972799.47</v>
      </c>
      <c r="P1119" s="71" t="n">
        <v>141522934.14</v>
      </c>
      <c r="Q1119" s="71" t="n">
        <v>22449865.33</v>
      </c>
      <c r="R1119" t="inlineStr">
        <is>
          <t>TO-02</t>
        </is>
      </c>
      <c r="S1119" t="inlineStr">
        <is>
          <t>Petrol</t>
        </is>
      </c>
      <c r="T1119" s="70" t="n">
        <v>44</v>
      </c>
      <c r="U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TY101111</t>
        </is>
      </c>
      <c r="B1120" s="68" t="n">
        <v>45794</v>
      </c>
      <c r="C1120" s="69" t="n">
        <v>2025</v>
      </c>
      <c r="D1120" t="inlineStr">
        <is>
          <t>May</t>
        </is>
      </c>
      <c r="E1120" t="inlineStr">
        <is>
          <t>Europe</t>
        </is>
      </c>
      <c r="F1120" t="inlineStr">
        <is>
          <t>Germany</t>
        </is>
      </c>
      <c r="G1120" t="inlineStr">
        <is>
          <t>RAV4</t>
        </is>
      </c>
      <c r="H1120" t="inlineStr">
        <is>
          <t>Online reservation</t>
        </is>
      </c>
      <c r="I1120" t="inlineStr">
        <is>
          <t>Private buyer</t>
        </is>
      </c>
      <c r="J1120" t="inlineStr">
        <is>
          <t>Sara Rossi</t>
        </is>
      </c>
      <c r="K1120" s="70" t="n">
        <v>34</v>
      </c>
      <c r="L1120" s="71" t="n">
        <v>3689642.72</v>
      </c>
      <c r="M1120" s="71" t="n">
        <v>125447852.48</v>
      </c>
      <c r="N1120" s="71" t="n">
        <v>6272392.62</v>
      </c>
      <c r="O1120" s="71" t="n">
        <v>119175459.86</v>
      </c>
      <c r="P1120" s="71" t="n">
        <v>98355178.09</v>
      </c>
      <c r="Q1120" s="71" t="n">
        <v>20820281.77</v>
      </c>
      <c r="R1120" t="inlineStr">
        <is>
          <t>BE-02</t>
        </is>
      </c>
      <c r="S1120" t="inlineStr">
        <is>
          <t>Hybrid</t>
        </is>
      </c>
      <c r="T1120" s="70" t="n">
        <v>36</v>
      </c>
      <c r="U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TY101112</t>
        </is>
      </c>
      <c r="B1121" s="68" t="n">
        <v>45794</v>
      </c>
      <c r="C1121" s="69" t="n">
        <v>2025</v>
      </c>
      <c r="D1121" t="inlineStr">
        <is>
          <t>May</t>
        </is>
      </c>
      <c r="E1121" t="inlineStr">
        <is>
          <t>Asia</t>
        </is>
      </c>
      <c r="F1121" t="inlineStr">
        <is>
          <t>Thailand</t>
        </is>
      </c>
      <c r="G1121" t="inlineStr">
        <is>
          <t>Land Cruiser</t>
        </is>
      </c>
      <c r="H1121" t="inlineStr">
        <is>
          <t>Dealer retail</t>
        </is>
      </c>
      <c r="I1121" t="inlineStr">
        <is>
          <t>Private buyer</t>
        </is>
      </c>
      <c r="J1121" t="inlineStr">
        <is>
          <t>Sophie Müller</t>
        </is>
      </c>
      <c r="K1121" s="70" t="n">
        <v>12</v>
      </c>
      <c r="L1121" s="71" t="n">
        <v>7432407.47</v>
      </c>
      <c r="M1121" s="71" t="n">
        <v>89188889.64</v>
      </c>
      <c r="N1121" s="71" t="n">
        <v>1783777.79</v>
      </c>
      <c r="O1121" s="71" t="n">
        <v>87405111.84999999</v>
      </c>
      <c r="P1121" s="71" t="n">
        <v>66820039.63</v>
      </c>
      <c r="Q1121" s="71" t="n">
        <v>20585072.22</v>
      </c>
      <c r="R1121" t="inlineStr">
        <is>
          <t>BK-04</t>
        </is>
      </c>
      <c r="S1121" t="inlineStr">
        <is>
          <t>Diesel</t>
        </is>
      </c>
      <c r="T1121" s="70" t="n">
        <v>13</v>
      </c>
      <c r="U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TY101113</t>
        </is>
      </c>
      <c r="B1122" s="68" t="n">
        <v>45794</v>
      </c>
      <c r="C1122" s="69" t="n">
        <v>2025</v>
      </c>
      <c r="D1122" t="inlineStr">
        <is>
          <t>May</t>
        </is>
      </c>
      <c r="E1122" t="inlineStr">
        <is>
          <t>Japan</t>
        </is>
      </c>
      <c r="F1122" t="inlineStr">
        <is>
          <t>Japan</t>
        </is>
      </c>
      <c r="G1122" t="inlineStr">
        <is>
          <t>RAV4</t>
        </is>
      </c>
      <c r="H1122" t="inlineStr">
        <is>
          <t>Dealer retail</t>
        </is>
      </c>
      <c r="I1122" t="inlineStr">
        <is>
          <t>Private buyer</t>
        </is>
      </c>
      <c r="J1122" t="inlineStr">
        <is>
          <t>Kofi Mensah</t>
        </is>
      </c>
      <c r="K1122" s="70" t="n">
        <v>5</v>
      </c>
      <c r="L1122" s="71" t="n">
        <v>3410544.75</v>
      </c>
      <c r="M1122" s="71" t="n">
        <v>17052723.75</v>
      </c>
      <c r="N1122" s="71" t="n">
        <v>511581.71</v>
      </c>
      <c r="O1122" s="71" t="n">
        <v>16541142.04</v>
      </c>
      <c r="P1122" s="71" t="n">
        <v>14546379.11</v>
      </c>
      <c r="Q1122" s="71" t="n">
        <v>1994762.93</v>
      </c>
      <c r="R1122" t="inlineStr">
        <is>
          <t>OS-01</t>
        </is>
      </c>
      <c r="S1122" t="inlineStr">
        <is>
          <t>Hybrid</t>
        </is>
      </c>
      <c r="T1122" s="70" t="n">
        <v>5</v>
      </c>
      <c r="U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TY101114</t>
        </is>
      </c>
      <c r="B1123" s="68" t="n">
        <v>45795</v>
      </c>
      <c r="C1123" s="69" t="n">
        <v>2025</v>
      </c>
      <c r="D1123" t="inlineStr">
        <is>
          <t>May</t>
        </is>
      </c>
      <c r="E1123" t="inlineStr">
        <is>
          <t>Middle East</t>
        </is>
      </c>
      <c r="F1123" t="inlineStr">
        <is>
          <t>Saudi Arabia</t>
        </is>
      </c>
      <c r="G1123" t="inlineStr">
        <is>
          <t>Corolla</t>
        </is>
      </c>
      <c r="H1123" t="inlineStr">
        <is>
          <t>Online reservation</t>
        </is>
      </c>
      <c r="I1123" t="inlineStr">
        <is>
          <t>Government</t>
        </is>
      </c>
      <c r="J1123" t="inlineStr">
        <is>
          <t>Liam O'Brien</t>
        </is>
      </c>
      <c r="K1123" s="70" t="n">
        <v>8</v>
      </c>
      <c r="L1123" s="71" t="n">
        <v>2938688.82</v>
      </c>
      <c r="M1123" s="71" t="n">
        <v>23509510.56</v>
      </c>
      <c r="N1123" s="71" t="n">
        <v>0</v>
      </c>
      <c r="O1123" s="71" t="n">
        <v>23509510.56</v>
      </c>
      <c r="P1123" s="71" t="n">
        <v>18575219.81</v>
      </c>
      <c r="Q1123" s="71" t="n">
        <v>4934290.75</v>
      </c>
      <c r="R1123" t="inlineStr">
        <is>
          <t>RY-03</t>
        </is>
      </c>
      <c r="S1123" t="inlineStr">
        <is>
          <t>Petrol</t>
        </is>
      </c>
      <c r="T1123" s="70" t="n">
        <v>8</v>
      </c>
      <c r="U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TY101115</t>
        </is>
      </c>
      <c r="B1124" s="68" t="n">
        <v>45795</v>
      </c>
      <c r="C1124" s="69" t="n">
        <v>2025</v>
      </c>
      <c r="D1124" t="inlineStr">
        <is>
          <t>May</t>
        </is>
      </c>
      <c r="E1124" t="inlineStr">
        <is>
          <t>North America</t>
        </is>
      </c>
      <c r="F1124" t="inlineStr">
        <is>
          <t>USA</t>
        </is>
      </c>
      <c r="G1124" t="inlineStr">
        <is>
          <t>Corolla</t>
        </is>
      </c>
      <c r="H1124" t="inlineStr">
        <is>
          <t>Fleet</t>
        </is>
      </c>
      <c r="I1124" t="inlineStr">
        <is>
          <t>Private buyer</t>
        </is>
      </c>
      <c r="J1124" t="inlineStr">
        <is>
          <t>Sara Rossi</t>
        </is>
      </c>
      <c r="K1124" s="70" t="n">
        <v>20</v>
      </c>
      <c r="L1124" s="71" t="n">
        <v>2814992.5</v>
      </c>
      <c r="M1124" s="71" t="n">
        <v>56299850</v>
      </c>
      <c r="N1124" s="71" t="n">
        <v>1125997</v>
      </c>
      <c r="O1124" s="71" t="n">
        <v>55173853</v>
      </c>
      <c r="P1124" s="71" t="n">
        <v>45860324.56</v>
      </c>
      <c r="Q1124" s="71" t="n">
        <v>9313528.439999999</v>
      </c>
      <c r="R1124" t="inlineStr">
        <is>
          <t>TX-02</t>
        </is>
      </c>
      <c r="S1124" t="inlineStr">
        <is>
          <t>Hybrid</t>
        </is>
      </c>
      <c r="T1124" s="70" t="n">
        <v>22</v>
      </c>
      <c r="U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TY101116</t>
        </is>
      </c>
      <c r="B1125" s="68" t="n">
        <v>45795</v>
      </c>
      <c r="C1125" s="69" t="n">
        <v>2025</v>
      </c>
      <c r="D1125" t="inlineStr">
        <is>
          <t>May</t>
        </is>
      </c>
      <c r="E1125" t="inlineStr">
        <is>
          <t>Europe</t>
        </is>
      </c>
      <c r="F1125" t="inlineStr">
        <is>
          <t>France</t>
        </is>
      </c>
      <c r="G1125" t="inlineStr">
        <is>
          <t>Prius</t>
        </is>
      </c>
      <c r="H1125" t="inlineStr">
        <is>
          <t>Online reservation</t>
        </is>
      </c>
      <c r="I1125" t="inlineStr">
        <is>
          <t>Private buyer</t>
        </is>
      </c>
      <c r="J1125" t="inlineStr">
        <is>
          <t>Emma Clarke</t>
        </is>
      </c>
      <c r="K1125" s="70" t="n">
        <v>39</v>
      </c>
      <c r="L1125" s="71" t="n">
        <v>3624422.17</v>
      </c>
      <c r="M1125" s="71" t="n">
        <v>141352464.63</v>
      </c>
      <c r="N1125" s="71" t="n">
        <v>4240573.94</v>
      </c>
      <c r="O1125" s="71" t="n">
        <v>137111890.69</v>
      </c>
      <c r="P1125" s="71" t="n">
        <v>107229497.02</v>
      </c>
      <c r="Q1125" s="71" t="n">
        <v>29882393.67</v>
      </c>
      <c r="R1125" t="inlineStr">
        <is>
          <t>PA-03</t>
        </is>
      </c>
      <c r="S1125" t="inlineStr">
        <is>
          <t>Hybrid</t>
        </is>
      </c>
      <c r="T1125" s="70" t="n">
        <v>43</v>
      </c>
      <c r="U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TY101117</t>
        </is>
      </c>
      <c r="B1126" s="68" t="n">
        <v>45796</v>
      </c>
      <c r="C1126" s="69" t="n">
        <v>2025</v>
      </c>
      <c r="D1126" t="inlineStr">
        <is>
          <t>May</t>
        </is>
      </c>
      <c r="E1126" t="inlineStr">
        <is>
          <t>Japan</t>
        </is>
      </c>
      <c r="F1126" t="inlineStr">
        <is>
          <t>Japan</t>
        </is>
      </c>
      <c r="G1126" t="inlineStr">
        <is>
          <t>Corolla</t>
        </is>
      </c>
      <c r="H1126" t="inlineStr">
        <is>
          <t>Dealer retail</t>
        </is>
      </c>
      <c r="I1126" t="inlineStr">
        <is>
          <t>Government</t>
        </is>
      </c>
      <c r="J1126" t="inlineStr">
        <is>
          <t>Liam O'Brien</t>
        </is>
      </c>
      <c r="K1126" s="70" t="n">
        <v>14</v>
      </c>
      <c r="L1126" s="71" t="n">
        <v>2739957.89</v>
      </c>
      <c r="M1126" s="71" t="n">
        <v>38359410.46</v>
      </c>
      <c r="N1126" s="71" t="n">
        <v>0</v>
      </c>
      <c r="O1126" s="71" t="n">
        <v>38359410.46</v>
      </c>
      <c r="P1126" s="71" t="n">
        <v>32560410.17</v>
      </c>
      <c r="Q1126" s="71" t="n">
        <v>5799000.29</v>
      </c>
      <c r="R1126" t="inlineStr">
        <is>
          <t>OS-04</t>
        </is>
      </c>
      <c r="S1126" t="inlineStr">
        <is>
          <t>Petrol</t>
        </is>
      </c>
      <c r="T1126" s="70" t="n">
        <v>14</v>
      </c>
      <c r="U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TY101118</t>
        </is>
      </c>
      <c r="B1127" s="68" t="n">
        <v>45796</v>
      </c>
      <c r="C1127" s="69" t="n">
        <v>2025</v>
      </c>
      <c r="D1127" t="inlineStr">
        <is>
          <t>May</t>
        </is>
      </c>
      <c r="E1127" t="inlineStr">
        <is>
          <t>Japan</t>
        </is>
      </c>
      <c r="F1127" t="inlineStr">
        <is>
          <t>Japan</t>
        </is>
      </c>
      <c r="G1127" t="inlineStr">
        <is>
          <t>Corolla</t>
        </is>
      </c>
      <c r="H1127" t="inlineStr">
        <is>
          <t>Dealer retail</t>
        </is>
      </c>
      <c r="I1127" t="inlineStr">
        <is>
          <t>Company fleet</t>
        </is>
      </c>
      <c r="J1127" t="inlineStr">
        <is>
          <t>Olivia Brown</t>
        </is>
      </c>
      <c r="K1127" s="70" t="n">
        <v>16</v>
      </c>
      <c r="L1127" s="71" t="n">
        <v>2762057</v>
      </c>
      <c r="M1127" s="71" t="n">
        <v>44192912</v>
      </c>
      <c r="N1127" s="71" t="n">
        <v>2209645.6</v>
      </c>
      <c r="O1127" s="71" t="n">
        <v>41983266.4</v>
      </c>
      <c r="P1127" s="71" t="n">
        <v>35788233.94</v>
      </c>
      <c r="Q1127" s="71" t="n">
        <v>6195032.46</v>
      </c>
      <c r="R1127" t="inlineStr">
        <is>
          <t>OS-03</t>
        </is>
      </c>
      <c r="S1127" t="inlineStr">
        <is>
          <t>Petrol</t>
        </is>
      </c>
      <c r="T1127" s="70" t="n">
        <v>18</v>
      </c>
      <c r="U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TY101119</t>
        </is>
      </c>
      <c r="B1128" s="68" t="n">
        <v>45796</v>
      </c>
      <c r="C1128" s="69" t="n">
        <v>2025</v>
      </c>
      <c r="D1128" t="inlineStr">
        <is>
          <t>May</t>
        </is>
      </c>
      <c r="E1128" t="inlineStr">
        <is>
          <t>Middle East</t>
        </is>
      </c>
      <c r="F1128" t="inlineStr">
        <is>
          <t>UAE</t>
        </is>
      </c>
      <c r="G1128" t="inlineStr">
        <is>
          <t>RAV4</t>
        </is>
      </c>
      <c r="H1128" t="inlineStr">
        <is>
          <t>Dealer retail</t>
        </is>
      </c>
      <c r="I1128" t="inlineStr">
        <is>
          <t>Private buyer</t>
        </is>
      </c>
      <c r="J1128" t="inlineStr">
        <is>
          <t>Sara Rossi</t>
        </is>
      </c>
      <c r="K1128" s="70" t="n">
        <v>42</v>
      </c>
      <c r="L1128" s="71" t="n">
        <v>3806269.52</v>
      </c>
      <c r="M1128" s="71" t="n">
        <v>159863319.84</v>
      </c>
      <c r="N1128" s="71" t="n">
        <v>7993165.99</v>
      </c>
      <c r="O1128" s="71" t="n">
        <v>151870153.85</v>
      </c>
      <c r="P1128" s="71" t="n">
        <v>118081469.92</v>
      </c>
      <c r="Q1128" s="71" t="n">
        <v>33788683.93</v>
      </c>
      <c r="R1128" t="inlineStr">
        <is>
          <t>DB-01</t>
        </is>
      </c>
      <c r="S1128" t="inlineStr">
        <is>
          <t>Hybrid</t>
        </is>
      </c>
      <c r="T1128" s="70" t="n">
        <v>41</v>
      </c>
      <c r="U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TY101120</t>
        </is>
      </c>
      <c r="B1129" s="68" t="n">
        <v>45796</v>
      </c>
      <c r="C1129" s="69" t="n">
        <v>2025</v>
      </c>
      <c r="D1129" t="inlineStr">
        <is>
          <t>May</t>
        </is>
      </c>
      <c r="E1129" t="inlineStr">
        <is>
          <t>Japan</t>
        </is>
      </c>
      <c r="F1129" t="inlineStr">
        <is>
          <t>Japan</t>
        </is>
      </c>
      <c r="G1129" t="inlineStr">
        <is>
          <t>RAV4</t>
        </is>
      </c>
      <c r="H1129" t="inlineStr">
        <is>
          <t>Dealer retail</t>
        </is>
      </c>
      <c r="I1129" t="inlineStr">
        <is>
          <t>Private buyer</t>
        </is>
      </c>
      <c r="J1129" t="inlineStr">
        <is>
          <t>Priya Nair</t>
        </is>
      </c>
      <c r="K1129" s="70" t="n">
        <v>6</v>
      </c>
      <c r="L1129" s="71" t="n">
        <v>3439286.6</v>
      </c>
      <c r="M1129" s="71" t="n">
        <v>20635719.6</v>
      </c>
      <c r="N1129" s="71" t="n">
        <v>0</v>
      </c>
      <c r="O1129" s="71" t="n">
        <v>20635719.6</v>
      </c>
      <c r="P1129" s="71" t="n">
        <v>16595691.34</v>
      </c>
      <c r="Q1129" s="71" t="n">
        <v>4040028.26</v>
      </c>
      <c r="R1129" t="inlineStr">
        <is>
          <t>OS-02</t>
        </is>
      </c>
      <c r="S1129" t="inlineStr">
        <is>
          <t>Petrol</t>
        </is>
      </c>
      <c r="T1129" s="70" t="n">
        <v>6</v>
      </c>
      <c r="U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TY101121</t>
        </is>
      </c>
      <c r="B1130" s="68" t="n">
        <v>45796</v>
      </c>
      <c r="C1130" s="69" t="n">
        <v>2025</v>
      </c>
      <c r="D1130" t="inlineStr">
        <is>
          <t>May</t>
        </is>
      </c>
      <c r="E1130" t="inlineStr">
        <is>
          <t>Japan</t>
        </is>
      </c>
      <c r="F1130" t="inlineStr">
        <is>
          <t>Japan</t>
        </is>
      </c>
      <c r="G1130" t="inlineStr">
        <is>
          <t>RAV4</t>
        </is>
      </c>
      <c r="H1130" t="inlineStr">
        <is>
          <t>Fleet</t>
        </is>
      </c>
      <c r="I1130" t="inlineStr">
        <is>
          <t>Company fleet</t>
        </is>
      </c>
      <c r="J1130" t="inlineStr">
        <is>
          <t>Omar Haddad</t>
        </is>
      </c>
      <c r="K1130" s="70" t="n">
        <v>38</v>
      </c>
      <c r="L1130" s="71" t="n">
        <v>3535796.4</v>
      </c>
      <c r="M1130" s="71" t="n">
        <v>134360263.2</v>
      </c>
      <c r="N1130" s="71" t="n">
        <v>0</v>
      </c>
      <c r="O1130" s="71" t="n">
        <v>134360263.2</v>
      </c>
      <c r="P1130" s="71" t="n">
        <v>111551558.53</v>
      </c>
      <c r="Q1130" s="71" t="n">
        <v>22808704.67</v>
      </c>
      <c r="R1130" t="inlineStr">
        <is>
          <t>OS-03</t>
        </is>
      </c>
      <c r="S1130" t="inlineStr">
        <is>
          <t>Hybrid</t>
        </is>
      </c>
      <c r="T1130" s="70" t="n">
        <v>41</v>
      </c>
      <c r="U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TY101122</t>
        </is>
      </c>
      <c r="B1131" s="68" t="n">
        <v>45796</v>
      </c>
      <c r="C1131" s="69" t="n">
        <v>2025</v>
      </c>
      <c r="D1131" t="inlineStr">
        <is>
          <t>May</t>
        </is>
      </c>
      <c r="E1131" t="inlineStr">
        <is>
          <t>Asia</t>
        </is>
      </c>
      <c r="F1131" t="inlineStr">
        <is>
          <t>Thailand</t>
        </is>
      </c>
      <c r="G1131" t="inlineStr">
        <is>
          <t>bZ4X</t>
        </is>
      </c>
      <c r="H1131" t="inlineStr">
        <is>
          <t>Dealer retail</t>
        </is>
      </c>
      <c r="I1131" t="inlineStr">
        <is>
          <t>Private buyer</t>
        </is>
      </c>
      <c r="J1131" t="inlineStr">
        <is>
          <t>Noah Smith</t>
        </is>
      </c>
      <c r="K1131" s="70" t="n">
        <v>28</v>
      </c>
      <c r="L1131" s="71" t="n">
        <v>5800316.72</v>
      </c>
      <c r="M1131" s="71" t="n">
        <v>162408868.16</v>
      </c>
      <c r="N1131" s="71" t="n">
        <v>3248177.36</v>
      </c>
      <c r="O1131" s="71" t="n">
        <v>159160690.8</v>
      </c>
      <c r="P1131" s="71" t="n">
        <v>148466662.39</v>
      </c>
      <c r="Q1131" s="71" t="n">
        <v>10694028.41</v>
      </c>
      <c r="R1131" t="inlineStr">
        <is>
          <t>BK-03</t>
        </is>
      </c>
      <c r="S1131" t="inlineStr">
        <is>
          <t>EV</t>
        </is>
      </c>
      <c r="T1131" s="70" t="n">
        <v>31</v>
      </c>
      <c r="U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TY101123</t>
        </is>
      </c>
      <c r="B1132" s="68" t="n">
        <v>45796</v>
      </c>
      <c r="C1132" s="69" t="n">
        <v>2025</v>
      </c>
      <c r="D1132" t="inlineStr">
        <is>
          <t>May</t>
        </is>
      </c>
      <c r="E1132" t="inlineStr">
        <is>
          <t>Japan</t>
        </is>
      </c>
      <c r="F1132" t="inlineStr">
        <is>
          <t>Japan</t>
        </is>
      </c>
      <c r="G1132" t="inlineStr">
        <is>
          <t>Corolla</t>
        </is>
      </c>
      <c r="H1132" t="inlineStr">
        <is>
          <t>Dealer retail</t>
        </is>
      </c>
      <c r="I1132" t="inlineStr">
        <is>
          <t>Private buyer</t>
        </is>
      </c>
      <c r="J1132" t="inlineStr">
        <is>
          <t>Hiroshi Tanaka</t>
        </is>
      </c>
      <c r="K1132" s="70" t="n">
        <v>14</v>
      </c>
      <c r="L1132" s="71" t="n">
        <v>2933897.19</v>
      </c>
      <c r="M1132" s="71" t="n">
        <v>41074560.66</v>
      </c>
      <c r="N1132" s="71" t="n">
        <v>2053728.03</v>
      </c>
      <c r="O1132" s="71" t="n">
        <v>39020832.63</v>
      </c>
      <c r="P1132" s="71" t="n">
        <v>32179162.01</v>
      </c>
      <c r="Q1132" s="71" t="n">
        <v>6841670.62</v>
      </c>
      <c r="R1132" t="inlineStr">
        <is>
          <t>NG-02</t>
        </is>
      </c>
      <c r="S1132" t="inlineStr">
        <is>
          <t>Petrol</t>
        </is>
      </c>
      <c r="T1132" s="70" t="n">
        <v>14</v>
      </c>
      <c r="U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TY101124</t>
        </is>
      </c>
      <c r="B1133" s="68" t="n">
        <v>45797</v>
      </c>
      <c r="C1133" s="69" t="n">
        <v>2025</v>
      </c>
      <c r="D1133" t="inlineStr">
        <is>
          <t>May</t>
        </is>
      </c>
      <c r="E1133" t="inlineStr">
        <is>
          <t>Japan</t>
        </is>
      </c>
      <c r="F1133" t="inlineStr">
        <is>
          <t>Japan</t>
        </is>
      </c>
      <c r="G1133" t="inlineStr">
        <is>
          <t>Hilux</t>
        </is>
      </c>
      <c r="H1133" t="inlineStr">
        <is>
          <t>Dealer retail</t>
        </is>
      </c>
      <c r="I1133" t="inlineStr">
        <is>
          <t>Private buyer</t>
        </is>
      </c>
      <c r="J1133" t="inlineStr">
        <is>
          <t>Zoya Ahmed</t>
        </is>
      </c>
      <c r="K1133" s="70" t="n">
        <v>9</v>
      </c>
      <c r="L1133" s="71" t="n">
        <v>4123546.52</v>
      </c>
      <c r="M1133" s="71" t="n">
        <v>37111918.68</v>
      </c>
      <c r="N1133" s="71" t="n">
        <v>1855595.93</v>
      </c>
      <c r="O1133" s="71" t="n">
        <v>35256322.75</v>
      </c>
      <c r="P1133" s="71" t="n">
        <v>28070146.45</v>
      </c>
      <c r="Q1133" s="71" t="n">
        <v>7186176.3</v>
      </c>
      <c r="R1133" t="inlineStr">
        <is>
          <t>NG-01</t>
        </is>
      </c>
      <c r="S1133" t="inlineStr">
        <is>
          <t>Diesel</t>
        </is>
      </c>
      <c r="T1133" s="70" t="n">
        <v>10</v>
      </c>
      <c r="U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TY101125</t>
        </is>
      </c>
      <c r="B1134" s="68" t="n">
        <v>45797</v>
      </c>
      <c r="C1134" s="69" t="n">
        <v>2025</v>
      </c>
      <c r="D1134" t="inlineStr">
        <is>
          <t>May</t>
        </is>
      </c>
      <c r="E1134" t="inlineStr">
        <is>
          <t>Asia</t>
        </is>
      </c>
      <c r="F1134" t="inlineStr">
        <is>
          <t>Thailand</t>
        </is>
      </c>
      <c r="G1134" t="inlineStr">
        <is>
          <t>Camry</t>
        </is>
      </c>
      <c r="H1134" t="inlineStr">
        <is>
          <t>Dealer retail</t>
        </is>
      </c>
      <c r="I1134" t="inlineStr">
        <is>
          <t>Private buyer</t>
        </is>
      </c>
      <c r="J1134" t="inlineStr">
        <is>
          <t>Omar Haddad</t>
        </is>
      </c>
      <c r="K1134" s="70" t="n">
        <v>11</v>
      </c>
      <c r="L1134" s="71" t="n">
        <v>3800746.68</v>
      </c>
      <c r="M1134" s="71" t="n">
        <v>41808213.48</v>
      </c>
      <c r="N1134" s="71" t="n">
        <v>2090410.67</v>
      </c>
      <c r="O1134" s="71" t="n">
        <v>39717802.81</v>
      </c>
      <c r="P1134" s="71" t="n">
        <v>34189658.97</v>
      </c>
      <c r="Q1134" s="71" t="n">
        <v>5528143.84</v>
      </c>
      <c r="R1134" t="inlineStr">
        <is>
          <t>BK-04</t>
        </is>
      </c>
      <c r="S1134" t="inlineStr">
        <is>
          <t>Hybrid</t>
        </is>
      </c>
      <c r="T1134" s="70" t="n">
        <v>12</v>
      </c>
      <c r="U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TY101126</t>
        </is>
      </c>
      <c r="B1135" s="68" t="n">
        <v>45797</v>
      </c>
      <c r="C1135" s="69" t="n">
        <v>2025</v>
      </c>
      <c r="D1135" t="inlineStr">
        <is>
          <t>May</t>
        </is>
      </c>
      <c r="E1135" t="inlineStr">
        <is>
          <t>Japan</t>
        </is>
      </c>
      <c r="F1135" t="inlineStr">
        <is>
          <t>Japan</t>
        </is>
      </c>
      <c r="G1135" t="inlineStr">
        <is>
          <t>RAV4</t>
        </is>
      </c>
      <c r="H1135" t="inlineStr">
        <is>
          <t>Dealer retail</t>
        </is>
      </c>
      <c r="I1135" t="inlineStr">
        <is>
          <t>Private buyer</t>
        </is>
      </c>
      <c r="J1135" t="inlineStr">
        <is>
          <t>Ana Costa</t>
        </is>
      </c>
      <c r="K1135" s="70" t="n">
        <v>28</v>
      </c>
      <c r="L1135" s="71" t="n">
        <v>3511809.84</v>
      </c>
      <c r="M1135" s="71" t="n">
        <v>98330675.52</v>
      </c>
      <c r="N1135" s="71" t="n">
        <v>4916533.78</v>
      </c>
      <c r="O1135" s="71" t="n">
        <v>93414141.73999999</v>
      </c>
      <c r="P1135" s="71" t="n">
        <v>81339035.08</v>
      </c>
      <c r="Q1135" s="71" t="n">
        <v>12075106.66</v>
      </c>
      <c r="R1135" t="inlineStr">
        <is>
          <t>NG-01</t>
        </is>
      </c>
      <c r="S1135" t="inlineStr">
        <is>
          <t>Hybrid</t>
        </is>
      </c>
      <c r="T1135" s="70" t="n">
        <v>27</v>
      </c>
      <c r="U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TY101127</t>
        </is>
      </c>
      <c r="B1136" s="68" t="n">
        <v>45797</v>
      </c>
      <c r="C1136" s="69" t="n">
        <v>2025</v>
      </c>
      <c r="D1136" t="inlineStr">
        <is>
          <t>May</t>
        </is>
      </c>
      <c r="E1136" t="inlineStr">
        <is>
          <t>Asia</t>
        </is>
      </c>
      <c r="F1136" t="inlineStr">
        <is>
          <t>Thailand</t>
        </is>
      </c>
      <c r="G1136" t="inlineStr">
        <is>
          <t>Camry</t>
        </is>
      </c>
      <c r="H1136" t="inlineStr">
        <is>
          <t>Dealer retail</t>
        </is>
      </c>
      <c r="I1136" t="inlineStr">
        <is>
          <t>Private buyer</t>
        </is>
      </c>
      <c r="J1136" t="inlineStr">
        <is>
          <t>Priya Nair</t>
        </is>
      </c>
      <c r="K1136" s="70" t="n">
        <v>3</v>
      </c>
      <c r="L1136" s="71" t="n">
        <v>3892676.07</v>
      </c>
      <c r="M1136" s="71" t="n">
        <v>11678028.21</v>
      </c>
      <c r="N1136" s="71" t="n">
        <v>583901.41</v>
      </c>
      <c r="O1136" s="71" t="n">
        <v>11094126.8</v>
      </c>
      <c r="P1136" s="71" t="n">
        <v>9623030.74</v>
      </c>
      <c r="Q1136" s="71" t="n">
        <v>1471096.06</v>
      </c>
      <c r="R1136" t="inlineStr">
        <is>
          <t>BK-01</t>
        </is>
      </c>
      <c r="S1136" t="inlineStr">
        <is>
          <t>Petrol</t>
        </is>
      </c>
      <c r="T1136" s="70" t="n">
        <v>3</v>
      </c>
      <c r="U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TY101128</t>
        </is>
      </c>
      <c r="B1137" s="68" t="n">
        <v>45797</v>
      </c>
      <c r="C1137" s="69" t="n">
        <v>2025</v>
      </c>
      <c r="D1137" t="inlineStr">
        <is>
          <t>May</t>
        </is>
      </c>
      <c r="E1137" t="inlineStr">
        <is>
          <t>Middle East</t>
        </is>
      </c>
      <c r="F1137" t="inlineStr">
        <is>
          <t>Saudi Arabia</t>
        </is>
      </c>
      <c r="G1137" t="inlineStr">
        <is>
          <t>Hilux</t>
        </is>
      </c>
      <c r="H1137" t="inlineStr">
        <is>
          <t>Online reservation</t>
        </is>
      </c>
      <c r="I1137" t="inlineStr">
        <is>
          <t>Private buyer</t>
        </is>
      </c>
      <c r="J1137" t="inlineStr">
        <is>
          <t>Amir Khan</t>
        </is>
      </c>
      <c r="K1137" s="70" t="n">
        <v>35</v>
      </c>
      <c r="L1137" s="71" t="n">
        <v>3781537.31</v>
      </c>
      <c r="M1137" s="71" t="n">
        <v>132353805.85</v>
      </c>
      <c r="N1137" s="71" t="n">
        <v>3970614.18</v>
      </c>
      <c r="O1137" s="71" t="n">
        <v>128383191.67</v>
      </c>
      <c r="P1137" s="71" t="n">
        <v>116143550.67</v>
      </c>
      <c r="Q1137" s="71" t="n">
        <v>12239641</v>
      </c>
      <c r="R1137" t="inlineStr">
        <is>
          <t>RY-03</t>
        </is>
      </c>
      <c r="S1137" t="inlineStr">
        <is>
          <t>Diesel</t>
        </is>
      </c>
      <c r="T1137" s="70" t="n">
        <v>35</v>
      </c>
      <c r="U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TY101129</t>
        </is>
      </c>
      <c r="B1138" s="68" t="n">
        <v>45797</v>
      </c>
      <c r="C1138" s="69" t="n">
        <v>2025</v>
      </c>
      <c r="D1138" t="inlineStr">
        <is>
          <t>May</t>
        </is>
      </c>
      <c r="E1138" t="inlineStr">
        <is>
          <t>Asia</t>
        </is>
      </c>
      <c r="F1138" t="inlineStr">
        <is>
          <t>India</t>
        </is>
      </c>
      <c r="G1138" t="inlineStr">
        <is>
          <t>RAV4</t>
        </is>
      </c>
      <c r="H1138" t="inlineStr">
        <is>
          <t>Dealer retail</t>
        </is>
      </c>
      <c r="I1138" t="inlineStr">
        <is>
          <t>Private buyer</t>
        </is>
      </c>
      <c r="J1138" t="inlineStr">
        <is>
          <t>Carlos Silva</t>
        </is>
      </c>
      <c r="K1138" s="70" t="n">
        <v>20</v>
      </c>
      <c r="L1138" s="71" t="n">
        <v>3580624.15</v>
      </c>
      <c r="M1138" s="71" t="n">
        <v>71612483</v>
      </c>
      <c r="N1138" s="71" t="n">
        <v>2148374.49</v>
      </c>
      <c r="O1138" s="71" t="n">
        <v>69464108.51000001</v>
      </c>
      <c r="P1138" s="71" t="n">
        <v>57321021.08</v>
      </c>
      <c r="Q1138" s="71" t="n">
        <v>12143087.43</v>
      </c>
      <c r="R1138" t="inlineStr">
        <is>
          <t>BL-02</t>
        </is>
      </c>
      <c r="S1138" t="inlineStr">
        <is>
          <t>Petrol</t>
        </is>
      </c>
      <c r="T1138" s="70" t="n">
        <v>22</v>
      </c>
      <c r="U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TY101130</t>
        </is>
      </c>
      <c r="B1139" s="68" t="n">
        <v>45798</v>
      </c>
      <c r="C1139" s="69" t="n">
        <v>2025</v>
      </c>
      <c r="D1139" t="inlineStr">
        <is>
          <t>May</t>
        </is>
      </c>
      <c r="E1139" t="inlineStr">
        <is>
          <t>Asia</t>
        </is>
      </c>
      <c r="F1139" t="inlineStr">
        <is>
          <t>Indonesia</t>
        </is>
      </c>
      <c r="G1139" t="inlineStr">
        <is>
          <t>Prius</t>
        </is>
      </c>
      <c r="H1139" t="inlineStr">
        <is>
          <t>Dealer retail</t>
        </is>
      </c>
      <c r="I1139" t="inlineStr">
        <is>
          <t>Private buyer</t>
        </is>
      </c>
      <c r="J1139" t="inlineStr">
        <is>
          <t>Hiroshi Tanaka</t>
        </is>
      </c>
      <c r="K1139" s="70" t="n">
        <v>31</v>
      </c>
      <c r="L1139" s="71" t="n">
        <v>3303463.81</v>
      </c>
      <c r="M1139" s="71" t="n">
        <v>102407378.11</v>
      </c>
      <c r="N1139" s="71" t="n">
        <v>5120368.91</v>
      </c>
      <c r="O1139" s="71" t="n">
        <v>97287009.2</v>
      </c>
      <c r="P1139" s="71" t="n">
        <v>84795132.12</v>
      </c>
      <c r="Q1139" s="71" t="n">
        <v>12491877.08</v>
      </c>
      <c r="R1139" t="inlineStr">
        <is>
          <t>JK-01</t>
        </is>
      </c>
      <c r="S1139" t="inlineStr">
        <is>
          <t>Hybrid</t>
        </is>
      </c>
      <c r="T1139" s="70" t="n">
        <v>30</v>
      </c>
      <c r="U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TY101131</t>
        </is>
      </c>
      <c r="B1140" s="68" t="n">
        <v>45798</v>
      </c>
      <c r="C1140" s="69" t="n">
        <v>2025</v>
      </c>
      <c r="D1140" t="inlineStr">
        <is>
          <t>May</t>
        </is>
      </c>
      <c r="E1140" t="inlineStr">
        <is>
          <t>Japan</t>
        </is>
      </c>
      <c r="F1140" t="inlineStr">
        <is>
          <t>Japan</t>
        </is>
      </c>
      <c r="G1140" t="inlineStr">
        <is>
          <t>Camry</t>
        </is>
      </c>
      <c r="H1140" t="inlineStr">
        <is>
          <t>Dealer retail</t>
        </is>
      </c>
      <c r="I1140" t="inlineStr">
        <is>
          <t>Government</t>
        </is>
      </c>
      <c r="J1140" t="inlineStr">
        <is>
          <t>Ravindra Patil</t>
        </is>
      </c>
      <c r="K1140" s="70" t="n">
        <v>35</v>
      </c>
      <c r="L1140" s="71" t="n">
        <v>4156114.4</v>
      </c>
      <c r="M1140" s="71" t="n">
        <v>145464004</v>
      </c>
      <c r="N1140" s="71" t="n">
        <v>4363920.12</v>
      </c>
      <c r="O1140" s="71" t="n">
        <v>141100083.88</v>
      </c>
      <c r="P1140" s="71" t="n">
        <v>115337914.15</v>
      </c>
      <c r="Q1140" s="71" t="n">
        <v>25762169.73</v>
      </c>
      <c r="R1140" t="inlineStr">
        <is>
          <t>OS-03</t>
        </is>
      </c>
      <c r="S1140" t="inlineStr">
        <is>
          <t>Hybrid</t>
        </is>
      </c>
      <c r="T1140" s="70" t="n">
        <v>34</v>
      </c>
      <c r="U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TY101132</t>
        </is>
      </c>
      <c r="B1141" s="68" t="n">
        <v>45798</v>
      </c>
      <c r="C1141" s="69" t="n">
        <v>2025</v>
      </c>
      <c r="D1141" t="inlineStr">
        <is>
          <t>May</t>
        </is>
      </c>
      <c r="E1141" t="inlineStr">
        <is>
          <t>Europe</t>
        </is>
      </c>
      <c r="F1141" t="inlineStr">
        <is>
          <t>France</t>
        </is>
      </c>
      <c r="G1141" t="inlineStr">
        <is>
          <t>Camry</t>
        </is>
      </c>
      <c r="H1141" t="inlineStr">
        <is>
          <t>Dealer retail</t>
        </is>
      </c>
      <c r="I1141" t="inlineStr">
        <is>
          <t>Private buyer</t>
        </is>
      </c>
      <c r="J1141" t="inlineStr">
        <is>
          <t>Hiroshi Tanaka</t>
        </is>
      </c>
      <c r="K1141" s="70" t="n">
        <v>2</v>
      </c>
      <c r="L1141" s="71" t="n">
        <v>3978911.11</v>
      </c>
      <c r="M1141" s="71" t="n">
        <v>7957822.22</v>
      </c>
      <c r="N1141" s="71" t="n">
        <v>397891.11</v>
      </c>
      <c r="O1141" s="71" t="n">
        <v>7559931.11</v>
      </c>
      <c r="P1141" s="71" t="n">
        <v>6642683.56</v>
      </c>
      <c r="Q1141" s="71" t="n">
        <v>917247.55</v>
      </c>
      <c r="R1141" t="inlineStr">
        <is>
          <t>PA-01</t>
        </is>
      </c>
      <c r="S1141" t="inlineStr">
        <is>
          <t>Hybrid</t>
        </is>
      </c>
      <c r="T1141" s="70" t="n">
        <v>2</v>
      </c>
      <c r="U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TY101133</t>
        </is>
      </c>
      <c r="B1142" s="68" t="n">
        <v>45798</v>
      </c>
      <c r="C1142" s="69" t="n">
        <v>2025</v>
      </c>
      <c r="D1142" t="inlineStr">
        <is>
          <t>May</t>
        </is>
      </c>
      <c r="E1142" t="inlineStr">
        <is>
          <t>Europe</t>
        </is>
      </c>
      <c r="F1142" t="inlineStr">
        <is>
          <t>France</t>
        </is>
      </c>
      <c r="G1142" t="inlineStr">
        <is>
          <t>Corolla</t>
        </is>
      </c>
      <c r="H1142" t="inlineStr">
        <is>
          <t>Dealer retail</t>
        </is>
      </c>
      <c r="I1142" t="inlineStr">
        <is>
          <t>Private buyer</t>
        </is>
      </c>
      <c r="J1142" t="inlineStr">
        <is>
          <t>Omar Haddad</t>
        </is>
      </c>
      <c r="K1142" s="70" t="n">
        <v>35</v>
      </c>
      <c r="L1142" s="71" t="n">
        <v>2890880.05</v>
      </c>
      <c r="M1142" s="71" t="n">
        <v>101180801.75</v>
      </c>
      <c r="N1142" s="71" t="n">
        <v>3035424.05</v>
      </c>
      <c r="O1142" s="71" t="n">
        <v>98145377.7</v>
      </c>
      <c r="P1142" s="71" t="n">
        <v>83178062.23</v>
      </c>
      <c r="Q1142" s="71" t="n">
        <v>14967315.47</v>
      </c>
      <c r="R1142" t="inlineStr">
        <is>
          <t>PA-04</t>
        </is>
      </c>
      <c r="S1142" t="inlineStr">
        <is>
          <t>Hybrid</t>
        </is>
      </c>
      <c r="T1142" s="70" t="n">
        <v>35</v>
      </c>
      <c r="U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TY101134</t>
        </is>
      </c>
      <c r="B1143" s="68" t="n">
        <v>45798</v>
      </c>
      <c r="C1143" s="69" t="n">
        <v>2025</v>
      </c>
      <c r="D1143" t="inlineStr">
        <is>
          <t>May</t>
        </is>
      </c>
      <c r="E1143" t="inlineStr">
        <is>
          <t>Asia</t>
        </is>
      </c>
      <c r="F1143" t="inlineStr">
        <is>
          <t>Thailand</t>
        </is>
      </c>
      <c r="G1143" t="inlineStr">
        <is>
          <t>Corolla</t>
        </is>
      </c>
      <c r="H1143" t="inlineStr">
        <is>
          <t>Dealer retail</t>
        </is>
      </c>
      <c r="I1143" t="inlineStr">
        <is>
          <t>Private buyer</t>
        </is>
      </c>
      <c r="J1143" t="inlineStr">
        <is>
          <t>Mei Lin</t>
        </is>
      </c>
      <c r="K1143" s="70" t="n">
        <v>38</v>
      </c>
      <c r="L1143" s="71" t="n">
        <v>2908593.47</v>
      </c>
      <c r="M1143" s="71" t="n">
        <v>110526551.86</v>
      </c>
      <c r="N1143" s="71" t="n">
        <v>5526327.59</v>
      </c>
      <c r="O1143" s="71" t="n">
        <v>105000224.27</v>
      </c>
      <c r="P1143" s="71" t="n">
        <v>86637482.95</v>
      </c>
      <c r="Q1143" s="71" t="n">
        <v>18362741.32</v>
      </c>
      <c r="R1143" t="inlineStr">
        <is>
          <t>BK-01</t>
        </is>
      </c>
      <c r="S1143" t="inlineStr">
        <is>
          <t>Petrol</t>
        </is>
      </c>
      <c r="T1143" s="70" t="n">
        <v>40</v>
      </c>
      <c r="U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TY101135</t>
        </is>
      </c>
      <c r="B1144" s="68" t="n">
        <v>45798</v>
      </c>
      <c r="C1144" s="69" t="n">
        <v>2025</v>
      </c>
      <c r="D1144" t="inlineStr">
        <is>
          <t>May</t>
        </is>
      </c>
      <c r="E1144" t="inlineStr">
        <is>
          <t>Asia</t>
        </is>
      </c>
      <c r="F1144" t="inlineStr">
        <is>
          <t>India</t>
        </is>
      </c>
      <c r="G1144" t="inlineStr">
        <is>
          <t>Camry</t>
        </is>
      </c>
      <c r="H1144" t="inlineStr">
        <is>
          <t>Dealer retail</t>
        </is>
      </c>
      <c r="I1144" t="inlineStr">
        <is>
          <t>Private buyer</t>
        </is>
      </c>
      <c r="J1144" t="inlineStr">
        <is>
          <t>Sara Rossi</t>
        </is>
      </c>
      <c r="K1144" s="70" t="n">
        <v>3</v>
      </c>
      <c r="L1144" s="71" t="n">
        <v>4024048.45</v>
      </c>
      <c r="M1144" s="71" t="n">
        <v>12072145.35</v>
      </c>
      <c r="N1144" s="71" t="n">
        <v>603607.27</v>
      </c>
      <c r="O1144" s="71" t="n">
        <v>11468538.08</v>
      </c>
      <c r="P1144" s="71" t="n">
        <v>9921655.18</v>
      </c>
      <c r="Q1144" s="71" t="n">
        <v>1546882.9</v>
      </c>
      <c r="R1144" t="inlineStr">
        <is>
          <t>BL-01</t>
        </is>
      </c>
      <c r="S1144" t="inlineStr">
        <is>
          <t>Petrol</t>
        </is>
      </c>
      <c r="T1144" s="70" t="n">
        <v>3</v>
      </c>
      <c r="U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TY101136</t>
        </is>
      </c>
      <c r="B1145" s="68" t="n">
        <v>45799</v>
      </c>
      <c r="C1145" s="69" t="n">
        <v>2025</v>
      </c>
      <c r="D1145" t="inlineStr">
        <is>
          <t>May</t>
        </is>
      </c>
      <c r="E1145" t="inlineStr">
        <is>
          <t>North America</t>
        </is>
      </c>
      <c r="F1145" t="inlineStr">
        <is>
          <t>USA</t>
        </is>
      </c>
      <c r="G1145" t="inlineStr">
        <is>
          <t>Corolla</t>
        </is>
      </c>
      <c r="H1145" t="inlineStr">
        <is>
          <t>Dealer retail</t>
        </is>
      </c>
      <c r="I1145" t="inlineStr">
        <is>
          <t>Company fleet</t>
        </is>
      </c>
      <c r="J1145" t="inlineStr">
        <is>
          <t>Olivia Brown</t>
        </is>
      </c>
      <c r="K1145" s="70" t="n">
        <v>22</v>
      </c>
      <c r="L1145" s="71" t="n">
        <v>2967978.84</v>
      </c>
      <c r="M1145" s="71" t="n">
        <v>65295534.48</v>
      </c>
      <c r="N1145" s="71" t="n">
        <v>0</v>
      </c>
      <c r="O1145" s="71" t="n">
        <v>65295534.48</v>
      </c>
      <c r="P1145" s="71" t="n">
        <v>49633178.99</v>
      </c>
      <c r="Q1145" s="71" t="n">
        <v>15662355.49</v>
      </c>
      <c r="R1145" t="inlineStr">
        <is>
          <t>LA-03</t>
        </is>
      </c>
      <c r="S1145" t="inlineStr">
        <is>
          <t>Hybrid</t>
        </is>
      </c>
      <c r="T1145" s="70" t="n">
        <v>23</v>
      </c>
      <c r="U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TY101137</t>
        </is>
      </c>
      <c r="B1146" s="68" t="n">
        <v>45799</v>
      </c>
      <c r="C1146" s="69" t="n">
        <v>2025</v>
      </c>
      <c r="D1146" t="inlineStr">
        <is>
          <t>May</t>
        </is>
      </c>
      <c r="E1146" t="inlineStr">
        <is>
          <t>Middle East</t>
        </is>
      </c>
      <c r="F1146" t="inlineStr">
        <is>
          <t>Saudi Arabia</t>
        </is>
      </c>
      <c r="G1146" t="inlineStr">
        <is>
          <t>RAV4</t>
        </is>
      </c>
      <c r="H1146" t="inlineStr">
        <is>
          <t>Dealer retail</t>
        </is>
      </c>
      <c r="I1146" t="inlineStr">
        <is>
          <t>Private buyer</t>
        </is>
      </c>
      <c r="J1146" t="inlineStr">
        <is>
          <t>Arjun Mehta</t>
        </is>
      </c>
      <c r="K1146" s="70" t="n">
        <v>38</v>
      </c>
      <c r="L1146" s="71" t="n">
        <v>3426685.42</v>
      </c>
      <c r="M1146" s="71" t="n">
        <v>130214045.96</v>
      </c>
      <c r="N1146" s="71" t="n">
        <v>6510702.3</v>
      </c>
      <c r="O1146" s="71" t="n">
        <v>123703343.66</v>
      </c>
      <c r="P1146" s="71" t="n">
        <v>107844608.68</v>
      </c>
      <c r="Q1146" s="71" t="n">
        <v>15858734.98</v>
      </c>
      <c r="R1146" t="inlineStr">
        <is>
          <t>RY-02</t>
        </is>
      </c>
      <c r="S1146" t="inlineStr">
        <is>
          <t>Hybrid</t>
        </is>
      </c>
      <c r="T1146" s="70" t="n">
        <v>42</v>
      </c>
      <c r="U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TY101138</t>
        </is>
      </c>
      <c r="B1147" s="68" t="n">
        <v>45799</v>
      </c>
      <c r="C1147" s="69" t="n">
        <v>2025</v>
      </c>
      <c r="D1147" t="inlineStr">
        <is>
          <t>May</t>
        </is>
      </c>
      <c r="E1147" t="inlineStr">
        <is>
          <t>North America</t>
        </is>
      </c>
      <c r="F1147" t="inlineStr">
        <is>
          <t>Canada</t>
        </is>
      </c>
      <c r="G1147" t="inlineStr">
        <is>
          <t>Camry</t>
        </is>
      </c>
      <c r="H1147" t="inlineStr">
        <is>
          <t>Fleet</t>
        </is>
      </c>
      <c r="I1147" t="inlineStr">
        <is>
          <t>Private buyer</t>
        </is>
      </c>
      <c r="J1147" t="inlineStr">
        <is>
          <t>Carlos Silva</t>
        </is>
      </c>
      <c r="K1147" s="70" t="n">
        <v>17</v>
      </c>
      <c r="L1147" s="71" t="n">
        <v>4076901.41</v>
      </c>
      <c r="M1147" s="71" t="n">
        <v>69307323.97</v>
      </c>
      <c r="N1147" s="71" t="n">
        <v>3465366.2</v>
      </c>
      <c r="O1147" s="71" t="n">
        <v>65841957.77</v>
      </c>
      <c r="P1147" s="71" t="n">
        <v>52488554.42</v>
      </c>
      <c r="Q1147" s="71" t="n">
        <v>13353403.35</v>
      </c>
      <c r="R1147" t="inlineStr">
        <is>
          <t>TO-03</t>
        </is>
      </c>
      <c r="S1147" t="inlineStr">
        <is>
          <t>Petrol</t>
        </is>
      </c>
      <c r="T1147" s="70" t="n">
        <v>16</v>
      </c>
      <c r="U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TY101139</t>
        </is>
      </c>
      <c r="B1148" s="68" t="n">
        <v>45799</v>
      </c>
      <c r="C1148" s="69" t="n">
        <v>2025</v>
      </c>
      <c r="D1148" t="inlineStr">
        <is>
          <t>May</t>
        </is>
      </c>
      <c r="E1148" t="inlineStr">
        <is>
          <t>Japan</t>
        </is>
      </c>
      <c r="F1148" t="inlineStr">
        <is>
          <t>Japan</t>
        </is>
      </c>
      <c r="G1148" t="inlineStr">
        <is>
          <t>Corolla</t>
        </is>
      </c>
      <c r="H1148" t="inlineStr">
        <is>
          <t>Dealer retail</t>
        </is>
      </c>
      <c r="I1148" t="inlineStr">
        <is>
          <t>Company fleet</t>
        </is>
      </c>
      <c r="J1148" t="inlineStr">
        <is>
          <t>Ruhi Shaikh</t>
        </is>
      </c>
      <c r="K1148" s="70" t="n">
        <v>44</v>
      </c>
      <c r="L1148" s="71" t="n">
        <v>2847407.84</v>
      </c>
      <c r="M1148" s="71" t="n">
        <v>125285944.96</v>
      </c>
      <c r="N1148" s="71" t="n">
        <v>3758578.35</v>
      </c>
      <c r="O1148" s="71" t="n">
        <v>121527366.61</v>
      </c>
      <c r="P1148" s="71" t="n">
        <v>104587814.1</v>
      </c>
      <c r="Q1148" s="71" t="n">
        <v>16939552.51</v>
      </c>
      <c r="R1148" t="inlineStr">
        <is>
          <t>NG-03</t>
        </is>
      </c>
      <c r="S1148" t="inlineStr">
        <is>
          <t>Hybrid</t>
        </is>
      </c>
      <c r="T1148" s="70" t="n">
        <v>44</v>
      </c>
      <c r="U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TY101140</t>
        </is>
      </c>
      <c r="B1149" s="68" t="n">
        <v>45799</v>
      </c>
      <c r="C1149" s="69" t="n">
        <v>2025</v>
      </c>
      <c r="D1149" t="inlineStr">
        <is>
          <t>May</t>
        </is>
      </c>
      <c r="E1149" t="inlineStr">
        <is>
          <t>Asia</t>
        </is>
      </c>
      <c r="F1149" t="inlineStr">
        <is>
          <t>India</t>
        </is>
      </c>
      <c r="G1149" t="inlineStr">
        <is>
          <t>Prius</t>
        </is>
      </c>
      <c r="H1149" t="inlineStr">
        <is>
          <t>Dealer retail</t>
        </is>
      </c>
      <c r="I1149" t="inlineStr">
        <is>
          <t>Private buyer</t>
        </is>
      </c>
      <c r="J1149" t="inlineStr">
        <is>
          <t>Sara Rossi</t>
        </is>
      </c>
      <c r="K1149" s="70" t="n">
        <v>2</v>
      </c>
      <c r="L1149" s="71" t="n">
        <v>3510184.69</v>
      </c>
      <c r="M1149" s="71" t="n">
        <v>7020369.38</v>
      </c>
      <c r="N1149" s="71" t="n">
        <v>0</v>
      </c>
      <c r="O1149" s="71" t="n">
        <v>7020369.38</v>
      </c>
      <c r="P1149" s="71" t="n">
        <v>5704997.95</v>
      </c>
      <c r="Q1149" s="71" t="n">
        <v>1315371.43</v>
      </c>
      <c r="R1149" t="inlineStr">
        <is>
          <t>PU-01</t>
        </is>
      </c>
      <c r="S1149" t="inlineStr">
        <is>
          <t>Hybrid</t>
        </is>
      </c>
      <c r="T1149" s="70" t="n">
        <v>2</v>
      </c>
      <c r="U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TY101141</t>
        </is>
      </c>
      <c r="B1150" s="68" t="n">
        <v>45799</v>
      </c>
      <c r="C1150" s="69" t="n">
        <v>2025</v>
      </c>
      <c r="D1150" t="inlineStr">
        <is>
          <t>May</t>
        </is>
      </c>
      <c r="E1150" t="inlineStr">
        <is>
          <t>Japan</t>
        </is>
      </c>
      <c r="F1150" t="inlineStr">
        <is>
          <t>Japan</t>
        </is>
      </c>
      <c r="G1150" t="inlineStr">
        <is>
          <t>Camry</t>
        </is>
      </c>
      <c r="H1150" t="inlineStr">
        <is>
          <t>Dealer retail</t>
        </is>
      </c>
      <c r="I1150" t="inlineStr">
        <is>
          <t>Private buyer</t>
        </is>
      </c>
      <c r="J1150" t="inlineStr">
        <is>
          <t>Amir Khan</t>
        </is>
      </c>
      <c r="K1150" s="70" t="n">
        <v>42</v>
      </c>
      <c r="L1150" s="71" t="n">
        <v>4104367.63</v>
      </c>
      <c r="M1150" s="71" t="n">
        <v>172383440.46</v>
      </c>
      <c r="N1150" s="71" t="n">
        <v>5171503.21</v>
      </c>
      <c r="O1150" s="71" t="n">
        <v>167211937.25</v>
      </c>
      <c r="P1150" s="71" t="n">
        <v>137931064.78</v>
      </c>
      <c r="Q1150" s="71" t="n">
        <v>29280872.47</v>
      </c>
      <c r="R1150" t="inlineStr">
        <is>
          <t>TK-01</t>
        </is>
      </c>
      <c r="S1150" t="inlineStr">
        <is>
          <t>Petrol</t>
        </is>
      </c>
      <c r="T1150" s="70" t="n">
        <v>46</v>
      </c>
      <c r="U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TY101142</t>
        </is>
      </c>
      <c r="B1151" s="68" t="n">
        <v>45799</v>
      </c>
      <c r="C1151" s="69" t="n">
        <v>2025</v>
      </c>
      <c r="D1151" t="inlineStr">
        <is>
          <t>May</t>
        </is>
      </c>
      <c r="E1151" t="inlineStr">
        <is>
          <t>North America</t>
        </is>
      </c>
      <c r="F1151" t="inlineStr">
        <is>
          <t>Canada</t>
        </is>
      </c>
      <c r="G1151" t="inlineStr">
        <is>
          <t>Corolla</t>
        </is>
      </c>
      <c r="H1151" t="inlineStr">
        <is>
          <t>Online reservation</t>
        </is>
      </c>
      <c r="I1151" t="inlineStr">
        <is>
          <t>Private buyer</t>
        </is>
      </c>
      <c r="J1151" t="inlineStr">
        <is>
          <t>Wei Chen</t>
        </is>
      </c>
      <c r="K1151" s="70" t="n">
        <v>32</v>
      </c>
      <c r="L1151" s="71" t="n">
        <v>2731755.86</v>
      </c>
      <c r="M1151" s="71" t="n">
        <v>87416187.52</v>
      </c>
      <c r="N1151" s="71" t="n">
        <v>4370809.38</v>
      </c>
      <c r="O1151" s="71" t="n">
        <v>83045378.14</v>
      </c>
      <c r="P1151" s="71" t="n">
        <v>71513576.68000001</v>
      </c>
      <c r="Q1151" s="71" t="n">
        <v>11531801.46</v>
      </c>
      <c r="R1151" t="inlineStr">
        <is>
          <t>TO-03</t>
        </is>
      </c>
      <c r="S1151" t="inlineStr">
        <is>
          <t>Petrol</t>
        </is>
      </c>
      <c r="T1151" s="70" t="n">
        <v>32</v>
      </c>
      <c r="U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TY101143</t>
        </is>
      </c>
      <c r="B1152" s="68" t="n">
        <v>45799</v>
      </c>
      <c r="C1152" s="69" t="n">
        <v>2025</v>
      </c>
      <c r="D1152" t="inlineStr">
        <is>
          <t>May</t>
        </is>
      </c>
      <c r="E1152" t="inlineStr">
        <is>
          <t>Japan</t>
        </is>
      </c>
      <c r="F1152" t="inlineStr">
        <is>
          <t>Japan</t>
        </is>
      </c>
      <c r="G1152" t="inlineStr">
        <is>
          <t>Corolla</t>
        </is>
      </c>
      <c r="H1152" t="inlineStr">
        <is>
          <t>Dealer retail</t>
        </is>
      </c>
      <c r="I1152" t="inlineStr">
        <is>
          <t>Private buyer</t>
        </is>
      </c>
      <c r="J1152" t="inlineStr">
        <is>
          <t>Mei Lin</t>
        </is>
      </c>
      <c r="K1152" s="70" t="n">
        <v>28</v>
      </c>
      <c r="L1152" s="71" t="n">
        <v>2897115.94</v>
      </c>
      <c r="M1152" s="71" t="n">
        <v>81119246.31999999</v>
      </c>
      <c r="N1152" s="71" t="n">
        <v>4055962.32</v>
      </c>
      <c r="O1152" s="71" t="n">
        <v>77063284</v>
      </c>
      <c r="P1152" s="71" t="n">
        <v>66769067</v>
      </c>
      <c r="Q1152" s="71" t="n">
        <v>10294217</v>
      </c>
      <c r="R1152" t="inlineStr">
        <is>
          <t>TK-01</t>
        </is>
      </c>
      <c r="S1152" t="inlineStr">
        <is>
          <t>Petrol</t>
        </is>
      </c>
      <c r="T1152" s="70" t="n">
        <v>28</v>
      </c>
      <c r="U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TY101144</t>
        </is>
      </c>
      <c r="B1153" s="68" t="n">
        <v>45800</v>
      </c>
      <c r="C1153" s="69" t="n">
        <v>2025</v>
      </c>
      <c r="D1153" t="inlineStr">
        <is>
          <t>May</t>
        </is>
      </c>
      <c r="E1153" t="inlineStr">
        <is>
          <t>Asia</t>
        </is>
      </c>
      <c r="F1153" t="inlineStr">
        <is>
          <t>Thailand</t>
        </is>
      </c>
      <c r="G1153" t="inlineStr">
        <is>
          <t>RAV4</t>
        </is>
      </c>
      <c r="H1153" t="inlineStr">
        <is>
          <t>Dealer retail</t>
        </is>
      </c>
      <c r="I1153" t="inlineStr">
        <is>
          <t>Private buyer</t>
        </is>
      </c>
      <c r="J1153" t="inlineStr">
        <is>
          <t>Fatima Al-Saud</t>
        </is>
      </c>
      <c r="K1153" s="70" t="n">
        <v>10</v>
      </c>
      <c r="L1153" s="71" t="n">
        <v>3575007.7</v>
      </c>
      <c r="M1153" s="71" t="n">
        <v>35750077</v>
      </c>
      <c r="N1153" s="71" t="n">
        <v>0</v>
      </c>
      <c r="O1153" s="71" t="n">
        <v>35750077</v>
      </c>
      <c r="P1153" s="71" t="n">
        <v>28117303.38</v>
      </c>
      <c r="Q1153" s="71" t="n">
        <v>7632773.62</v>
      </c>
      <c r="R1153" t="inlineStr">
        <is>
          <t>BK-02</t>
        </is>
      </c>
      <c r="S1153" t="inlineStr">
        <is>
          <t>Hybrid</t>
        </is>
      </c>
      <c r="T1153" s="70" t="n">
        <v>10</v>
      </c>
      <c r="U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TY101145</t>
        </is>
      </c>
      <c r="B1154" s="68" t="n">
        <v>45800</v>
      </c>
      <c r="C1154" s="69" t="n">
        <v>2025</v>
      </c>
      <c r="D1154" t="inlineStr">
        <is>
          <t>May</t>
        </is>
      </c>
      <c r="E1154" t="inlineStr">
        <is>
          <t>Japan</t>
        </is>
      </c>
      <c r="F1154" t="inlineStr">
        <is>
          <t>Japan</t>
        </is>
      </c>
      <c r="G1154" t="inlineStr">
        <is>
          <t>Corolla</t>
        </is>
      </c>
      <c r="H1154" t="inlineStr">
        <is>
          <t>Dealer retail</t>
        </is>
      </c>
      <c r="I1154" t="inlineStr">
        <is>
          <t>Private buyer</t>
        </is>
      </c>
      <c r="J1154" t="inlineStr">
        <is>
          <t>Sophie Müller</t>
        </is>
      </c>
      <c r="K1154" s="70" t="n">
        <v>34</v>
      </c>
      <c r="L1154" s="71" t="n">
        <v>2714520.25</v>
      </c>
      <c r="M1154" s="71" t="n">
        <v>92293688.5</v>
      </c>
      <c r="N1154" s="71" t="n">
        <v>2768810.65</v>
      </c>
      <c r="O1154" s="71" t="n">
        <v>89524877.84999999</v>
      </c>
      <c r="P1154" s="71" t="n">
        <v>80069694.17</v>
      </c>
      <c r="Q1154" s="71" t="n">
        <v>9455183.68</v>
      </c>
      <c r="R1154" t="inlineStr">
        <is>
          <t>OS-01</t>
        </is>
      </c>
      <c r="S1154" t="inlineStr">
        <is>
          <t>Hybrid</t>
        </is>
      </c>
      <c r="T1154" s="70" t="n">
        <v>33</v>
      </c>
      <c r="U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TY101146</t>
        </is>
      </c>
      <c r="B1155" s="68" t="n">
        <v>45800</v>
      </c>
      <c r="C1155" s="69" t="n">
        <v>2025</v>
      </c>
      <c r="D1155" t="inlineStr">
        <is>
          <t>May</t>
        </is>
      </c>
      <c r="E1155" t="inlineStr">
        <is>
          <t>North America</t>
        </is>
      </c>
      <c r="F1155" t="inlineStr">
        <is>
          <t>USA</t>
        </is>
      </c>
      <c r="G1155" t="inlineStr">
        <is>
          <t>RAV4</t>
        </is>
      </c>
      <c r="H1155" t="inlineStr">
        <is>
          <t>Online reservation</t>
        </is>
      </c>
      <c r="I1155" t="inlineStr">
        <is>
          <t>Private buyer</t>
        </is>
      </c>
      <c r="J1155" t="inlineStr">
        <is>
          <t>Shraddha Kulkarni</t>
        </is>
      </c>
      <c r="K1155" s="70" t="n">
        <v>31</v>
      </c>
      <c r="L1155" s="71" t="n">
        <v>3603753.13</v>
      </c>
      <c r="M1155" s="71" t="n">
        <v>111716347.03</v>
      </c>
      <c r="N1155" s="71" t="n">
        <v>0</v>
      </c>
      <c r="O1155" s="71" t="n">
        <v>111716347.03</v>
      </c>
      <c r="P1155" s="71" t="n">
        <v>89043390</v>
      </c>
      <c r="Q1155" s="71" t="n">
        <v>22672957.03</v>
      </c>
      <c r="R1155" t="inlineStr">
        <is>
          <t>NY-03</t>
        </is>
      </c>
      <c r="S1155" t="inlineStr">
        <is>
          <t>Petrol</t>
        </is>
      </c>
      <c r="T1155" s="70" t="n">
        <v>31</v>
      </c>
      <c r="U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TY101147</t>
        </is>
      </c>
      <c r="B1156" s="68" t="n">
        <v>45800</v>
      </c>
      <c r="C1156" s="69" t="n">
        <v>2025</v>
      </c>
      <c r="D1156" t="inlineStr">
        <is>
          <t>May</t>
        </is>
      </c>
      <c r="E1156" t="inlineStr">
        <is>
          <t>Europe</t>
        </is>
      </c>
      <c r="F1156" t="inlineStr">
        <is>
          <t>Germany</t>
        </is>
      </c>
      <c r="G1156" t="inlineStr">
        <is>
          <t>Corolla</t>
        </is>
      </c>
      <c r="H1156" t="inlineStr">
        <is>
          <t>Online reservation</t>
        </is>
      </c>
      <c r="I1156" t="inlineStr">
        <is>
          <t>Private buyer</t>
        </is>
      </c>
      <c r="J1156" t="inlineStr">
        <is>
          <t>Wei Chen</t>
        </is>
      </c>
      <c r="K1156" s="70" t="n">
        <v>13</v>
      </c>
      <c r="L1156" s="71" t="n">
        <v>2726031.69</v>
      </c>
      <c r="M1156" s="71" t="n">
        <v>35438411.97</v>
      </c>
      <c r="N1156" s="71" t="n">
        <v>708768.24</v>
      </c>
      <c r="O1156" s="71" t="n">
        <v>34729643.73</v>
      </c>
      <c r="P1156" s="71" t="n">
        <v>30991193.45</v>
      </c>
      <c r="Q1156" s="71" t="n">
        <v>3738450.28</v>
      </c>
      <c r="R1156" t="inlineStr">
        <is>
          <t>BE-02</t>
        </is>
      </c>
      <c r="S1156" t="inlineStr">
        <is>
          <t>Hybrid</t>
        </is>
      </c>
      <c r="T1156" s="70" t="n">
        <v>15</v>
      </c>
      <c r="U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TY101148</t>
        </is>
      </c>
      <c r="B1157" s="68" t="n">
        <v>45800</v>
      </c>
      <c r="C1157" s="69" t="n">
        <v>2025</v>
      </c>
      <c r="D1157" t="inlineStr">
        <is>
          <t>May</t>
        </is>
      </c>
      <c r="E1157" t="inlineStr">
        <is>
          <t>North America</t>
        </is>
      </c>
      <c r="F1157" t="inlineStr">
        <is>
          <t>Canada</t>
        </is>
      </c>
      <c r="G1157" t="inlineStr">
        <is>
          <t>Corolla</t>
        </is>
      </c>
      <c r="H1157" t="inlineStr">
        <is>
          <t>Dealer retail</t>
        </is>
      </c>
      <c r="I1157" t="inlineStr">
        <is>
          <t>Company fleet</t>
        </is>
      </c>
      <c r="J1157" t="inlineStr">
        <is>
          <t>Shraddha Kulkarni</t>
        </is>
      </c>
      <c r="K1157" s="70" t="n">
        <v>16</v>
      </c>
      <c r="L1157" s="71" t="n">
        <v>2920114.48</v>
      </c>
      <c r="M1157" s="71" t="n">
        <v>46721831.68</v>
      </c>
      <c r="N1157" s="71" t="n">
        <v>934436.63</v>
      </c>
      <c r="O1157" s="71" t="n">
        <v>45787395.05</v>
      </c>
      <c r="P1157" s="71" t="n">
        <v>36456894.56</v>
      </c>
      <c r="Q1157" s="71" t="n">
        <v>9330500.49</v>
      </c>
      <c r="R1157" t="inlineStr">
        <is>
          <t>TO-01</t>
        </is>
      </c>
      <c r="S1157" t="inlineStr">
        <is>
          <t>Petrol</t>
        </is>
      </c>
      <c r="T1157" s="70" t="n">
        <v>16</v>
      </c>
      <c r="U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TY101149</t>
        </is>
      </c>
      <c r="B1158" s="68" t="n">
        <v>45800</v>
      </c>
      <c r="C1158" s="69" t="n">
        <v>2025</v>
      </c>
      <c r="D1158" t="inlineStr">
        <is>
          <t>May</t>
        </is>
      </c>
      <c r="E1158" t="inlineStr">
        <is>
          <t>Asia</t>
        </is>
      </c>
      <c r="F1158" t="inlineStr">
        <is>
          <t>Thailand</t>
        </is>
      </c>
      <c r="G1158" t="inlineStr">
        <is>
          <t>RAV4</t>
        </is>
      </c>
      <c r="H1158" t="inlineStr">
        <is>
          <t>Online reservation</t>
        </is>
      </c>
      <c r="I1158" t="inlineStr">
        <is>
          <t>Private buyer</t>
        </is>
      </c>
      <c r="J1158" t="inlineStr">
        <is>
          <t>Olivia Brown</t>
        </is>
      </c>
      <c r="K1158" s="70" t="n">
        <v>28</v>
      </c>
      <c r="L1158" s="71" t="n">
        <v>3619527.32</v>
      </c>
      <c r="M1158" s="71" t="n">
        <v>101346764.96</v>
      </c>
      <c r="N1158" s="71" t="n">
        <v>0</v>
      </c>
      <c r="O1158" s="71" t="n">
        <v>101346764.96</v>
      </c>
      <c r="P1158" s="71" t="n">
        <v>80644954.8</v>
      </c>
      <c r="Q1158" s="71" t="n">
        <v>20701810.16</v>
      </c>
      <c r="R1158" t="inlineStr">
        <is>
          <t>BK-04</t>
        </is>
      </c>
      <c r="S1158" t="inlineStr">
        <is>
          <t>Hybrid</t>
        </is>
      </c>
      <c r="T1158" s="70" t="n">
        <v>29</v>
      </c>
      <c r="U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TY101150</t>
        </is>
      </c>
      <c r="B1159" s="68" t="n">
        <v>45800</v>
      </c>
      <c r="C1159" s="69" t="n">
        <v>2025</v>
      </c>
      <c r="D1159" t="inlineStr">
        <is>
          <t>May</t>
        </is>
      </c>
      <c r="E1159" t="inlineStr">
        <is>
          <t>Europe</t>
        </is>
      </c>
      <c r="F1159" t="inlineStr">
        <is>
          <t>UK</t>
        </is>
      </c>
      <c r="G1159" t="inlineStr">
        <is>
          <t>RAV4</t>
        </is>
      </c>
      <c r="H1159" t="inlineStr">
        <is>
          <t>Dealer retail</t>
        </is>
      </c>
      <c r="I1159" t="inlineStr">
        <is>
          <t>Private buyer</t>
        </is>
      </c>
      <c r="J1159" t="inlineStr">
        <is>
          <t>Priya Nair</t>
        </is>
      </c>
      <c r="K1159" s="70" t="n">
        <v>27</v>
      </c>
      <c r="L1159" s="71" t="n">
        <v>3550351.08</v>
      </c>
      <c r="M1159" s="71" t="n">
        <v>95859479.16</v>
      </c>
      <c r="N1159" s="71" t="n">
        <v>2875784.37</v>
      </c>
      <c r="O1159" s="71" t="n">
        <v>92983694.79000001</v>
      </c>
      <c r="P1159" s="71" t="n">
        <v>77759398.59999999</v>
      </c>
      <c r="Q1159" s="71" t="n">
        <v>15224296.19</v>
      </c>
      <c r="R1159" t="inlineStr">
        <is>
          <t>LN-02</t>
        </is>
      </c>
      <c r="S1159" t="inlineStr">
        <is>
          <t>Hybrid</t>
        </is>
      </c>
      <c r="T1159" s="70" t="n">
        <v>28</v>
      </c>
      <c r="U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TY101151</t>
        </is>
      </c>
      <c r="B1160" s="68" t="n">
        <v>45800</v>
      </c>
      <c r="C1160" s="69" t="n">
        <v>2025</v>
      </c>
      <c r="D1160" t="inlineStr">
        <is>
          <t>May</t>
        </is>
      </c>
      <c r="E1160" t="inlineStr">
        <is>
          <t>Asia</t>
        </is>
      </c>
      <c r="F1160" t="inlineStr">
        <is>
          <t>Indonesia</t>
        </is>
      </c>
      <c r="G1160" t="inlineStr">
        <is>
          <t>RAV4</t>
        </is>
      </c>
      <c r="H1160" t="inlineStr">
        <is>
          <t>Dealer retail</t>
        </is>
      </c>
      <c r="I1160" t="inlineStr">
        <is>
          <t>Private buyer</t>
        </is>
      </c>
      <c r="J1160" t="inlineStr">
        <is>
          <t>Ruhi Shaikh</t>
        </is>
      </c>
      <c r="K1160" s="70" t="n">
        <v>3</v>
      </c>
      <c r="L1160" s="71" t="n">
        <v>3521798.16</v>
      </c>
      <c r="M1160" s="71" t="n">
        <v>10565394.48</v>
      </c>
      <c r="N1160" s="71" t="n">
        <v>0</v>
      </c>
      <c r="O1160" s="71" t="n">
        <v>10565394.48</v>
      </c>
      <c r="P1160" s="71" t="n">
        <v>8430915.01</v>
      </c>
      <c r="Q1160" s="71" t="n">
        <v>2134479.47</v>
      </c>
      <c r="R1160" t="inlineStr">
        <is>
          <t>JK-02</t>
        </is>
      </c>
      <c r="S1160" t="inlineStr">
        <is>
          <t>Hybrid</t>
        </is>
      </c>
      <c r="T1160" s="70" t="n">
        <v>3</v>
      </c>
      <c r="U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TY101152</t>
        </is>
      </c>
      <c r="B1161" s="68" t="n">
        <v>45800</v>
      </c>
      <c r="C1161" s="69" t="n">
        <v>2025</v>
      </c>
      <c r="D1161" t="inlineStr">
        <is>
          <t>May</t>
        </is>
      </c>
      <c r="E1161" t="inlineStr">
        <is>
          <t>Japan</t>
        </is>
      </c>
      <c r="F1161" t="inlineStr">
        <is>
          <t>Japan</t>
        </is>
      </c>
      <c r="G1161" t="inlineStr">
        <is>
          <t>Camry</t>
        </is>
      </c>
      <c r="H1161" t="inlineStr">
        <is>
          <t>Dealer retail</t>
        </is>
      </c>
      <c r="I1161" t="inlineStr">
        <is>
          <t>Private buyer</t>
        </is>
      </c>
      <c r="J1161" t="inlineStr">
        <is>
          <t>Sara Rossi</t>
        </is>
      </c>
      <c r="K1161" s="70" t="n">
        <v>28</v>
      </c>
      <c r="L1161" s="71" t="n">
        <v>4155489.22</v>
      </c>
      <c r="M1161" s="71" t="n">
        <v>116353698.16</v>
      </c>
      <c r="N1161" s="71" t="n">
        <v>2327073.96</v>
      </c>
      <c r="O1161" s="71" t="n">
        <v>114026624.2</v>
      </c>
      <c r="P1161" s="71" t="n">
        <v>90099613.02</v>
      </c>
      <c r="Q1161" s="71" t="n">
        <v>23927011.18</v>
      </c>
      <c r="R1161" t="inlineStr">
        <is>
          <t>OS-03</t>
        </is>
      </c>
      <c r="S1161" t="inlineStr">
        <is>
          <t>Hybrid</t>
        </is>
      </c>
      <c r="T1161" s="70" t="n">
        <v>27</v>
      </c>
      <c r="U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TY101153</t>
        </is>
      </c>
      <c r="B1162" s="68" t="n">
        <v>45800</v>
      </c>
      <c r="C1162" s="69" t="n">
        <v>2025</v>
      </c>
      <c r="D1162" t="inlineStr">
        <is>
          <t>May</t>
        </is>
      </c>
      <c r="E1162" t="inlineStr">
        <is>
          <t>Asia</t>
        </is>
      </c>
      <c r="F1162" t="inlineStr">
        <is>
          <t>Indonesia</t>
        </is>
      </c>
      <c r="G1162" t="inlineStr">
        <is>
          <t>RAV4</t>
        </is>
      </c>
      <c r="H1162" t="inlineStr">
        <is>
          <t>Dealer retail</t>
        </is>
      </c>
      <c r="I1162" t="inlineStr">
        <is>
          <t>Private buyer</t>
        </is>
      </c>
      <c r="J1162" t="inlineStr">
        <is>
          <t>Kofi Mensah</t>
        </is>
      </c>
      <c r="K1162" s="70" t="n">
        <v>26</v>
      </c>
      <c r="L1162" s="71" t="n">
        <v>3601999.24</v>
      </c>
      <c r="M1162" s="71" t="n">
        <v>93651980.23999999</v>
      </c>
      <c r="N1162" s="71" t="n">
        <v>4682599.01</v>
      </c>
      <c r="O1162" s="71" t="n">
        <v>88969381.23</v>
      </c>
      <c r="P1162" s="71" t="n">
        <v>73548236.09999999</v>
      </c>
      <c r="Q1162" s="71" t="n">
        <v>15421145.13</v>
      </c>
      <c r="R1162" t="inlineStr">
        <is>
          <t>JK-04</t>
        </is>
      </c>
      <c r="S1162" t="inlineStr">
        <is>
          <t>Petrol</t>
        </is>
      </c>
      <c r="T1162" s="70" t="n">
        <v>26</v>
      </c>
      <c r="U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TY101154</t>
        </is>
      </c>
      <c r="B1163" s="68" t="n">
        <v>45800</v>
      </c>
      <c r="C1163" s="69" t="n">
        <v>2025</v>
      </c>
      <c r="D1163" t="inlineStr">
        <is>
          <t>May</t>
        </is>
      </c>
      <c r="E1163" t="inlineStr">
        <is>
          <t>Japan</t>
        </is>
      </c>
      <c r="F1163" t="inlineStr">
        <is>
          <t>Japan</t>
        </is>
      </c>
      <c r="G1163" t="inlineStr">
        <is>
          <t>RAV4</t>
        </is>
      </c>
      <c r="H1163" t="inlineStr">
        <is>
          <t>Fleet</t>
        </is>
      </c>
      <c r="I1163" t="inlineStr">
        <is>
          <t>Government</t>
        </is>
      </c>
      <c r="J1163" t="inlineStr">
        <is>
          <t>Liam O'Brien</t>
        </is>
      </c>
      <c r="K1163" s="70" t="n">
        <v>21</v>
      </c>
      <c r="L1163" s="71" t="n">
        <v>3701922.79</v>
      </c>
      <c r="M1163" s="71" t="n">
        <v>77740378.59</v>
      </c>
      <c r="N1163" s="71" t="n">
        <v>3887018.93</v>
      </c>
      <c r="O1163" s="71" t="n">
        <v>73853359.66</v>
      </c>
      <c r="P1163" s="71" t="n">
        <v>60702257.6</v>
      </c>
      <c r="Q1163" s="71" t="n">
        <v>13151102.06</v>
      </c>
      <c r="R1163" t="inlineStr">
        <is>
          <t>OS-01</t>
        </is>
      </c>
      <c r="S1163" t="inlineStr">
        <is>
          <t>Hybrid</t>
        </is>
      </c>
      <c r="T1163" s="70" t="n">
        <v>21</v>
      </c>
      <c r="U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TY101155</t>
        </is>
      </c>
      <c r="B1164" s="68" t="n">
        <v>45801</v>
      </c>
      <c r="C1164" s="69" t="n">
        <v>2025</v>
      </c>
      <c r="D1164" t="inlineStr">
        <is>
          <t>May</t>
        </is>
      </c>
      <c r="E1164" t="inlineStr">
        <is>
          <t>North America</t>
        </is>
      </c>
      <c r="F1164" t="inlineStr">
        <is>
          <t>USA</t>
        </is>
      </c>
      <c r="G1164" t="inlineStr">
        <is>
          <t>bZ4X</t>
        </is>
      </c>
      <c r="H1164" t="inlineStr">
        <is>
          <t>Dealer retail</t>
        </is>
      </c>
      <c r="I1164" t="inlineStr">
        <is>
          <t>Private buyer</t>
        </is>
      </c>
      <c r="J1164" t="inlineStr">
        <is>
          <t>Ana Costa</t>
        </is>
      </c>
      <c r="K1164" s="70" t="n">
        <v>8</v>
      </c>
      <c r="L1164" s="71" t="n">
        <v>6088870.42</v>
      </c>
      <c r="M1164" s="71" t="n">
        <v>48710963.36</v>
      </c>
      <c r="N1164" s="71" t="n">
        <v>0</v>
      </c>
      <c r="O1164" s="71" t="n">
        <v>48710963.36</v>
      </c>
      <c r="P1164" s="71" t="n">
        <v>44721201.26</v>
      </c>
      <c r="Q1164" s="71" t="n">
        <v>3989762.1</v>
      </c>
      <c r="R1164" t="inlineStr">
        <is>
          <t>LA-03</t>
        </is>
      </c>
      <c r="S1164" t="inlineStr">
        <is>
          <t>EV</t>
        </is>
      </c>
      <c r="T1164" s="70" t="n">
        <v>8</v>
      </c>
      <c r="U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TY101156</t>
        </is>
      </c>
      <c r="B1165" s="68" t="n">
        <v>45801</v>
      </c>
      <c r="C1165" s="69" t="n">
        <v>2025</v>
      </c>
      <c r="D1165" t="inlineStr">
        <is>
          <t>May</t>
        </is>
      </c>
      <c r="E1165" t="inlineStr">
        <is>
          <t>Middle East</t>
        </is>
      </c>
      <c r="F1165" t="inlineStr">
        <is>
          <t>UAE</t>
        </is>
      </c>
      <c r="G1165" t="inlineStr">
        <is>
          <t>RAV4</t>
        </is>
      </c>
      <c r="H1165" t="inlineStr">
        <is>
          <t>Dealer retail</t>
        </is>
      </c>
      <c r="I1165" t="inlineStr">
        <is>
          <t>Private buyer</t>
        </is>
      </c>
      <c r="J1165" t="inlineStr">
        <is>
          <t>Amir Khan</t>
        </is>
      </c>
      <c r="K1165" s="70" t="n">
        <v>23</v>
      </c>
      <c r="L1165" s="71" t="n">
        <v>3614447.72</v>
      </c>
      <c r="M1165" s="71" t="n">
        <v>83132297.56</v>
      </c>
      <c r="N1165" s="71" t="n">
        <v>1662645.95</v>
      </c>
      <c r="O1165" s="71" t="n">
        <v>81469651.61</v>
      </c>
      <c r="P1165" s="71" t="n">
        <v>66935766.18</v>
      </c>
      <c r="Q1165" s="71" t="n">
        <v>14533885.43</v>
      </c>
      <c r="R1165" t="inlineStr">
        <is>
          <t>DB-01</t>
        </is>
      </c>
      <c r="S1165" t="inlineStr">
        <is>
          <t>Petrol</t>
        </is>
      </c>
      <c r="T1165" s="70" t="n">
        <v>23</v>
      </c>
      <c r="U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TY101157</t>
        </is>
      </c>
      <c r="B1166" s="68" t="n">
        <v>45801</v>
      </c>
      <c r="C1166" s="69" t="n">
        <v>2025</v>
      </c>
      <c r="D1166" t="inlineStr">
        <is>
          <t>May</t>
        </is>
      </c>
      <c r="E1166" t="inlineStr">
        <is>
          <t>North America</t>
        </is>
      </c>
      <c r="F1166" t="inlineStr">
        <is>
          <t>USA</t>
        </is>
      </c>
      <c r="G1166" t="inlineStr">
        <is>
          <t>bZ4X</t>
        </is>
      </c>
      <c r="H1166" t="inlineStr">
        <is>
          <t>Dealer retail</t>
        </is>
      </c>
      <c r="I1166" t="inlineStr">
        <is>
          <t>Private buyer</t>
        </is>
      </c>
      <c r="J1166" t="inlineStr">
        <is>
          <t>Liam O'Brien</t>
        </is>
      </c>
      <c r="K1166" s="70" t="n">
        <v>43</v>
      </c>
      <c r="L1166" s="71" t="n">
        <v>5731765.56</v>
      </c>
      <c r="M1166" s="71" t="n">
        <v>246465919.08</v>
      </c>
      <c r="N1166" s="71" t="n">
        <v>0</v>
      </c>
      <c r="O1166" s="71" t="n">
        <v>246465919.08</v>
      </c>
      <c r="P1166" s="71" t="n">
        <v>225093542.72</v>
      </c>
      <c r="Q1166" s="71" t="n">
        <v>21372376.36</v>
      </c>
      <c r="R1166" t="inlineStr">
        <is>
          <t>TX-01</t>
        </is>
      </c>
      <c r="S1166" t="inlineStr">
        <is>
          <t>EV</t>
        </is>
      </c>
      <c r="T1166" s="70" t="n">
        <v>44</v>
      </c>
      <c r="U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TY101158</t>
        </is>
      </c>
      <c r="B1167" s="68" t="n">
        <v>45801</v>
      </c>
      <c r="C1167" s="69" t="n">
        <v>2025</v>
      </c>
      <c r="D1167" t="inlineStr">
        <is>
          <t>May</t>
        </is>
      </c>
      <c r="E1167" t="inlineStr">
        <is>
          <t>Asia</t>
        </is>
      </c>
      <c r="F1167" t="inlineStr">
        <is>
          <t>Thailand</t>
        </is>
      </c>
      <c r="G1167" t="inlineStr">
        <is>
          <t>Camry</t>
        </is>
      </c>
      <c r="H1167" t="inlineStr">
        <is>
          <t>Dealer retail</t>
        </is>
      </c>
      <c r="I1167" t="inlineStr">
        <is>
          <t>Company fleet</t>
        </is>
      </c>
      <c r="J1167" t="inlineStr">
        <is>
          <t>Priya Nair</t>
        </is>
      </c>
      <c r="K1167" s="70" t="n">
        <v>35</v>
      </c>
      <c r="L1167" s="71" t="n">
        <v>4130204.82</v>
      </c>
      <c r="M1167" s="71" t="n">
        <v>144557168.7</v>
      </c>
      <c r="N1167" s="71" t="n">
        <v>7227858.43</v>
      </c>
      <c r="O1167" s="71" t="n">
        <v>137329310.27</v>
      </c>
      <c r="P1167" s="71" t="n">
        <v>113809512.56</v>
      </c>
      <c r="Q1167" s="71" t="n">
        <v>23519797.71</v>
      </c>
      <c r="R1167" t="inlineStr">
        <is>
          <t>BK-04</t>
        </is>
      </c>
      <c r="S1167" t="inlineStr">
        <is>
          <t>Hybrid</t>
        </is>
      </c>
      <c r="T1167" s="70" t="n">
        <v>37</v>
      </c>
      <c r="U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TY101159</t>
        </is>
      </c>
      <c r="B1168" s="68" t="n">
        <v>45801</v>
      </c>
      <c r="C1168" s="69" t="n">
        <v>2025</v>
      </c>
      <c r="D1168" t="inlineStr">
        <is>
          <t>May</t>
        </is>
      </c>
      <c r="E1168" t="inlineStr">
        <is>
          <t>North America</t>
        </is>
      </c>
      <c r="F1168" t="inlineStr">
        <is>
          <t>USA</t>
        </is>
      </c>
      <c r="G1168" t="inlineStr">
        <is>
          <t>Camry</t>
        </is>
      </c>
      <c r="H1168" t="inlineStr">
        <is>
          <t>Fleet</t>
        </is>
      </c>
      <c r="I1168" t="inlineStr">
        <is>
          <t>Private buyer</t>
        </is>
      </c>
      <c r="J1168" t="inlineStr">
        <is>
          <t>Kofi Mensah</t>
        </is>
      </c>
      <c r="K1168" s="70" t="n">
        <v>28</v>
      </c>
      <c r="L1168" s="71" t="n">
        <v>4069132.46</v>
      </c>
      <c r="M1168" s="71" t="n">
        <v>113935708.88</v>
      </c>
      <c r="N1168" s="71" t="n">
        <v>3418071.27</v>
      </c>
      <c r="O1168" s="71" t="n">
        <v>110517637.61</v>
      </c>
      <c r="P1168" s="71" t="n">
        <v>86203492.81999999</v>
      </c>
      <c r="Q1168" s="71" t="n">
        <v>24314144.79</v>
      </c>
      <c r="R1168" t="inlineStr">
        <is>
          <t>LA-02</t>
        </is>
      </c>
      <c r="S1168" t="inlineStr">
        <is>
          <t>Hybrid</t>
        </is>
      </c>
      <c r="T1168" s="70" t="n">
        <v>28</v>
      </c>
      <c r="U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TY101160</t>
        </is>
      </c>
      <c r="B1169" s="68" t="n">
        <v>45801</v>
      </c>
      <c r="C1169" s="69" t="n">
        <v>2025</v>
      </c>
      <c r="D1169" t="inlineStr">
        <is>
          <t>May</t>
        </is>
      </c>
      <c r="E1169" t="inlineStr">
        <is>
          <t>Asia</t>
        </is>
      </c>
      <c r="F1169" t="inlineStr">
        <is>
          <t>Thailand</t>
        </is>
      </c>
      <c r="G1169" t="inlineStr">
        <is>
          <t>RAV4</t>
        </is>
      </c>
      <c r="H1169" t="inlineStr">
        <is>
          <t>Dealer retail</t>
        </is>
      </c>
      <c r="I1169" t="inlineStr">
        <is>
          <t>Private buyer</t>
        </is>
      </c>
      <c r="J1169" t="inlineStr">
        <is>
          <t>Sophie Müller</t>
        </is>
      </c>
      <c r="K1169" s="70" t="n">
        <v>25</v>
      </c>
      <c r="L1169" s="71" t="n">
        <v>3447991.19</v>
      </c>
      <c r="M1169" s="71" t="n">
        <v>86199779.75</v>
      </c>
      <c r="N1169" s="71" t="n">
        <v>1723995.59</v>
      </c>
      <c r="O1169" s="71" t="n">
        <v>84475784.16</v>
      </c>
      <c r="P1169" s="71" t="n">
        <v>69792338.39</v>
      </c>
      <c r="Q1169" s="71" t="n">
        <v>14683445.77</v>
      </c>
      <c r="R1169" t="inlineStr">
        <is>
          <t>BK-03</t>
        </is>
      </c>
      <c r="S1169" t="inlineStr">
        <is>
          <t>Petrol</t>
        </is>
      </c>
      <c r="T1169" s="70" t="n">
        <v>24</v>
      </c>
      <c r="U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TY101161</t>
        </is>
      </c>
      <c r="B1170" s="68" t="n">
        <v>45801</v>
      </c>
      <c r="C1170" s="69" t="n">
        <v>2025</v>
      </c>
      <c r="D1170" t="inlineStr">
        <is>
          <t>May</t>
        </is>
      </c>
      <c r="E1170" t="inlineStr">
        <is>
          <t>Japan</t>
        </is>
      </c>
      <c r="F1170" t="inlineStr">
        <is>
          <t>Japan</t>
        </is>
      </c>
      <c r="G1170" t="inlineStr">
        <is>
          <t>Prius</t>
        </is>
      </c>
      <c r="H1170" t="inlineStr">
        <is>
          <t>Fleet</t>
        </is>
      </c>
      <c r="I1170" t="inlineStr">
        <is>
          <t>Private buyer</t>
        </is>
      </c>
      <c r="J1170" t="inlineStr">
        <is>
          <t>Priya Nair</t>
        </is>
      </c>
      <c r="K1170" s="70" t="n">
        <v>44</v>
      </c>
      <c r="L1170" s="71" t="n">
        <v>3703216.26</v>
      </c>
      <c r="M1170" s="71" t="n">
        <v>162941515.44</v>
      </c>
      <c r="N1170" s="71" t="n">
        <v>4888245.46</v>
      </c>
      <c r="O1170" s="71" t="n">
        <v>158053269.98</v>
      </c>
      <c r="P1170" s="71" t="n">
        <v>123114316.09</v>
      </c>
      <c r="Q1170" s="71" t="n">
        <v>34938953.89</v>
      </c>
      <c r="R1170" t="inlineStr">
        <is>
          <t>TK-03</t>
        </is>
      </c>
      <c r="S1170" t="inlineStr">
        <is>
          <t>Hybrid</t>
        </is>
      </c>
      <c r="T1170" s="70" t="n">
        <v>43</v>
      </c>
      <c r="U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TY101162</t>
        </is>
      </c>
      <c r="B1171" s="68" t="n">
        <v>45802</v>
      </c>
      <c r="C1171" s="69" t="n">
        <v>2025</v>
      </c>
      <c r="D1171" t="inlineStr">
        <is>
          <t>May</t>
        </is>
      </c>
      <c r="E1171" t="inlineStr">
        <is>
          <t>Middle East</t>
        </is>
      </c>
      <c r="F1171" t="inlineStr">
        <is>
          <t>Saudi Arabia</t>
        </is>
      </c>
      <c r="G1171" t="inlineStr">
        <is>
          <t>RAV4</t>
        </is>
      </c>
      <c r="H1171" t="inlineStr">
        <is>
          <t>Dealer retail</t>
        </is>
      </c>
      <c r="I1171" t="inlineStr">
        <is>
          <t>Private buyer</t>
        </is>
      </c>
      <c r="J1171" t="inlineStr">
        <is>
          <t>Ana Costa</t>
        </is>
      </c>
      <c r="K1171" s="70" t="n">
        <v>28</v>
      </c>
      <c r="L1171" s="71" t="n">
        <v>3726955.5</v>
      </c>
      <c r="M1171" s="71" t="n">
        <v>104354754</v>
      </c>
      <c r="N1171" s="71" t="n">
        <v>0</v>
      </c>
      <c r="O1171" s="71" t="n">
        <v>104354754</v>
      </c>
      <c r="P1171" s="71" t="n">
        <v>79080282.84</v>
      </c>
      <c r="Q1171" s="71" t="n">
        <v>25274471.16</v>
      </c>
      <c r="R1171" t="inlineStr">
        <is>
          <t>RY-01</t>
        </is>
      </c>
      <c r="S1171" t="inlineStr">
        <is>
          <t>Petrol</t>
        </is>
      </c>
      <c r="T1171" s="70" t="n">
        <v>31</v>
      </c>
      <c r="U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TY101163</t>
        </is>
      </c>
      <c r="B1172" s="68" t="n">
        <v>45802</v>
      </c>
      <c r="C1172" s="69" t="n">
        <v>2025</v>
      </c>
      <c r="D1172" t="inlineStr">
        <is>
          <t>May</t>
        </is>
      </c>
      <c r="E1172" t="inlineStr">
        <is>
          <t>Japan</t>
        </is>
      </c>
      <c r="F1172" t="inlineStr">
        <is>
          <t>Japan</t>
        </is>
      </c>
      <c r="G1172" t="inlineStr">
        <is>
          <t>Camry</t>
        </is>
      </c>
      <c r="H1172" t="inlineStr">
        <is>
          <t>Dealer retail</t>
        </is>
      </c>
      <c r="I1172" t="inlineStr">
        <is>
          <t>Private buyer</t>
        </is>
      </c>
      <c r="J1172" t="inlineStr">
        <is>
          <t>Ravindra Patil</t>
        </is>
      </c>
      <c r="K1172" s="70" t="n">
        <v>7</v>
      </c>
      <c r="L1172" s="71" t="n">
        <v>3817454.56</v>
      </c>
      <c r="M1172" s="71" t="n">
        <v>26722181.92</v>
      </c>
      <c r="N1172" s="71" t="n">
        <v>801665.46</v>
      </c>
      <c r="O1172" s="71" t="n">
        <v>25920516.46</v>
      </c>
      <c r="P1172" s="71" t="n">
        <v>22549628.3</v>
      </c>
      <c r="Q1172" s="71" t="n">
        <v>3370888.16</v>
      </c>
      <c r="R1172" t="inlineStr">
        <is>
          <t>TK-02</t>
        </is>
      </c>
      <c r="S1172" t="inlineStr">
        <is>
          <t>Petrol</t>
        </is>
      </c>
      <c r="T1172" s="70" t="n">
        <v>7</v>
      </c>
      <c r="U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TY101164</t>
        </is>
      </c>
      <c r="B1173" s="68" t="n">
        <v>45802</v>
      </c>
      <c r="C1173" s="69" t="n">
        <v>2025</v>
      </c>
      <c r="D1173" t="inlineStr">
        <is>
          <t>May</t>
        </is>
      </c>
      <c r="E1173" t="inlineStr">
        <is>
          <t>Middle East</t>
        </is>
      </c>
      <c r="F1173" t="inlineStr">
        <is>
          <t>Saudi Arabia</t>
        </is>
      </c>
      <c r="G1173" t="inlineStr">
        <is>
          <t>Land Cruiser</t>
        </is>
      </c>
      <c r="H1173" t="inlineStr">
        <is>
          <t>Dealer retail</t>
        </is>
      </c>
      <c r="I1173" t="inlineStr">
        <is>
          <t>Private buyer</t>
        </is>
      </c>
      <c r="J1173" t="inlineStr">
        <is>
          <t>Noah Smith</t>
        </is>
      </c>
      <c r="K1173" s="70" t="n">
        <v>18</v>
      </c>
      <c r="L1173" s="71" t="n">
        <v>7613465.79</v>
      </c>
      <c r="M1173" s="71" t="n">
        <v>137042384.22</v>
      </c>
      <c r="N1173" s="71" t="n">
        <v>2740847.68</v>
      </c>
      <c r="O1173" s="71" t="n">
        <v>134301536.54</v>
      </c>
      <c r="P1173" s="71" t="n">
        <v>96456868.8</v>
      </c>
      <c r="Q1173" s="71" t="n">
        <v>37844667.74</v>
      </c>
      <c r="R1173" t="inlineStr">
        <is>
          <t>RY-04</t>
        </is>
      </c>
      <c r="S1173" t="inlineStr">
        <is>
          <t>Petrol</t>
        </is>
      </c>
      <c r="T1173" s="70" t="n">
        <v>19</v>
      </c>
      <c r="U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TY101165</t>
        </is>
      </c>
      <c r="B1174" s="68" t="n">
        <v>45802</v>
      </c>
      <c r="C1174" s="69" t="n">
        <v>2025</v>
      </c>
      <c r="D1174" t="inlineStr">
        <is>
          <t>May</t>
        </is>
      </c>
      <c r="E1174" t="inlineStr">
        <is>
          <t>Europe</t>
        </is>
      </c>
      <c r="F1174" t="inlineStr">
        <is>
          <t>UK</t>
        </is>
      </c>
      <c r="G1174" t="inlineStr">
        <is>
          <t>Corolla</t>
        </is>
      </c>
      <c r="H1174" t="inlineStr">
        <is>
          <t>Dealer retail</t>
        </is>
      </c>
      <c r="I1174" t="inlineStr">
        <is>
          <t>Company fleet</t>
        </is>
      </c>
      <c r="J1174" t="inlineStr">
        <is>
          <t>Hiroshi Tanaka</t>
        </is>
      </c>
      <c r="K1174" s="70" t="n">
        <v>5</v>
      </c>
      <c r="L1174" s="71" t="n">
        <v>2850099.66</v>
      </c>
      <c r="M1174" s="71" t="n">
        <v>14250498.3</v>
      </c>
      <c r="N1174" s="71" t="n">
        <v>712524.92</v>
      </c>
      <c r="O1174" s="71" t="n">
        <v>13537973.38</v>
      </c>
      <c r="P1174" s="71" t="n">
        <v>11937800.9</v>
      </c>
      <c r="Q1174" s="71" t="n">
        <v>1600172.48</v>
      </c>
      <c r="R1174" t="inlineStr">
        <is>
          <t>LN-01</t>
        </is>
      </c>
      <c r="S1174" t="inlineStr">
        <is>
          <t>Hybrid</t>
        </is>
      </c>
      <c r="T1174" s="70" t="n">
        <v>5</v>
      </c>
      <c r="U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TY101166</t>
        </is>
      </c>
      <c r="B1175" s="68" t="n">
        <v>45802</v>
      </c>
      <c r="C1175" s="69" t="n">
        <v>2025</v>
      </c>
      <c r="D1175" t="inlineStr">
        <is>
          <t>May</t>
        </is>
      </c>
      <c r="E1175" t="inlineStr">
        <is>
          <t>Japan</t>
        </is>
      </c>
      <c r="F1175" t="inlineStr">
        <is>
          <t>Japan</t>
        </is>
      </c>
      <c r="G1175" t="inlineStr">
        <is>
          <t>Camry</t>
        </is>
      </c>
      <c r="H1175" t="inlineStr">
        <is>
          <t>Fleet</t>
        </is>
      </c>
      <c r="I1175" t="inlineStr">
        <is>
          <t>Private buyer</t>
        </is>
      </c>
      <c r="J1175" t="inlineStr">
        <is>
          <t>Omar Haddad</t>
        </is>
      </c>
      <c r="K1175" s="70" t="n">
        <v>24</v>
      </c>
      <c r="L1175" s="71" t="n">
        <v>3795210.71</v>
      </c>
      <c r="M1175" s="71" t="n">
        <v>91085057.04000001</v>
      </c>
      <c r="N1175" s="71" t="n">
        <v>2732551.71</v>
      </c>
      <c r="O1175" s="71" t="n">
        <v>88352505.33</v>
      </c>
      <c r="P1175" s="71" t="n">
        <v>74287481.54000001</v>
      </c>
      <c r="Q1175" s="71" t="n">
        <v>14065023.79</v>
      </c>
      <c r="R1175" t="inlineStr">
        <is>
          <t>TK-02</t>
        </is>
      </c>
      <c r="S1175" t="inlineStr">
        <is>
          <t>Petrol</t>
        </is>
      </c>
      <c r="T1175" s="70" t="n">
        <v>27</v>
      </c>
      <c r="U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TY101167</t>
        </is>
      </c>
      <c r="B1176" s="68" t="n">
        <v>45802</v>
      </c>
      <c r="C1176" s="69" t="n">
        <v>2025</v>
      </c>
      <c r="D1176" t="inlineStr">
        <is>
          <t>May</t>
        </is>
      </c>
      <c r="E1176" t="inlineStr">
        <is>
          <t>Asia</t>
        </is>
      </c>
      <c r="F1176" t="inlineStr">
        <is>
          <t>Thailand</t>
        </is>
      </c>
      <c r="G1176" t="inlineStr">
        <is>
          <t>Corolla</t>
        </is>
      </c>
      <c r="H1176" t="inlineStr">
        <is>
          <t>Dealer retail</t>
        </is>
      </c>
      <c r="I1176" t="inlineStr">
        <is>
          <t>Private buyer</t>
        </is>
      </c>
      <c r="J1176" t="inlineStr">
        <is>
          <t>Ruhi Shaikh</t>
        </is>
      </c>
      <c r="K1176" s="70" t="n">
        <v>43</v>
      </c>
      <c r="L1176" s="71" t="n">
        <v>2714567.05</v>
      </c>
      <c r="M1176" s="71" t="n">
        <v>116726383.15</v>
      </c>
      <c r="N1176" s="71" t="n">
        <v>0</v>
      </c>
      <c r="O1176" s="71" t="n">
        <v>116726383.15</v>
      </c>
      <c r="P1176" s="71" t="n">
        <v>101560020.12</v>
      </c>
      <c r="Q1176" s="71" t="n">
        <v>15166363.03</v>
      </c>
      <c r="R1176" t="inlineStr">
        <is>
          <t>BK-03</t>
        </is>
      </c>
      <c r="S1176" t="inlineStr">
        <is>
          <t>Petrol</t>
        </is>
      </c>
      <c r="T1176" s="70" t="n">
        <v>44</v>
      </c>
      <c r="U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TY101168</t>
        </is>
      </c>
      <c r="B1177" s="68" t="n">
        <v>45802</v>
      </c>
      <c r="C1177" s="69" t="n">
        <v>2025</v>
      </c>
      <c r="D1177" t="inlineStr">
        <is>
          <t>May</t>
        </is>
      </c>
      <c r="E1177" t="inlineStr">
        <is>
          <t>Asia</t>
        </is>
      </c>
      <c r="F1177" t="inlineStr">
        <is>
          <t>Thailand</t>
        </is>
      </c>
      <c r="G1177" t="inlineStr">
        <is>
          <t>Corolla</t>
        </is>
      </c>
      <c r="H1177" t="inlineStr">
        <is>
          <t>Dealer retail</t>
        </is>
      </c>
      <c r="I1177" t="inlineStr">
        <is>
          <t>Private buyer</t>
        </is>
      </c>
      <c r="J1177" t="inlineStr">
        <is>
          <t>Wei Chen</t>
        </is>
      </c>
      <c r="K1177" s="70" t="n">
        <v>34</v>
      </c>
      <c r="L1177" s="71" t="n">
        <v>2748423.25</v>
      </c>
      <c r="M1177" s="71" t="n">
        <v>93446390.5</v>
      </c>
      <c r="N1177" s="71" t="n">
        <v>4672319.53</v>
      </c>
      <c r="O1177" s="71" t="n">
        <v>88774070.97</v>
      </c>
      <c r="P1177" s="71" t="n">
        <v>76611198.06999999</v>
      </c>
      <c r="Q1177" s="71" t="n">
        <v>12162872.9</v>
      </c>
      <c r="R1177" t="inlineStr">
        <is>
          <t>BK-04</t>
        </is>
      </c>
      <c r="S1177" t="inlineStr">
        <is>
          <t>Hybrid</t>
        </is>
      </c>
      <c r="T1177" s="70" t="n">
        <v>35</v>
      </c>
      <c r="U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TY101169</t>
        </is>
      </c>
      <c r="B1178" s="68" t="n">
        <v>45802</v>
      </c>
      <c r="C1178" s="69" t="n">
        <v>2025</v>
      </c>
      <c r="D1178" t="inlineStr">
        <is>
          <t>May</t>
        </is>
      </c>
      <c r="E1178" t="inlineStr">
        <is>
          <t>Asia</t>
        </is>
      </c>
      <c r="F1178" t="inlineStr">
        <is>
          <t>Thailand</t>
        </is>
      </c>
      <c r="G1178" t="inlineStr">
        <is>
          <t>Land Cruiser</t>
        </is>
      </c>
      <c r="H1178" t="inlineStr">
        <is>
          <t>Fleet</t>
        </is>
      </c>
      <c r="I1178" t="inlineStr">
        <is>
          <t>Company fleet</t>
        </is>
      </c>
      <c r="J1178" t="inlineStr">
        <is>
          <t>Ravindra Patil</t>
        </is>
      </c>
      <c r="K1178" s="70" t="n">
        <v>27</v>
      </c>
      <c r="L1178" s="71" t="n">
        <v>7087269.52</v>
      </c>
      <c r="M1178" s="71" t="n">
        <v>191356277.04</v>
      </c>
      <c r="N1178" s="71" t="n">
        <v>0</v>
      </c>
      <c r="O1178" s="71" t="n">
        <v>191356277.04</v>
      </c>
      <c r="P1178" s="71" t="n">
        <v>144528814.82</v>
      </c>
      <c r="Q1178" s="71" t="n">
        <v>46827462.22</v>
      </c>
      <c r="R1178" t="inlineStr">
        <is>
          <t>BK-03</t>
        </is>
      </c>
      <c r="S1178" t="inlineStr">
        <is>
          <t>Petrol</t>
        </is>
      </c>
      <c r="T1178" s="70" t="n">
        <v>27</v>
      </c>
      <c r="U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TY101170</t>
        </is>
      </c>
      <c r="B1179" s="68" t="n">
        <v>45802</v>
      </c>
      <c r="C1179" s="69" t="n">
        <v>2025</v>
      </c>
      <c r="D1179" t="inlineStr">
        <is>
          <t>May</t>
        </is>
      </c>
      <c r="E1179" t="inlineStr">
        <is>
          <t>North America</t>
        </is>
      </c>
      <c r="F1179" t="inlineStr">
        <is>
          <t>USA</t>
        </is>
      </c>
      <c r="G1179" t="inlineStr">
        <is>
          <t>RAV4</t>
        </is>
      </c>
      <c r="H1179" t="inlineStr">
        <is>
          <t>Dealer retail</t>
        </is>
      </c>
      <c r="I1179" t="inlineStr">
        <is>
          <t>Private buyer</t>
        </is>
      </c>
      <c r="J1179" t="inlineStr">
        <is>
          <t>Emma Clarke</t>
        </is>
      </c>
      <c r="K1179" s="70" t="n">
        <v>16</v>
      </c>
      <c r="L1179" s="71" t="n">
        <v>3761440.7</v>
      </c>
      <c r="M1179" s="71" t="n">
        <v>60183051.2</v>
      </c>
      <c r="N1179" s="71" t="n">
        <v>1805491.54</v>
      </c>
      <c r="O1179" s="71" t="n">
        <v>58377559.66</v>
      </c>
      <c r="P1179" s="71" t="n">
        <v>44624955.64</v>
      </c>
      <c r="Q1179" s="71" t="n">
        <v>13752604.02</v>
      </c>
      <c r="R1179" t="inlineStr">
        <is>
          <t>LA-02</t>
        </is>
      </c>
      <c r="S1179" t="inlineStr">
        <is>
          <t>Petrol</t>
        </is>
      </c>
      <c r="T1179" s="70" t="n">
        <v>17</v>
      </c>
      <c r="U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TY101171</t>
        </is>
      </c>
      <c r="B1180" s="68" t="n">
        <v>45802</v>
      </c>
      <c r="C1180" s="69" t="n">
        <v>2025</v>
      </c>
      <c r="D1180" t="inlineStr">
        <is>
          <t>May</t>
        </is>
      </c>
      <c r="E1180" t="inlineStr">
        <is>
          <t>Europe</t>
        </is>
      </c>
      <c r="F1180" t="inlineStr">
        <is>
          <t>France</t>
        </is>
      </c>
      <c r="G1180" t="inlineStr">
        <is>
          <t>RAV4</t>
        </is>
      </c>
      <c r="H1180" t="inlineStr">
        <is>
          <t>Dealer retail</t>
        </is>
      </c>
      <c r="I1180" t="inlineStr">
        <is>
          <t>Private buyer</t>
        </is>
      </c>
      <c r="J1180" t="inlineStr">
        <is>
          <t>Sophie Müller</t>
        </is>
      </c>
      <c r="K1180" s="70" t="n">
        <v>20</v>
      </c>
      <c r="L1180" s="71" t="n">
        <v>3815625.56</v>
      </c>
      <c r="M1180" s="71" t="n">
        <v>76312511.2</v>
      </c>
      <c r="N1180" s="71" t="n">
        <v>3815625.56</v>
      </c>
      <c r="O1180" s="71" t="n">
        <v>72496885.64</v>
      </c>
      <c r="P1180" s="71" t="n">
        <v>55484412.53</v>
      </c>
      <c r="Q1180" s="71" t="n">
        <v>17012473.11</v>
      </c>
      <c r="R1180" t="inlineStr">
        <is>
          <t>PA-02</t>
        </is>
      </c>
      <c r="S1180" t="inlineStr">
        <is>
          <t>Petrol</t>
        </is>
      </c>
      <c r="T1180" s="70" t="n">
        <v>19</v>
      </c>
      <c r="U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TY101172</t>
        </is>
      </c>
      <c r="B1181" s="68" t="n">
        <v>45802</v>
      </c>
      <c r="C1181" s="69" t="n">
        <v>2025</v>
      </c>
      <c r="D1181" t="inlineStr">
        <is>
          <t>May</t>
        </is>
      </c>
      <c r="E1181" t="inlineStr">
        <is>
          <t>Japan</t>
        </is>
      </c>
      <c r="F1181" t="inlineStr">
        <is>
          <t>Japan</t>
        </is>
      </c>
      <c r="G1181" t="inlineStr">
        <is>
          <t>Corolla</t>
        </is>
      </c>
      <c r="H1181" t="inlineStr">
        <is>
          <t>Dealer retail</t>
        </is>
      </c>
      <c r="I1181" t="inlineStr">
        <is>
          <t>Company fleet</t>
        </is>
      </c>
      <c r="J1181" t="inlineStr">
        <is>
          <t>Sara Rossi</t>
        </is>
      </c>
      <c r="K1181" s="70" t="n">
        <v>6</v>
      </c>
      <c r="L1181" s="71" t="n">
        <v>2735300.38</v>
      </c>
      <c r="M1181" s="71" t="n">
        <v>16411802.28</v>
      </c>
      <c r="N1181" s="71" t="n">
        <v>328236.05</v>
      </c>
      <c r="O1181" s="71" t="n">
        <v>16083566.23</v>
      </c>
      <c r="P1181" s="71" t="n">
        <v>13424906.38</v>
      </c>
      <c r="Q1181" s="71" t="n">
        <v>2658659.85</v>
      </c>
      <c r="R1181" t="inlineStr">
        <is>
          <t>OS-02</t>
        </is>
      </c>
      <c r="S1181" t="inlineStr">
        <is>
          <t>Hybrid</t>
        </is>
      </c>
      <c r="T1181" s="70" t="n">
        <v>6</v>
      </c>
      <c r="U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TY101173</t>
        </is>
      </c>
      <c r="B1182" s="68" t="n">
        <v>45802</v>
      </c>
      <c r="C1182" s="69" t="n">
        <v>2025</v>
      </c>
      <c r="D1182" t="inlineStr">
        <is>
          <t>May</t>
        </is>
      </c>
      <c r="E1182" t="inlineStr">
        <is>
          <t>North America</t>
        </is>
      </c>
      <c r="F1182" t="inlineStr">
        <is>
          <t>USA</t>
        </is>
      </c>
      <c r="G1182" t="inlineStr">
        <is>
          <t>Corolla</t>
        </is>
      </c>
      <c r="H1182" t="inlineStr">
        <is>
          <t>Dealer retail</t>
        </is>
      </c>
      <c r="I1182" t="inlineStr">
        <is>
          <t>Private buyer</t>
        </is>
      </c>
      <c r="J1182" t="inlineStr">
        <is>
          <t>Sophie Müller</t>
        </is>
      </c>
      <c r="K1182" s="70" t="n">
        <v>13</v>
      </c>
      <c r="L1182" s="71" t="n">
        <v>2774722.02</v>
      </c>
      <c r="M1182" s="71" t="n">
        <v>36071386.26</v>
      </c>
      <c r="N1182" s="71" t="n">
        <v>0</v>
      </c>
      <c r="O1182" s="71" t="n">
        <v>36071386.26</v>
      </c>
      <c r="P1182" s="71" t="n">
        <v>29048342.32</v>
      </c>
      <c r="Q1182" s="71" t="n">
        <v>7023043.94</v>
      </c>
      <c r="R1182" t="inlineStr">
        <is>
          <t>TX-02</t>
        </is>
      </c>
      <c r="S1182" t="inlineStr">
        <is>
          <t>Petrol</t>
        </is>
      </c>
      <c r="T1182" s="70" t="n">
        <v>13</v>
      </c>
      <c r="U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TY101174</t>
        </is>
      </c>
      <c r="B1183" s="68" t="n">
        <v>45802</v>
      </c>
      <c r="C1183" s="69" t="n">
        <v>2025</v>
      </c>
      <c r="D1183" t="inlineStr">
        <is>
          <t>May</t>
        </is>
      </c>
      <c r="E1183" t="inlineStr">
        <is>
          <t>Europe</t>
        </is>
      </c>
      <c r="F1183" t="inlineStr">
        <is>
          <t>Germany</t>
        </is>
      </c>
      <c r="G1183" t="inlineStr">
        <is>
          <t>Hilux</t>
        </is>
      </c>
      <c r="H1183" t="inlineStr">
        <is>
          <t>Online reservation</t>
        </is>
      </c>
      <c r="I1183" t="inlineStr">
        <is>
          <t>Company fleet</t>
        </is>
      </c>
      <c r="J1183" t="inlineStr">
        <is>
          <t>Yuki Sato</t>
        </is>
      </c>
      <c r="K1183" s="70" t="n">
        <v>14</v>
      </c>
      <c r="L1183" s="71" t="n">
        <v>4164576.89</v>
      </c>
      <c r="M1183" s="71" t="n">
        <v>58304076.46</v>
      </c>
      <c r="N1183" s="71" t="n">
        <v>1749122.29</v>
      </c>
      <c r="O1183" s="71" t="n">
        <v>56554954.17</v>
      </c>
      <c r="P1183" s="71" t="n">
        <v>46086907.67</v>
      </c>
      <c r="Q1183" s="71" t="n">
        <v>10468046.5</v>
      </c>
      <c r="R1183" t="inlineStr">
        <is>
          <t>BE-04</t>
        </is>
      </c>
      <c r="S1183" t="inlineStr">
        <is>
          <t>Diesel</t>
        </is>
      </c>
      <c r="T1183" s="70" t="n">
        <v>15</v>
      </c>
      <c r="U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TY101175</t>
        </is>
      </c>
      <c r="B1184" s="68" t="n">
        <v>45802</v>
      </c>
      <c r="C1184" s="69" t="n">
        <v>2025</v>
      </c>
      <c r="D1184" t="inlineStr">
        <is>
          <t>May</t>
        </is>
      </c>
      <c r="E1184" t="inlineStr">
        <is>
          <t>Japan</t>
        </is>
      </c>
      <c r="F1184" t="inlineStr">
        <is>
          <t>Japan</t>
        </is>
      </c>
      <c r="G1184" t="inlineStr">
        <is>
          <t>RAV4</t>
        </is>
      </c>
      <c r="H1184" t="inlineStr">
        <is>
          <t>Dealer retail</t>
        </is>
      </c>
      <c r="I1184" t="inlineStr">
        <is>
          <t>Private buyer</t>
        </is>
      </c>
      <c r="J1184" t="inlineStr">
        <is>
          <t>Hiroshi Tanaka</t>
        </is>
      </c>
      <c r="K1184" s="70" t="n">
        <v>23</v>
      </c>
      <c r="L1184" s="71" t="n">
        <v>3805846.96</v>
      </c>
      <c r="M1184" s="71" t="n">
        <v>87534480.08</v>
      </c>
      <c r="N1184" s="71" t="n">
        <v>1750689.6</v>
      </c>
      <c r="O1184" s="71" t="n">
        <v>85783790.48</v>
      </c>
      <c r="P1184" s="71" t="n">
        <v>64211833.88</v>
      </c>
      <c r="Q1184" s="71" t="n">
        <v>21571956.6</v>
      </c>
      <c r="R1184" t="inlineStr">
        <is>
          <t>OS-02</t>
        </is>
      </c>
      <c r="S1184" t="inlineStr">
        <is>
          <t>Hybrid</t>
        </is>
      </c>
      <c r="T1184" s="70" t="n">
        <v>24</v>
      </c>
      <c r="U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TY101176</t>
        </is>
      </c>
      <c r="B1185" s="68" t="n">
        <v>45803</v>
      </c>
      <c r="C1185" s="69" t="n">
        <v>2025</v>
      </c>
      <c r="D1185" t="inlineStr">
        <is>
          <t>May</t>
        </is>
      </c>
      <c r="E1185" t="inlineStr">
        <is>
          <t>Japan</t>
        </is>
      </c>
      <c r="F1185" t="inlineStr">
        <is>
          <t>Japan</t>
        </is>
      </c>
      <c r="G1185" t="inlineStr">
        <is>
          <t>RAV4</t>
        </is>
      </c>
      <c r="H1185" t="inlineStr">
        <is>
          <t>Dealer retail</t>
        </is>
      </c>
      <c r="I1185" t="inlineStr">
        <is>
          <t>Private buyer</t>
        </is>
      </c>
      <c r="J1185" t="inlineStr">
        <is>
          <t>Liam O'Brien</t>
        </is>
      </c>
      <c r="K1185" s="70" t="n">
        <v>9</v>
      </c>
      <c r="L1185" s="71" t="n">
        <v>3431576.49</v>
      </c>
      <c r="M1185" s="71" t="n">
        <v>30884188.41</v>
      </c>
      <c r="N1185" s="71" t="n">
        <v>926525.65</v>
      </c>
      <c r="O1185" s="71" t="n">
        <v>29957662.76</v>
      </c>
      <c r="P1185" s="71" t="n">
        <v>26129610.34</v>
      </c>
      <c r="Q1185" s="71" t="n">
        <v>3828052.42</v>
      </c>
      <c r="R1185" t="inlineStr">
        <is>
          <t>NG-03</t>
        </is>
      </c>
      <c r="S1185" t="inlineStr">
        <is>
          <t>Hybrid</t>
        </is>
      </c>
      <c r="T1185" s="70" t="n">
        <v>9</v>
      </c>
      <c r="U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TY101177</t>
        </is>
      </c>
      <c r="B1186" s="68" t="n">
        <v>45803</v>
      </c>
      <c r="C1186" s="69" t="n">
        <v>2025</v>
      </c>
      <c r="D1186" t="inlineStr">
        <is>
          <t>May</t>
        </is>
      </c>
      <c r="E1186" t="inlineStr">
        <is>
          <t>North America</t>
        </is>
      </c>
      <c r="F1186" t="inlineStr">
        <is>
          <t>Canada</t>
        </is>
      </c>
      <c r="G1186" t="inlineStr">
        <is>
          <t>Prius</t>
        </is>
      </c>
      <c r="H1186" t="inlineStr">
        <is>
          <t>Dealer retail</t>
        </is>
      </c>
      <c r="I1186" t="inlineStr">
        <is>
          <t>Private buyer</t>
        </is>
      </c>
      <c r="J1186" t="inlineStr">
        <is>
          <t>Emma Clarke</t>
        </is>
      </c>
      <c r="K1186" s="70" t="n">
        <v>32</v>
      </c>
      <c r="L1186" s="71" t="n">
        <v>3458953.24</v>
      </c>
      <c r="M1186" s="71" t="n">
        <v>110686503.68</v>
      </c>
      <c r="N1186" s="71" t="n">
        <v>0</v>
      </c>
      <c r="O1186" s="71" t="n">
        <v>110686503.68</v>
      </c>
      <c r="P1186" s="71" t="n">
        <v>89773292.48</v>
      </c>
      <c r="Q1186" s="71" t="n">
        <v>20913211.2</v>
      </c>
      <c r="R1186" t="inlineStr">
        <is>
          <t>TO-03</t>
        </is>
      </c>
      <c r="S1186" t="inlineStr">
        <is>
          <t>Hybrid</t>
        </is>
      </c>
      <c r="T1186" s="70" t="n">
        <v>34</v>
      </c>
      <c r="U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TY101178</t>
        </is>
      </c>
      <c r="B1187" s="68" t="n">
        <v>45803</v>
      </c>
      <c r="C1187" s="69" t="n">
        <v>2025</v>
      </c>
      <c r="D1187" t="inlineStr">
        <is>
          <t>May</t>
        </is>
      </c>
      <c r="E1187" t="inlineStr">
        <is>
          <t>Japan</t>
        </is>
      </c>
      <c r="F1187" t="inlineStr">
        <is>
          <t>Japan</t>
        </is>
      </c>
      <c r="G1187" t="inlineStr">
        <is>
          <t>RAV4</t>
        </is>
      </c>
      <c r="H1187" t="inlineStr">
        <is>
          <t>Dealer retail</t>
        </is>
      </c>
      <c r="I1187" t="inlineStr">
        <is>
          <t>Company fleet</t>
        </is>
      </c>
      <c r="J1187" t="inlineStr">
        <is>
          <t>Sara Rossi</t>
        </is>
      </c>
      <c r="K1187" s="70" t="n">
        <v>17</v>
      </c>
      <c r="L1187" s="71" t="n">
        <v>3690159.01</v>
      </c>
      <c r="M1187" s="71" t="n">
        <v>62732703.17</v>
      </c>
      <c r="N1187" s="71" t="n">
        <v>0</v>
      </c>
      <c r="O1187" s="71" t="n">
        <v>62732703.17</v>
      </c>
      <c r="P1187" s="71" t="n">
        <v>49516943.33</v>
      </c>
      <c r="Q1187" s="71" t="n">
        <v>13215759.84</v>
      </c>
      <c r="R1187" t="inlineStr">
        <is>
          <t>NG-04</t>
        </is>
      </c>
      <c r="S1187" t="inlineStr">
        <is>
          <t>Hybrid</t>
        </is>
      </c>
      <c r="T1187" s="70" t="n">
        <v>16</v>
      </c>
      <c r="U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TY101179</t>
        </is>
      </c>
      <c r="B1188" s="68" t="n">
        <v>45803</v>
      </c>
      <c r="C1188" s="69" t="n">
        <v>2025</v>
      </c>
      <c r="D1188" t="inlineStr">
        <is>
          <t>May</t>
        </is>
      </c>
      <c r="E1188" t="inlineStr">
        <is>
          <t>North America</t>
        </is>
      </c>
      <c r="F1188" t="inlineStr">
        <is>
          <t>Canada</t>
        </is>
      </c>
      <c r="G1188" t="inlineStr">
        <is>
          <t>Prius</t>
        </is>
      </c>
      <c r="H1188" t="inlineStr">
        <is>
          <t>Dealer retail</t>
        </is>
      </c>
      <c r="I1188" t="inlineStr">
        <is>
          <t>Government</t>
        </is>
      </c>
      <c r="J1188" t="inlineStr">
        <is>
          <t>Sophie Müller</t>
        </is>
      </c>
      <c r="K1188" s="70" t="n">
        <v>21</v>
      </c>
      <c r="L1188" s="71" t="n">
        <v>3664275.23</v>
      </c>
      <c r="M1188" s="71" t="n">
        <v>76949779.83</v>
      </c>
      <c r="N1188" s="71" t="n">
        <v>3847488.99</v>
      </c>
      <c r="O1188" s="71" t="n">
        <v>73102290.84</v>
      </c>
      <c r="P1188" s="71" t="n">
        <v>57223415.79</v>
      </c>
      <c r="Q1188" s="71" t="n">
        <v>15878875.05</v>
      </c>
      <c r="R1188" t="inlineStr">
        <is>
          <t>TO-04</t>
        </is>
      </c>
      <c r="S1188" t="inlineStr">
        <is>
          <t>Hybrid</t>
        </is>
      </c>
      <c r="T1188" s="70" t="n">
        <v>21</v>
      </c>
      <c r="U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TY101180</t>
        </is>
      </c>
      <c r="B1189" s="68" t="n">
        <v>45803</v>
      </c>
      <c r="C1189" s="69" t="n">
        <v>2025</v>
      </c>
      <c r="D1189" t="inlineStr">
        <is>
          <t>May</t>
        </is>
      </c>
      <c r="E1189" t="inlineStr">
        <is>
          <t>Europe</t>
        </is>
      </c>
      <c r="F1189" t="inlineStr">
        <is>
          <t>France</t>
        </is>
      </c>
      <c r="G1189" t="inlineStr">
        <is>
          <t>Hilux</t>
        </is>
      </c>
      <c r="H1189" t="inlineStr">
        <is>
          <t>Dealer retail</t>
        </is>
      </c>
      <c r="I1189" t="inlineStr">
        <is>
          <t>Private buyer</t>
        </is>
      </c>
      <c r="J1189" t="inlineStr">
        <is>
          <t>Ana Costa</t>
        </is>
      </c>
      <c r="K1189" s="70" t="n">
        <v>17</v>
      </c>
      <c r="L1189" s="71" t="n">
        <v>4050295.95</v>
      </c>
      <c r="M1189" s="71" t="n">
        <v>68855031.15000001</v>
      </c>
      <c r="N1189" s="71" t="n">
        <v>3442751.56</v>
      </c>
      <c r="O1189" s="71" t="n">
        <v>65412279.59</v>
      </c>
      <c r="P1189" s="71" t="n">
        <v>55218757.55</v>
      </c>
      <c r="Q1189" s="71" t="n">
        <v>10193522.04</v>
      </c>
      <c r="R1189" t="inlineStr">
        <is>
          <t>PA-04</t>
        </is>
      </c>
      <c r="S1189" t="inlineStr">
        <is>
          <t>Petrol</t>
        </is>
      </c>
      <c r="T1189" s="70" t="n">
        <v>18</v>
      </c>
      <c r="U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TY101181</t>
        </is>
      </c>
      <c r="B1190" s="68" t="n">
        <v>45804</v>
      </c>
      <c r="C1190" s="69" t="n">
        <v>2025</v>
      </c>
      <c r="D1190" t="inlineStr">
        <is>
          <t>May</t>
        </is>
      </c>
      <c r="E1190" t="inlineStr">
        <is>
          <t>Europe</t>
        </is>
      </c>
      <c r="F1190" t="inlineStr">
        <is>
          <t>France</t>
        </is>
      </c>
      <c r="G1190" t="inlineStr">
        <is>
          <t>Camry</t>
        </is>
      </c>
      <c r="H1190" t="inlineStr">
        <is>
          <t>Dealer retail</t>
        </is>
      </c>
      <c r="I1190" t="inlineStr">
        <is>
          <t>Private buyer</t>
        </is>
      </c>
      <c r="J1190" t="inlineStr">
        <is>
          <t>Hiroshi Tanaka</t>
        </is>
      </c>
      <c r="K1190" s="70" t="n">
        <v>18</v>
      </c>
      <c r="L1190" s="71" t="n">
        <v>4176987.61</v>
      </c>
      <c r="M1190" s="71" t="n">
        <v>75185776.98</v>
      </c>
      <c r="N1190" s="71" t="n">
        <v>1503715.54</v>
      </c>
      <c r="O1190" s="71" t="n">
        <v>73682061.44</v>
      </c>
      <c r="P1190" s="71" t="n">
        <v>57220054.42</v>
      </c>
      <c r="Q1190" s="71" t="n">
        <v>16462007.02</v>
      </c>
      <c r="R1190" t="inlineStr">
        <is>
          <t>PA-02</t>
        </is>
      </c>
      <c r="S1190" t="inlineStr">
        <is>
          <t>Hybrid</t>
        </is>
      </c>
      <c r="T1190" s="70" t="n">
        <v>19</v>
      </c>
      <c r="U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TY101182</t>
        </is>
      </c>
      <c r="B1191" s="68" t="n">
        <v>45804</v>
      </c>
      <c r="C1191" s="69" t="n">
        <v>2025</v>
      </c>
      <c r="D1191" t="inlineStr">
        <is>
          <t>May</t>
        </is>
      </c>
      <c r="E1191" t="inlineStr">
        <is>
          <t>Europe</t>
        </is>
      </c>
      <c r="F1191" t="inlineStr">
        <is>
          <t>France</t>
        </is>
      </c>
      <c r="G1191" t="inlineStr">
        <is>
          <t>bZ4X</t>
        </is>
      </c>
      <c r="H1191" t="inlineStr">
        <is>
          <t>Dealer retail</t>
        </is>
      </c>
      <c r="I1191" t="inlineStr">
        <is>
          <t>Private buyer</t>
        </is>
      </c>
      <c r="J1191" t="inlineStr">
        <is>
          <t>Ruhi Shaikh</t>
        </is>
      </c>
      <c r="K1191" s="70" t="n">
        <v>14</v>
      </c>
      <c r="L1191" s="71" t="n">
        <v>6269875.05</v>
      </c>
      <c r="M1191" s="71" t="n">
        <v>87778250.7</v>
      </c>
      <c r="N1191" s="71" t="n">
        <v>0</v>
      </c>
      <c r="O1191" s="71" t="n">
        <v>87778250.7</v>
      </c>
      <c r="P1191" s="71" t="n">
        <v>76848483.22</v>
      </c>
      <c r="Q1191" s="71" t="n">
        <v>10929767.48</v>
      </c>
      <c r="R1191" t="inlineStr">
        <is>
          <t>PA-04</t>
        </is>
      </c>
      <c r="S1191" t="inlineStr">
        <is>
          <t>EV</t>
        </is>
      </c>
      <c r="T1191" s="70" t="n">
        <v>14</v>
      </c>
      <c r="U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TY101183</t>
        </is>
      </c>
      <c r="B1192" s="68" t="n">
        <v>45804</v>
      </c>
      <c r="C1192" s="69" t="n">
        <v>2025</v>
      </c>
      <c r="D1192" t="inlineStr">
        <is>
          <t>May</t>
        </is>
      </c>
      <c r="E1192" t="inlineStr">
        <is>
          <t>North America</t>
        </is>
      </c>
      <c r="F1192" t="inlineStr">
        <is>
          <t>USA</t>
        </is>
      </c>
      <c r="G1192" t="inlineStr">
        <is>
          <t>RAV4</t>
        </is>
      </c>
      <c r="H1192" t="inlineStr">
        <is>
          <t>Dealer retail</t>
        </is>
      </c>
      <c r="I1192" t="inlineStr">
        <is>
          <t>Private buyer</t>
        </is>
      </c>
      <c r="J1192" t="inlineStr">
        <is>
          <t>Mei Lin</t>
        </is>
      </c>
      <c r="K1192" s="70" t="n">
        <v>14</v>
      </c>
      <c r="L1192" s="71" t="n">
        <v>3682190.77</v>
      </c>
      <c r="M1192" s="71" t="n">
        <v>51550670.78</v>
      </c>
      <c r="N1192" s="71" t="n">
        <v>2577533.54</v>
      </c>
      <c r="O1192" s="71" t="n">
        <v>48973137.24</v>
      </c>
      <c r="P1192" s="71" t="n">
        <v>38433959.79</v>
      </c>
      <c r="Q1192" s="71" t="n">
        <v>10539177.45</v>
      </c>
      <c r="R1192" t="inlineStr">
        <is>
          <t>LA-04</t>
        </is>
      </c>
      <c r="S1192" t="inlineStr">
        <is>
          <t>Hybrid</t>
        </is>
      </c>
      <c r="T1192" s="70" t="n">
        <v>15</v>
      </c>
      <c r="U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TY101184</t>
        </is>
      </c>
      <c r="B1193" s="68" t="n">
        <v>45804</v>
      </c>
      <c r="C1193" s="69" t="n">
        <v>2025</v>
      </c>
      <c r="D1193" t="inlineStr">
        <is>
          <t>May</t>
        </is>
      </c>
      <c r="E1193" t="inlineStr">
        <is>
          <t>North America</t>
        </is>
      </c>
      <c r="F1193" t="inlineStr">
        <is>
          <t>USA</t>
        </is>
      </c>
      <c r="G1193" t="inlineStr">
        <is>
          <t>Prius</t>
        </is>
      </c>
      <c r="H1193" t="inlineStr">
        <is>
          <t>Dealer retail</t>
        </is>
      </c>
      <c r="I1193" t="inlineStr">
        <is>
          <t>Private buyer</t>
        </is>
      </c>
      <c r="J1193" t="inlineStr">
        <is>
          <t>Zoya Ahmed</t>
        </is>
      </c>
      <c r="K1193" s="70" t="n">
        <v>42</v>
      </c>
      <c r="L1193" s="71" t="n">
        <v>3655681.06</v>
      </c>
      <c r="M1193" s="71" t="n">
        <v>153538604.52</v>
      </c>
      <c r="N1193" s="71" t="n">
        <v>3070772.09</v>
      </c>
      <c r="O1193" s="71" t="n">
        <v>150467832.43</v>
      </c>
      <c r="P1193" s="71" t="n">
        <v>118126389.68</v>
      </c>
      <c r="Q1193" s="71" t="n">
        <v>32341442.75</v>
      </c>
      <c r="R1193" t="inlineStr">
        <is>
          <t>LA-01</t>
        </is>
      </c>
      <c r="S1193" t="inlineStr">
        <is>
          <t>Hybrid</t>
        </is>
      </c>
      <c r="T1193" s="70" t="n">
        <v>46</v>
      </c>
      <c r="U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TY101185</t>
        </is>
      </c>
      <c r="B1194" s="68" t="n">
        <v>45804</v>
      </c>
      <c r="C1194" s="69" t="n">
        <v>2025</v>
      </c>
      <c r="D1194" t="inlineStr">
        <is>
          <t>May</t>
        </is>
      </c>
      <c r="E1194" t="inlineStr">
        <is>
          <t>North America</t>
        </is>
      </c>
      <c r="F1194" t="inlineStr">
        <is>
          <t>USA</t>
        </is>
      </c>
      <c r="G1194" t="inlineStr">
        <is>
          <t>Corolla</t>
        </is>
      </c>
      <c r="H1194" t="inlineStr">
        <is>
          <t>Dealer retail</t>
        </is>
      </c>
      <c r="I1194" t="inlineStr">
        <is>
          <t>Company fleet</t>
        </is>
      </c>
      <c r="J1194" t="inlineStr">
        <is>
          <t>Noah Smith</t>
        </is>
      </c>
      <c r="K1194" s="70" t="n">
        <v>35</v>
      </c>
      <c r="L1194" s="71" t="n">
        <v>2779892.87</v>
      </c>
      <c r="M1194" s="71" t="n">
        <v>97296250.45</v>
      </c>
      <c r="N1194" s="71" t="n">
        <v>1945925.01</v>
      </c>
      <c r="O1194" s="71" t="n">
        <v>95350325.44</v>
      </c>
      <c r="P1194" s="71" t="n">
        <v>81666198.56999999</v>
      </c>
      <c r="Q1194" s="71" t="n">
        <v>13684126.87</v>
      </c>
      <c r="R1194" t="inlineStr">
        <is>
          <t>NY-04</t>
        </is>
      </c>
      <c r="S1194" t="inlineStr">
        <is>
          <t>Hybrid</t>
        </is>
      </c>
      <c r="T1194" s="70" t="n">
        <v>37</v>
      </c>
      <c r="U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TY101186</t>
        </is>
      </c>
      <c r="B1195" s="68" t="n">
        <v>45804</v>
      </c>
      <c r="C1195" s="69" t="n">
        <v>2025</v>
      </c>
      <c r="D1195" t="inlineStr">
        <is>
          <t>May</t>
        </is>
      </c>
      <c r="E1195" t="inlineStr">
        <is>
          <t>Japan</t>
        </is>
      </c>
      <c r="F1195" t="inlineStr">
        <is>
          <t>Japan</t>
        </is>
      </c>
      <c r="G1195" t="inlineStr">
        <is>
          <t>RAV4</t>
        </is>
      </c>
      <c r="H1195" t="inlineStr">
        <is>
          <t>Dealer retail</t>
        </is>
      </c>
      <c r="I1195" t="inlineStr">
        <is>
          <t>Private buyer</t>
        </is>
      </c>
      <c r="J1195" t="inlineStr">
        <is>
          <t>Omar Haddad</t>
        </is>
      </c>
      <c r="K1195" s="70" t="n">
        <v>19</v>
      </c>
      <c r="L1195" s="71" t="n">
        <v>3559544.61</v>
      </c>
      <c r="M1195" s="71" t="n">
        <v>67631347.59</v>
      </c>
      <c r="N1195" s="71" t="n">
        <v>1352626.95</v>
      </c>
      <c r="O1195" s="71" t="n">
        <v>66278720.64</v>
      </c>
      <c r="P1195" s="71" t="n">
        <v>54592029.1</v>
      </c>
      <c r="Q1195" s="71" t="n">
        <v>11686691.54</v>
      </c>
      <c r="R1195" t="inlineStr">
        <is>
          <t>NG-02</t>
        </is>
      </c>
      <c r="S1195" t="inlineStr">
        <is>
          <t>Petrol</t>
        </is>
      </c>
      <c r="T1195" s="70" t="n">
        <v>19</v>
      </c>
      <c r="U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TY101187</t>
        </is>
      </c>
      <c r="B1196" s="68" t="n">
        <v>45805</v>
      </c>
      <c r="C1196" s="69" t="n">
        <v>2025</v>
      </c>
      <c r="D1196" t="inlineStr">
        <is>
          <t>May</t>
        </is>
      </c>
      <c r="E1196" t="inlineStr">
        <is>
          <t>Japan</t>
        </is>
      </c>
      <c r="F1196" t="inlineStr">
        <is>
          <t>Japan</t>
        </is>
      </c>
      <c r="G1196" t="inlineStr">
        <is>
          <t>Prius</t>
        </is>
      </c>
      <c r="H1196" t="inlineStr">
        <is>
          <t>Dealer retail</t>
        </is>
      </c>
      <c r="I1196" t="inlineStr">
        <is>
          <t>Government</t>
        </is>
      </c>
      <c r="J1196" t="inlineStr">
        <is>
          <t>Lucas Martin</t>
        </is>
      </c>
      <c r="K1196" s="70" t="n">
        <v>34</v>
      </c>
      <c r="L1196" s="71" t="n">
        <v>3479392.8</v>
      </c>
      <c r="M1196" s="71" t="n">
        <v>118299355.2</v>
      </c>
      <c r="N1196" s="71" t="n">
        <v>0</v>
      </c>
      <c r="O1196" s="71" t="n">
        <v>118299355.2</v>
      </c>
      <c r="P1196" s="71" t="n">
        <v>94941088.98</v>
      </c>
      <c r="Q1196" s="71" t="n">
        <v>23358266.22</v>
      </c>
      <c r="R1196" t="inlineStr">
        <is>
          <t>NG-02</t>
        </is>
      </c>
      <c r="S1196" t="inlineStr">
        <is>
          <t>Hybrid</t>
        </is>
      </c>
      <c r="T1196" s="70" t="n">
        <v>33</v>
      </c>
      <c r="U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TY101188</t>
        </is>
      </c>
      <c r="B1197" s="68" t="n">
        <v>45805</v>
      </c>
      <c r="C1197" s="69" t="n">
        <v>2025</v>
      </c>
      <c r="D1197" t="inlineStr">
        <is>
          <t>May</t>
        </is>
      </c>
      <c r="E1197" t="inlineStr">
        <is>
          <t>Asia</t>
        </is>
      </c>
      <c r="F1197" t="inlineStr">
        <is>
          <t>Thailand</t>
        </is>
      </c>
      <c r="G1197" t="inlineStr">
        <is>
          <t>Corolla</t>
        </is>
      </c>
      <c r="H1197" t="inlineStr">
        <is>
          <t>Online reservation</t>
        </is>
      </c>
      <c r="I1197" t="inlineStr">
        <is>
          <t>Private buyer</t>
        </is>
      </c>
      <c r="J1197" t="inlineStr">
        <is>
          <t>Sophie Müller</t>
        </is>
      </c>
      <c r="K1197" s="70" t="n">
        <v>6</v>
      </c>
      <c r="L1197" s="71" t="n">
        <v>2676631.55</v>
      </c>
      <c r="M1197" s="71" t="n">
        <v>16059789.3</v>
      </c>
      <c r="N1197" s="71" t="n">
        <v>0</v>
      </c>
      <c r="O1197" s="71" t="n">
        <v>16059789.3</v>
      </c>
      <c r="P1197" s="71" t="n">
        <v>13601300.32</v>
      </c>
      <c r="Q1197" s="71" t="n">
        <v>2458488.98</v>
      </c>
      <c r="R1197" t="inlineStr">
        <is>
          <t>BK-03</t>
        </is>
      </c>
      <c r="S1197" t="inlineStr">
        <is>
          <t>Hybrid</t>
        </is>
      </c>
      <c r="T1197" s="70" t="n">
        <v>6</v>
      </c>
      <c r="U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TY101189</t>
        </is>
      </c>
      <c r="B1198" s="68" t="n">
        <v>45805</v>
      </c>
      <c r="C1198" s="69" t="n">
        <v>2025</v>
      </c>
      <c r="D1198" t="inlineStr">
        <is>
          <t>May</t>
        </is>
      </c>
      <c r="E1198" t="inlineStr">
        <is>
          <t>North America</t>
        </is>
      </c>
      <c r="F1198" t="inlineStr">
        <is>
          <t>USA</t>
        </is>
      </c>
      <c r="G1198" t="inlineStr">
        <is>
          <t>Land Cruiser</t>
        </is>
      </c>
      <c r="H1198" t="inlineStr">
        <is>
          <t>Fleet</t>
        </is>
      </c>
      <c r="I1198" t="inlineStr">
        <is>
          <t>Private buyer</t>
        </is>
      </c>
      <c r="J1198" t="inlineStr">
        <is>
          <t>Noah Smith</t>
        </is>
      </c>
      <c r="K1198" s="70" t="n">
        <v>8</v>
      </c>
      <c r="L1198" s="71" t="n">
        <v>7318320.89</v>
      </c>
      <c r="M1198" s="71" t="n">
        <v>58546567.12</v>
      </c>
      <c r="N1198" s="71" t="n">
        <v>0</v>
      </c>
      <c r="O1198" s="71" t="n">
        <v>58546567.12</v>
      </c>
      <c r="P1198" s="71" t="n">
        <v>45666482.4</v>
      </c>
      <c r="Q1198" s="71" t="n">
        <v>12880084.72</v>
      </c>
      <c r="R1198" t="inlineStr">
        <is>
          <t>LA-01</t>
        </is>
      </c>
      <c r="S1198" t="inlineStr">
        <is>
          <t>Diesel</t>
        </is>
      </c>
      <c r="T1198" s="70" t="n">
        <v>8</v>
      </c>
      <c r="U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TY101190</t>
        </is>
      </c>
      <c r="B1199" s="68" t="n">
        <v>45805</v>
      </c>
      <c r="C1199" s="69" t="n">
        <v>2025</v>
      </c>
      <c r="D1199" t="inlineStr">
        <is>
          <t>May</t>
        </is>
      </c>
      <c r="E1199" t="inlineStr">
        <is>
          <t>Japan</t>
        </is>
      </c>
      <c r="F1199" t="inlineStr">
        <is>
          <t>Japan</t>
        </is>
      </c>
      <c r="G1199" t="inlineStr">
        <is>
          <t>Camry</t>
        </is>
      </c>
      <c r="H1199" t="inlineStr">
        <is>
          <t>Online reservation</t>
        </is>
      </c>
      <c r="I1199" t="inlineStr">
        <is>
          <t>Private buyer</t>
        </is>
      </c>
      <c r="J1199" t="inlineStr">
        <is>
          <t>Fatima Al-Saud</t>
        </is>
      </c>
      <c r="K1199" s="70" t="n">
        <v>39</v>
      </c>
      <c r="L1199" s="71" t="n">
        <v>4161233.77</v>
      </c>
      <c r="M1199" s="71" t="n">
        <v>162288117.03</v>
      </c>
      <c r="N1199" s="71" t="n">
        <v>8114405.85</v>
      </c>
      <c r="O1199" s="71" t="n">
        <v>154173711.18</v>
      </c>
      <c r="P1199" s="71" t="n">
        <v>129791496.96</v>
      </c>
      <c r="Q1199" s="71" t="n">
        <v>24382214.22</v>
      </c>
      <c r="R1199" t="inlineStr">
        <is>
          <t>OS-03</t>
        </is>
      </c>
      <c r="S1199" t="inlineStr">
        <is>
          <t>Petrol</t>
        </is>
      </c>
      <c r="T1199" s="70" t="n">
        <v>41</v>
      </c>
      <c r="U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TY101191</t>
        </is>
      </c>
      <c r="B1200" s="68" t="n">
        <v>45805</v>
      </c>
      <c r="C1200" s="69" t="n">
        <v>2025</v>
      </c>
      <c r="D1200" t="inlineStr">
        <is>
          <t>May</t>
        </is>
      </c>
      <c r="E1200" t="inlineStr">
        <is>
          <t>North America</t>
        </is>
      </c>
      <c r="F1200" t="inlineStr">
        <is>
          <t>USA</t>
        </is>
      </c>
      <c r="G1200" t="inlineStr">
        <is>
          <t>RAV4</t>
        </is>
      </c>
      <c r="H1200" t="inlineStr">
        <is>
          <t>Dealer retail</t>
        </is>
      </c>
      <c r="I1200" t="inlineStr">
        <is>
          <t>Private buyer</t>
        </is>
      </c>
      <c r="J1200" t="inlineStr">
        <is>
          <t>Wei Chen</t>
        </is>
      </c>
      <c r="K1200" s="70" t="n">
        <v>41</v>
      </c>
      <c r="L1200" s="71" t="n">
        <v>3785308.56</v>
      </c>
      <c r="M1200" s="71" t="n">
        <v>155197650.96</v>
      </c>
      <c r="N1200" s="71" t="n">
        <v>4655929.53</v>
      </c>
      <c r="O1200" s="71" t="n">
        <v>150541721.43</v>
      </c>
      <c r="P1200" s="71" t="n">
        <v>120376248.51</v>
      </c>
      <c r="Q1200" s="71" t="n">
        <v>30165472.92</v>
      </c>
      <c r="R1200" t="inlineStr">
        <is>
          <t>NY-03</t>
        </is>
      </c>
      <c r="S1200" t="inlineStr">
        <is>
          <t>Hybrid</t>
        </is>
      </c>
      <c r="T1200" s="70" t="n">
        <v>46</v>
      </c>
      <c r="U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TY101192</t>
        </is>
      </c>
      <c r="B1201" s="68" t="n">
        <v>45805</v>
      </c>
      <c r="C1201" s="69" t="n">
        <v>2025</v>
      </c>
      <c r="D1201" t="inlineStr">
        <is>
          <t>May</t>
        </is>
      </c>
      <c r="E1201" t="inlineStr">
        <is>
          <t>North America</t>
        </is>
      </c>
      <c r="F1201" t="inlineStr">
        <is>
          <t>Canada</t>
        </is>
      </c>
      <c r="G1201" t="inlineStr">
        <is>
          <t>Corolla</t>
        </is>
      </c>
      <c r="H1201" t="inlineStr">
        <is>
          <t>Dealer retail</t>
        </is>
      </c>
      <c r="I1201" t="inlineStr">
        <is>
          <t>Company fleet</t>
        </is>
      </c>
      <c r="J1201" t="inlineStr">
        <is>
          <t>Noah Smith</t>
        </is>
      </c>
      <c r="K1201" s="70" t="n">
        <v>30</v>
      </c>
      <c r="L1201" s="71" t="n">
        <v>2667293.87</v>
      </c>
      <c r="M1201" s="71" t="n">
        <v>80018816.09999999</v>
      </c>
      <c r="N1201" s="71" t="n">
        <v>4000940.8</v>
      </c>
      <c r="O1201" s="71" t="n">
        <v>76017875.3</v>
      </c>
      <c r="P1201" s="71" t="n">
        <v>70164611.45999999</v>
      </c>
      <c r="Q1201" s="71" t="n">
        <v>5853263.84</v>
      </c>
      <c r="R1201" t="inlineStr">
        <is>
          <t>TO-03</t>
        </is>
      </c>
      <c r="S1201" t="inlineStr">
        <is>
          <t>Petrol</t>
        </is>
      </c>
      <c r="T1201" s="70" t="n">
        <v>33</v>
      </c>
      <c r="U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TY101193</t>
        </is>
      </c>
      <c r="B1202" s="68" t="n">
        <v>45809</v>
      </c>
      <c r="C1202" s="69" t="n">
        <v>2025</v>
      </c>
      <c r="D1202" t="inlineStr">
        <is>
          <t>Jun</t>
        </is>
      </c>
      <c r="E1202" t="inlineStr">
        <is>
          <t>Asia</t>
        </is>
      </c>
      <c r="F1202" t="inlineStr">
        <is>
          <t>India</t>
        </is>
      </c>
      <c r="G1202" t="inlineStr">
        <is>
          <t>RAV4</t>
        </is>
      </c>
      <c r="H1202" t="inlineStr">
        <is>
          <t>Dealer retail</t>
        </is>
      </c>
      <c r="I1202" t="inlineStr">
        <is>
          <t>Private buyer</t>
        </is>
      </c>
      <c r="J1202" t="inlineStr">
        <is>
          <t>Arjun Mehta</t>
        </is>
      </c>
      <c r="K1202" s="70" t="n">
        <v>9</v>
      </c>
      <c r="L1202" s="71" t="n">
        <v>3485933.73</v>
      </c>
      <c r="M1202" s="71" t="n">
        <v>31373403.57</v>
      </c>
      <c r="N1202" s="71" t="n">
        <v>1568670.18</v>
      </c>
      <c r="O1202" s="71" t="n">
        <v>29804733.39</v>
      </c>
      <c r="P1202" s="71" t="n">
        <v>25315759.13</v>
      </c>
      <c r="Q1202" s="71" t="n">
        <v>4488974.26</v>
      </c>
      <c r="R1202" t="inlineStr">
        <is>
          <t>DL-04</t>
        </is>
      </c>
      <c r="S1202" t="inlineStr">
        <is>
          <t>Hybrid</t>
        </is>
      </c>
      <c r="T1202" s="70" t="n">
        <v>10</v>
      </c>
      <c r="U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TY101194</t>
        </is>
      </c>
      <c r="B1203" s="68" t="n">
        <v>45809</v>
      </c>
      <c r="C1203" s="69" t="n">
        <v>2025</v>
      </c>
      <c r="D1203" t="inlineStr">
        <is>
          <t>Jun</t>
        </is>
      </c>
      <c r="E1203" t="inlineStr">
        <is>
          <t>Japan</t>
        </is>
      </c>
      <c r="F1203" t="inlineStr">
        <is>
          <t>Japan</t>
        </is>
      </c>
      <c r="G1203" t="inlineStr">
        <is>
          <t>Corolla</t>
        </is>
      </c>
      <c r="H1203" t="inlineStr">
        <is>
          <t>Dealer retail</t>
        </is>
      </c>
      <c r="I1203" t="inlineStr">
        <is>
          <t>Private buyer</t>
        </is>
      </c>
      <c r="J1203" t="inlineStr">
        <is>
          <t>Omar Haddad</t>
        </is>
      </c>
      <c r="K1203" s="70" t="n">
        <v>25</v>
      </c>
      <c r="L1203" s="71" t="n">
        <v>2878347.21</v>
      </c>
      <c r="M1203" s="71" t="n">
        <v>71958680.25</v>
      </c>
      <c r="N1203" s="71" t="n">
        <v>3597934.01</v>
      </c>
      <c r="O1203" s="71" t="n">
        <v>68360746.23999999</v>
      </c>
      <c r="P1203" s="71" t="n">
        <v>56526682.9</v>
      </c>
      <c r="Q1203" s="71" t="n">
        <v>11834063.34</v>
      </c>
      <c r="R1203" t="inlineStr">
        <is>
          <t>NG-04</t>
        </is>
      </c>
      <c r="S1203" t="inlineStr">
        <is>
          <t>Hybrid</t>
        </is>
      </c>
      <c r="T1203" s="70" t="n">
        <v>26</v>
      </c>
      <c r="U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TY101195</t>
        </is>
      </c>
      <c r="B1204" s="68" t="n">
        <v>45809</v>
      </c>
      <c r="C1204" s="69" t="n">
        <v>2025</v>
      </c>
      <c r="D1204" t="inlineStr">
        <is>
          <t>Jun</t>
        </is>
      </c>
      <c r="E1204" t="inlineStr">
        <is>
          <t>Asia</t>
        </is>
      </c>
      <c r="F1204" t="inlineStr">
        <is>
          <t>Thailand</t>
        </is>
      </c>
      <c r="G1204" t="inlineStr">
        <is>
          <t>RAV4</t>
        </is>
      </c>
      <c r="H1204" t="inlineStr">
        <is>
          <t>Dealer retail</t>
        </is>
      </c>
      <c r="I1204" t="inlineStr">
        <is>
          <t>Private buyer</t>
        </is>
      </c>
      <c r="J1204" t="inlineStr">
        <is>
          <t>Emma Clarke</t>
        </is>
      </c>
      <c r="K1204" s="70" t="n">
        <v>14</v>
      </c>
      <c r="L1204" s="71" t="n">
        <v>3615296.75</v>
      </c>
      <c r="M1204" s="71" t="n">
        <v>50614154.5</v>
      </c>
      <c r="N1204" s="71" t="n">
        <v>0</v>
      </c>
      <c r="O1204" s="71" t="n">
        <v>50614154.5</v>
      </c>
      <c r="P1204" s="71" t="n">
        <v>38569372.33</v>
      </c>
      <c r="Q1204" s="71" t="n">
        <v>12044782.17</v>
      </c>
      <c r="R1204" t="inlineStr">
        <is>
          <t>BK-04</t>
        </is>
      </c>
      <c r="S1204" t="inlineStr">
        <is>
          <t>Hybrid</t>
        </is>
      </c>
      <c r="T1204" s="70" t="n">
        <v>15</v>
      </c>
      <c r="U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TY101196</t>
        </is>
      </c>
      <c r="B1205" s="68" t="n">
        <v>45809</v>
      </c>
      <c r="C1205" s="69" t="n">
        <v>2025</v>
      </c>
      <c r="D1205" t="inlineStr">
        <is>
          <t>Jun</t>
        </is>
      </c>
      <c r="E1205" t="inlineStr">
        <is>
          <t>Middle East</t>
        </is>
      </c>
      <c r="F1205" t="inlineStr">
        <is>
          <t>Saudi Arabia</t>
        </is>
      </c>
      <c r="G1205" t="inlineStr">
        <is>
          <t>Land Cruiser</t>
        </is>
      </c>
      <c r="H1205" t="inlineStr">
        <is>
          <t>Online reservation</t>
        </is>
      </c>
      <c r="I1205" t="inlineStr">
        <is>
          <t>Government</t>
        </is>
      </c>
      <c r="J1205" t="inlineStr">
        <is>
          <t>Ana Costa</t>
        </is>
      </c>
      <c r="K1205" s="70" t="n">
        <v>12</v>
      </c>
      <c r="L1205" s="71" t="n">
        <v>7924229.32</v>
      </c>
      <c r="M1205" s="71" t="n">
        <v>95090751.84</v>
      </c>
      <c r="N1205" s="71" t="n">
        <v>4754537.59</v>
      </c>
      <c r="O1205" s="71" t="n">
        <v>90336214.25</v>
      </c>
      <c r="P1205" s="71" t="n">
        <v>69256871.98999999</v>
      </c>
      <c r="Q1205" s="71" t="n">
        <v>21079342.26</v>
      </c>
      <c r="R1205" t="inlineStr">
        <is>
          <t>RY-03</t>
        </is>
      </c>
      <c r="S1205" t="inlineStr">
        <is>
          <t>Petrol</t>
        </is>
      </c>
      <c r="T1205" s="70" t="n">
        <v>13</v>
      </c>
      <c r="U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TY101197</t>
        </is>
      </c>
      <c r="B1206" s="68" t="n">
        <v>45809</v>
      </c>
      <c r="C1206" s="69" t="n">
        <v>2025</v>
      </c>
      <c r="D1206" t="inlineStr">
        <is>
          <t>Jun</t>
        </is>
      </c>
      <c r="E1206" t="inlineStr">
        <is>
          <t>Asia</t>
        </is>
      </c>
      <c r="F1206" t="inlineStr">
        <is>
          <t>Indonesia</t>
        </is>
      </c>
      <c r="G1206" t="inlineStr">
        <is>
          <t>bZ4X</t>
        </is>
      </c>
      <c r="H1206" t="inlineStr">
        <is>
          <t>Dealer retail</t>
        </is>
      </c>
      <c r="I1206" t="inlineStr">
        <is>
          <t>Company fleet</t>
        </is>
      </c>
      <c r="J1206" t="inlineStr">
        <is>
          <t>Noah Smith</t>
        </is>
      </c>
      <c r="K1206" s="70" t="n">
        <v>45</v>
      </c>
      <c r="L1206" s="71" t="n">
        <v>6352230.45</v>
      </c>
      <c r="M1206" s="71" t="n">
        <v>285850370.25</v>
      </c>
      <c r="N1206" s="71" t="n">
        <v>14292518.51</v>
      </c>
      <c r="O1206" s="71" t="n">
        <v>271557851.74</v>
      </c>
      <c r="P1206" s="71" t="n">
        <v>237373550.53</v>
      </c>
      <c r="Q1206" s="71" t="n">
        <v>34184301.21</v>
      </c>
      <c r="R1206" t="inlineStr">
        <is>
          <t>JK-03</t>
        </is>
      </c>
      <c r="S1206" t="inlineStr">
        <is>
          <t>EV</t>
        </is>
      </c>
      <c r="T1206" s="70" t="n">
        <v>47</v>
      </c>
      <c r="U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TY101198</t>
        </is>
      </c>
      <c r="B1207" s="68" t="n">
        <v>45810</v>
      </c>
      <c r="C1207" s="69" t="n">
        <v>2025</v>
      </c>
      <c r="D1207" t="inlineStr">
        <is>
          <t>Jun</t>
        </is>
      </c>
      <c r="E1207" t="inlineStr">
        <is>
          <t>Asia</t>
        </is>
      </c>
      <c r="F1207" t="inlineStr">
        <is>
          <t>Thailand</t>
        </is>
      </c>
      <c r="G1207" t="inlineStr">
        <is>
          <t>Land Cruiser</t>
        </is>
      </c>
      <c r="H1207" t="inlineStr">
        <is>
          <t>Fleet</t>
        </is>
      </c>
      <c r="I1207" t="inlineStr">
        <is>
          <t>Private buyer</t>
        </is>
      </c>
      <c r="J1207" t="inlineStr">
        <is>
          <t>Ana Costa</t>
        </is>
      </c>
      <c r="K1207" s="70" t="n">
        <v>21</v>
      </c>
      <c r="L1207" s="71" t="n">
        <v>7287378.36</v>
      </c>
      <c r="M1207" s="71" t="n">
        <v>153034945.56</v>
      </c>
      <c r="N1207" s="71" t="n">
        <v>4591048.37</v>
      </c>
      <c r="O1207" s="71" t="n">
        <v>148443897.19</v>
      </c>
      <c r="P1207" s="71" t="n">
        <v>112935780.66</v>
      </c>
      <c r="Q1207" s="71" t="n">
        <v>35508116.53</v>
      </c>
      <c r="R1207" t="inlineStr">
        <is>
          <t>BK-01</t>
        </is>
      </c>
      <c r="S1207" t="inlineStr">
        <is>
          <t>Hybrid</t>
        </is>
      </c>
      <c r="T1207" s="70" t="n">
        <v>21</v>
      </c>
      <c r="U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TY101199</t>
        </is>
      </c>
      <c r="B1208" s="68" t="n">
        <v>45810</v>
      </c>
      <c r="C1208" s="69" t="n">
        <v>2025</v>
      </c>
      <c r="D1208" t="inlineStr">
        <is>
          <t>Jun</t>
        </is>
      </c>
      <c r="E1208" t="inlineStr">
        <is>
          <t>Japan</t>
        </is>
      </c>
      <c r="F1208" t="inlineStr">
        <is>
          <t>Japan</t>
        </is>
      </c>
      <c r="G1208" t="inlineStr">
        <is>
          <t>Land Cruiser</t>
        </is>
      </c>
      <c r="H1208" t="inlineStr">
        <is>
          <t>Dealer retail</t>
        </is>
      </c>
      <c r="I1208" t="inlineStr">
        <is>
          <t>Private buyer</t>
        </is>
      </c>
      <c r="J1208" t="inlineStr">
        <is>
          <t>Yuki Sato</t>
        </is>
      </c>
      <c r="K1208" s="70" t="n">
        <v>2</v>
      </c>
      <c r="L1208" s="71" t="n">
        <v>7557725.25</v>
      </c>
      <c r="M1208" s="71" t="n">
        <v>15115450.5</v>
      </c>
      <c r="N1208" s="71" t="n">
        <v>755772.53</v>
      </c>
      <c r="O1208" s="71" t="n">
        <v>14359677.97</v>
      </c>
      <c r="P1208" s="71" t="n">
        <v>11250924.66</v>
      </c>
      <c r="Q1208" s="71" t="n">
        <v>3108753.31</v>
      </c>
      <c r="R1208" t="inlineStr">
        <is>
          <t>NG-01</t>
        </is>
      </c>
      <c r="S1208" t="inlineStr">
        <is>
          <t>Hybrid</t>
        </is>
      </c>
      <c r="T1208" s="70" t="n">
        <v>2</v>
      </c>
      <c r="U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TY101200</t>
        </is>
      </c>
      <c r="B1209" s="68" t="n">
        <v>45810</v>
      </c>
      <c r="C1209" s="69" t="n">
        <v>2025</v>
      </c>
      <c r="D1209" t="inlineStr">
        <is>
          <t>Jun</t>
        </is>
      </c>
      <c r="E1209" t="inlineStr">
        <is>
          <t>North America</t>
        </is>
      </c>
      <c r="F1209" t="inlineStr">
        <is>
          <t>USA</t>
        </is>
      </c>
      <c r="G1209" t="inlineStr">
        <is>
          <t>bZ4X</t>
        </is>
      </c>
      <c r="H1209" t="inlineStr">
        <is>
          <t>Dealer retail</t>
        </is>
      </c>
      <c r="I1209" t="inlineStr">
        <is>
          <t>Company fleet</t>
        </is>
      </c>
      <c r="J1209" t="inlineStr">
        <is>
          <t>Lucas Martin</t>
        </is>
      </c>
      <c r="K1209" s="70" t="n">
        <v>9</v>
      </c>
      <c r="L1209" s="71" t="n">
        <v>6132881.9</v>
      </c>
      <c r="M1209" s="71" t="n">
        <v>55195937.1</v>
      </c>
      <c r="N1209" s="71" t="n">
        <v>1655878.11</v>
      </c>
      <c r="O1209" s="71" t="n">
        <v>53540058.99</v>
      </c>
      <c r="P1209" s="71" t="n">
        <v>50448429.31</v>
      </c>
      <c r="Q1209" s="71" t="n">
        <v>3091629.68</v>
      </c>
      <c r="R1209" t="inlineStr">
        <is>
          <t>NY-01</t>
        </is>
      </c>
      <c r="S1209" t="inlineStr">
        <is>
          <t>EV</t>
        </is>
      </c>
      <c r="T1209" s="70" t="n">
        <v>10</v>
      </c>
      <c r="U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TY101201</t>
        </is>
      </c>
      <c r="B1210" s="68" t="n">
        <v>45810</v>
      </c>
      <c r="C1210" s="69" t="n">
        <v>2025</v>
      </c>
      <c r="D1210" t="inlineStr">
        <is>
          <t>Jun</t>
        </is>
      </c>
      <c r="E1210" t="inlineStr">
        <is>
          <t>North America</t>
        </is>
      </c>
      <c r="F1210" t="inlineStr">
        <is>
          <t>Canada</t>
        </is>
      </c>
      <c r="G1210" t="inlineStr">
        <is>
          <t>Prius</t>
        </is>
      </c>
      <c r="H1210" t="inlineStr">
        <is>
          <t>Dealer retail</t>
        </is>
      </c>
      <c r="I1210" t="inlineStr">
        <is>
          <t>Private buyer</t>
        </is>
      </c>
      <c r="J1210" t="inlineStr">
        <is>
          <t>Wei Chen</t>
        </is>
      </c>
      <c r="K1210" s="70" t="n">
        <v>39</v>
      </c>
      <c r="L1210" s="71" t="n">
        <v>3602260.24</v>
      </c>
      <c r="M1210" s="71" t="n">
        <v>140488149.36</v>
      </c>
      <c r="N1210" s="71" t="n">
        <v>4214644.48</v>
      </c>
      <c r="O1210" s="71" t="n">
        <v>136273504.88</v>
      </c>
      <c r="P1210" s="71" t="n">
        <v>113252991.47</v>
      </c>
      <c r="Q1210" s="71" t="n">
        <v>23020513.41</v>
      </c>
      <c r="R1210" t="inlineStr">
        <is>
          <t>TO-01</t>
        </is>
      </c>
      <c r="S1210" t="inlineStr">
        <is>
          <t>Hybrid</t>
        </is>
      </c>
      <c r="T1210" s="70" t="n">
        <v>42</v>
      </c>
      <c r="U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TY101202</t>
        </is>
      </c>
      <c r="B1211" s="68" t="n">
        <v>45810</v>
      </c>
      <c r="C1211" s="69" t="n">
        <v>2025</v>
      </c>
      <c r="D1211" t="inlineStr">
        <is>
          <t>Jun</t>
        </is>
      </c>
      <c r="E1211" t="inlineStr">
        <is>
          <t>Asia</t>
        </is>
      </c>
      <c r="F1211" t="inlineStr">
        <is>
          <t>Thailand</t>
        </is>
      </c>
      <c r="G1211" t="inlineStr">
        <is>
          <t>Land Cruiser</t>
        </is>
      </c>
      <c r="H1211" t="inlineStr">
        <is>
          <t>Dealer retail</t>
        </is>
      </c>
      <c r="I1211" t="inlineStr">
        <is>
          <t>Private buyer</t>
        </is>
      </c>
      <c r="J1211" t="inlineStr">
        <is>
          <t>Amir Khan</t>
        </is>
      </c>
      <c r="K1211" s="70" t="n">
        <v>13</v>
      </c>
      <c r="L1211" s="71" t="n">
        <v>7709761.54</v>
      </c>
      <c r="M1211" s="71" t="n">
        <v>100226900.02</v>
      </c>
      <c r="N1211" s="71" t="n">
        <v>3006807</v>
      </c>
      <c r="O1211" s="71" t="n">
        <v>97220093.02</v>
      </c>
      <c r="P1211" s="71" t="n">
        <v>72934443.56</v>
      </c>
      <c r="Q1211" s="71" t="n">
        <v>24285649.46</v>
      </c>
      <c r="R1211" t="inlineStr">
        <is>
          <t>BK-02</t>
        </is>
      </c>
      <c r="S1211" t="inlineStr">
        <is>
          <t>Petrol</t>
        </is>
      </c>
      <c r="T1211" s="70" t="n">
        <v>14</v>
      </c>
      <c r="U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TY101203</t>
        </is>
      </c>
      <c r="B1212" s="68" t="n">
        <v>45810</v>
      </c>
      <c r="C1212" s="69" t="n">
        <v>2025</v>
      </c>
      <c r="D1212" t="inlineStr">
        <is>
          <t>Jun</t>
        </is>
      </c>
      <c r="E1212" t="inlineStr">
        <is>
          <t>North America</t>
        </is>
      </c>
      <c r="F1212" t="inlineStr">
        <is>
          <t>USA</t>
        </is>
      </c>
      <c r="G1212" t="inlineStr">
        <is>
          <t>RAV4</t>
        </is>
      </c>
      <c r="H1212" t="inlineStr">
        <is>
          <t>Fleet</t>
        </is>
      </c>
      <c r="I1212" t="inlineStr">
        <is>
          <t>Private buyer</t>
        </is>
      </c>
      <c r="J1212" t="inlineStr">
        <is>
          <t>Omar Haddad</t>
        </is>
      </c>
      <c r="K1212" s="70" t="n">
        <v>34</v>
      </c>
      <c r="L1212" s="71" t="n">
        <v>3809121.73</v>
      </c>
      <c r="M1212" s="71" t="n">
        <v>129510138.82</v>
      </c>
      <c r="N1212" s="71" t="n">
        <v>0</v>
      </c>
      <c r="O1212" s="71" t="n">
        <v>129510138.82</v>
      </c>
      <c r="P1212" s="71" t="n">
        <v>97880742.45</v>
      </c>
      <c r="Q1212" s="71" t="n">
        <v>31629396.37</v>
      </c>
      <c r="R1212" t="inlineStr">
        <is>
          <t>NY-02</t>
        </is>
      </c>
      <c r="S1212" t="inlineStr">
        <is>
          <t>Hybrid</t>
        </is>
      </c>
      <c r="T1212" s="70" t="n">
        <v>36</v>
      </c>
      <c r="U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TY101204</t>
        </is>
      </c>
      <c r="B1213" s="68" t="n">
        <v>45810</v>
      </c>
      <c r="C1213" s="69" t="n">
        <v>2025</v>
      </c>
      <c r="D1213" t="inlineStr">
        <is>
          <t>Jun</t>
        </is>
      </c>
      <c r="E1213" t="inlineStr">
        <is>
          <t>Japan</t>
        </is>
      </c>
      <c r="F1213" t="inlineStr">
        <is>
          <t>Japan</t>
        </is>
      </c>
      <c r="G1213" t="inlineStr">
        <is>
          <t>Corolla</t>
        </is>
      </c>
      <c r="H1213" t="inlineStr">
        <is>
          <t>Dealer retail</t>
        </is>
      </c>
      <c r="I1213" t="inlineStr">
        <is>
          <t>Private buyer</t>
        </is>
      </c>
      <c r="J1213" t="inlineStr">
        <is>
          <t>Priya Nair</t>
        </is>
      </c>
      <c r="K1213" s="70" t="n">
        <v>36</v>
      </c>
      <c r="L1213" s="71" t="n">
        <v>2836906.38</v>
      </c>
      <c r="M1213" s="71" t="n">
        <v>102128629.68</v>
      </c>
      <c r="N1213" s="71" t="n">
        <v>0</v>
      </c>
      <c r="O1213" s="71" t="n">
        <v>102128629.68</v>
      </c>
      <c r="P1213" s="71" t="n">
        <v>81377176.58</v>
      </c>
      <c r="Q1213" s="71" t="n">
        <v>20751453.1</v>
      </c>
      <c r="R1213" t="inlineStr">
        <is>
          <t>NG-04</t>
        </is>
      </c>
      <c r="S1213" t="inlineStr">
        <is>
          <t>Petrol</t>
        </is>
      </c>
      <c r="T1213" s="70" t="n">
        <v>40</v>
      </c>
      <c r="U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TY101205</t>
        </is>
      </c>
      <c r="B1214" s="68" t="n">
        <v>45810</v>
      </c>
      <c r="C1214" s="69" t="n">
        <v>2025</v>
      </c>
      <c r="D1214" t="inlineStr">
        <is>
          <t>Jun</t>
        </is>
      </c>
      <c r="E1214" t="inlineStr">
        <is>
          <t>Japan</t>
        </is>
      </c>
      <c r="F1214" t="inlineStr">
        <is>
          <t>Japan</t>
        </is>
      </c>
      <c r="G1214" t="inlineStr">
        <is>
          <t>Land Cruiser</t>
        </is>
      </c>
      <c r="H1214" t="inlineStr">
        <is>
          <t>Dealer retail</t>
        </is>
      </c>
      <c r="I1214" t="inlineStr">
        <is>
          <t>Private buyer</t>
        </is>
      </c>
      <c r="J1214" t="inlineStr">
        <is>
          <t>Ruhi Shaikh</t>
        </is>
      </c>
      <c r="K1214" s="70" t="n">
        <v>21</v>
      </c>
      <c r="L1214" s="71" t="n">
        <v>7585768.41</v>
      </c>
      <c r="M1214" s="71" t="n">
        <v>159301136.61</v>
      </c>
      <c r="N1214" s="71" t="n">
        <v>0</v>
      </c>
      <c r="O1214" s="71" t="n">
        <v>159301136.61</v>
      </c>
      <c r="P1214" s="71" t="n">
        <v>121185006.9</v>
      </c>
      <c r="Q1214" s="71" t="n">
        <v>38116129.71</v>
      </c>
      <c r="R1214" t="inlineStr">
        <is>
          <t>TK-01</t>
        </is>
      </c>
      <c r="S1214" t="inlineStr">
        <is>
          <t>Diesel</t>
        </is>
      </c>
      <c r="T1214" s="70" t="n">
        <v>20</v>
      </c>
      <c r="U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TY101206</t>
        </is>
      </c>
      <c r="B1215" s="68" t="n">
        <v>45810</v>
      </c>
      <c r="C1215" s="69" t="n">
        <v>2025</v>
      </c>
      <c r="D1215" t="inlineStr">
        <is>
          <t>Jun</t>
        </is>
      </c>
      <c r="E1215" t="inlineStr">
        <is>
          <t>Middle East</t>
        </is>
      </c>
      <c r="F1215" t="inlineStr">
        <is>
          <t>Saudi Arabia</t>
        </is>
      </c>
      <c r="G1215" t="inlineStr">
        <is>
          <t>Camry</t>
        </is>
      </c>
      <c r="H1215" t="inlineStr">
        <is>
          <t>Dealer retail</t>
        </is>
      </c>
      <c r="I1215" t="inlineStr">
        <is>
          <t>Private buyer</t>
        </is>
      </c>
      <c r="J1215" t="inlineStr">
        <is>
          <t>Shraddha Kulkarni</t>
        </is>
      </c>
      <c r="K1215" s="70" t="n">
        <v>39</v>
      </c>
      <c r="L1215" s="71" t="n">
        <v>3813231.61</v>
      </c>
      <c r="M1215" s="71" t="n">
        <v>148716032.79</v>
      </c>
      <c r="N1215" s="71" t="n">
        <v>0</v>
      </c>
      <c r="O1215" s="71" t="n">
        <v>148716032.79</v>
      </c>
      <c r="P1215" s="71" t="n">
        <v>121786864.27</v>
      </c>
      <c r="Q1215" s="71" t="n">
        <v>26929168.52</v>
      </c>
      <c r="R1215" t="inlineStr">
        <is>
          <t>RY-01</t>
        </is>
      </c>
      <c r="S1215" t="inlineStr">
        <is>
          <t>Petrol</t>
        </is>
      </c>
      <c r="T1215" s="70" t="n">
        <v>43</v>
      </c>
      <c r="U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TY101207</t>
        </is>
      </c>
      <c r="B1216" s="68" t="n">
        <v>45810</v>
      </c>
      <c r="C1216" s="69" t="n">
        <v>2025</v>
      </c>
      <c r="D1216" t="inlineStr">
        <is>
          <t>Jun</t>
        </is>
      </c>
      <c r="E1216" t="inlineStr">
        <is>
          <t>Japan</t>
        </is>
      </c>
      <c r="F1216" t="inlineStr">
        <is>
          <t>Japan</t>
        </is>
      </c>
      <c r="G1216" t="inlineStr">
        <is>
          <t>Corolla</t>
        </is>
      </c>
      <c r="H1216" t="inlineStr">
        <is>
          <t>Dealer retail</t>
        </is>
      </c>
      <c r="I1216" t="inlineStr">
        <is>
          <t>Private buyer</t>
        </is>
      </c>
      <c r="J1216" t="inlineStr">
        <is>
          <t>Zoya Ahmed</t>
        </is>
      </c>
      <c r="K1216" s="70" t="n">
        <v>36</v>
      </c>
      <c r="L1216" s="71" t="n">
        <v>2664464.3</v>
      </c>
      <c r="M1216" s="71" t="n">
        <v>95920714.8</v>
      </c>
      <c r="N1216" s="71" t="n">
        <v>2877621.44</v>
      </c>
      <c r="O1216" s="71" t="n">
        <v>93043093.36</v>
      </c>
      <c r="P1216" s="71" t="n">
        <v>82696237.39</v>
      </c>
      <c r="Q1216" s="71" t="n">
        <v>10346855.97</v>
      </c>
      <c r="R1216" t="inlineStr">
        <is>
          <t>TK-04</t>
        </is>
      </c>
      <c r="S1216" t="inlineStr">
        <is>
          <t>Petrol</t>
        </is>
      </c>
      <c r="T1216" s="70" t="n">
        <v>38</v>
      </c>
      <c r="U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TY101208</t>
        </is>
      </c>
      <c r="B1217" s="68" t="n">
        <v>45810</v>
      </c>
      <c r="C1217" s="69" t="n">
        <v>2025</v>
      </c>
      <c r="D1217" t="inlineStr">
        <is>
          <t>Jun</t>
        </is>
      </c>
      <c r="E1217" t="inlineStr">
        <is>
          <t>North America</t>
        </is>
      </c>
      <c r="F1217" t="inlineStr">
        <is>
          <t>USA</t>
        </is>
      </c>
      <c r="G1217" t="inlineStr">
        <is>
          <t>Camry</t>
        </is>
      </c>
      <c r="H1217" t="inlineStr">
        <is>
          <t>Fleet</t>
        </is>
      </c>
      <c r="I1217" t="inlineStr">
        <is>
          <t>Private buyer</t>
        </is>
      </c>
      <c r="J1217" t="inlineStr">
        <is>
          <t>Noah Smith</t>
        </is>
      </c>
      <c r="K1217" s="70" t="n">
        <v>5</v>
      </c>
      <c r="L1217" s="71" t="n">
        <v>4012820.26</v>
      </c>
      <c r="M1217" s="71" t="n">
        <v>20064101.3</v>
      </c>
      <c r="N1217" s="71" t="n">
        <v>0</v>
      </c>
      <c r="O1217" s="71" t="n">
        <v>20064101.3</v>
      </c>
      <c r="P1217" s="71" t="n">
        <v>15699224.14</v>
      </c>
      <c r="Q1217" s="71" t="n">
        <v>4364877.16</v>
      </c>
      <c r="R1217" t="inlineStr">
        <is>
          <t>TX-01</t>
        </is>
      </c>
      <c r="S1217" t="inlineStr">
        <is>
          <t>Petrol</t>
        </is>
      </c>
      <c r="T1217" s="70" t="n">
        <v>6</v>
      </c>
      <c r="U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TY101209</t>
        </is>
      </c>
      <c r="B1218" s="68" t="n">
        <v>45810</v>
      </c>
      <c r="C1218" s="69" t="n">
        <v>2025</v>
      </c>
      <c r="D1218" t="inlineStr">
        <is>
          <t>Jun</t>
        </is>
      </c>
      <c r="E1218" t="inlineStr">
        <is>
          <t>North America</t>
        </is>
      </c>
      <c r="F1218" t="inlineStr">
        <is>
          <t>USA</t>
        </is>
      </c>
      <c r="G1218" t="inlineStr">
        <is>
          <t>RAV4</t>
        </is>
      </c>
      <c r="H1218" t="inlineStr">
        <is>
          <t>Dealer retail</t>
        </is>
      </c>
      <c r="I1218" t="inlineStr">
        <is>
          <t>Company fleet</t>
        </is>
      </c>
      <c r="J1218" t="inlineStr">
        <is>
          <t>Priya Nair</t>
        </is>
      </c>
      <c r="K1218" s="70" t="n">
        <v>12</v>
      </c>
      <c r="L1218" s="71" t="n">
        <v>3487521.07</v>
      </c>
      <c r="M1218" s="71" t="n">
        <v>41850252.84</v>
      </c>
      <c r="N1218" s="71" t="n">
        <v>1255507.59</v>
      </c>
      <c r="O1218" s="71" t="n">
        <v>40594745.25</v>
      </c>
      <c r="P1218" s="71" t="n">
        <v>34274072.93</v>
      </c>
      <c r="Q1218" s="71" t="n">
        <v>6320672.32</v>
      </c>
      <c r="R1218" t="inlineStr">
        <is>
          <t>LA-01</t>
        </is>
      </c>
      <c r="S1218" t="inlineStr">
        <is>
          <t>Hybrid</t>
        </is>
      </c>
      <c r="T1218" s="70" t="n">
        <v>13</v>
      </c>
      <c r="U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TY101210</t>
        </is>
      </c>
      <c r="B1219" s="68" t="n">
        <v>45811</v>
      </c>
      <c r="C1219" s="69" t="n">
        <v>2025</v>
      </c>
      <c r="D1219" t="inlineStr">
        <is>
          <t>Jun</t>
        </is>
      </c>
      <c r="E1219" t="inlineStr">
        <is>
          <t>Japan</t>
        </is>
      </c>
      <c r="F1219" t="inlineStr">
        <is>
          <t>Japan</t>
        </is>
      </c>
      <c r="G1219" t="inlineStr">
        <is>
          <t>Prius</t>
        </is>
      </c>
      <c r="H1219" t="inlineStr">
        <is>
          <t>Fleet</t>
        </is>
      </c>
      <c r="I1219" t="inlineStr">
        <is>
          <t>Private buyer</t>
        </is>
      </c>
      <c r="J1219" t="inlineStr">
        <is>
          <t>Olivia Brown</t>
        </is>
      </c>
      <c r="K1219" s="70" t="n">
        <v>40</v>
      </c>
      <c r="L1219" s="71" t="n">
        <v>3426204.39</v>
      </c>
      <c r="M1219" s="71" t="n">
        <v>137048175.6</v>
      </c>
      <c r="N1219" s="71" t="n">
        <v>6852408.78</v>
      </c>
      <c r="O1219" s="71" t="n">
        <v>130195766.82</v>
      </c>
      <c r="P1219" s="71" t="n">
        <v>109404535.32</v>
      </c>
      <c r="Q1219" s="71" t="n">
        <v>20791231.5</v>
      </c>
      <c r="R1219" t="inlineStr">
        <is>
          <t>NG-04</t>
        </is>
      </c>
      <c r="S1219" t="inlineStr">
        <is>
          <t>Hybrid</t>
        </is>
      </c>
      <c r="T1219" s="70" t="n">
        <v>41</v>
      </c>
      <c r="U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TY101211</t>
        </is>
      </c>
      <c r="B1220" s="68" t="n">
        <v>45811</v>
      </c>
      <c r="C1220" s="69" t="n">
        <v>2025</v>
      </c>
      <c r="D1220" t="inlineStr">
        <is>
          <t>Jun</t>
        </is>
      </c>
      <c r="E1220" t="inlineStr">
        <is>
          <t>North America</t>
        </is>
      </c>
      <c r="F1220" t="inlineStr">
        <is>
          <t>USA</t>
        </is>
      </c>
      <c r="G1220" t="inlineStr">
        <is>
          <t>Prius</t>
        </is>
      </c>
      <c r="H1220" t="inlineStr">
        <is>
          <t>Online reservation</t>
        </is>
      </c>
      <c r="I1220" t="inlineStr">
        <is>
          <t>Private buyer</t>
        </is>
      </c>
      <c r="J1220" t="inlineStr">
        <is>
          <t>Shraddha Kulkarni</t>
        </is>
      </c>
      <c r="K1220" s="70" t="n">
        <v>10</v>
      </c>
      <c r="L1220" s="71" t="n">
        <v>3352090.61</v>
      </c>
      <c r="M1220" s="71" t="n">
        <v>33520906.1</v>
      </c>
      <c r="N1220" s="71" t="n">
        <v>0</v>
      </c>
      <c r="O1220" s="71" t="n">
        <v>33520906.1</v>
      </c>
      <c r="P1220" s="71" t="n">
        <v>27315963.47</v>
      </c>
      <c r="Q1220" s="71" t="n">
        <v>6204942.63</v>
      </c>
      <c r="R1220" t="inlineStr">
        <is>
          <t>TX-03</t>
        </is>
      </c>
      <c r="S1220" t="inlineStr">
        <is>
          <t>Hybrid</t>
        </is>
      </c>
      <c r="T1220" s="70" t="n">
        <v>11</v>
      </c>
      <c r="U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TY101212</t>
        </is>
      </c>
      <c r="B1221" s="68" t="n">
        <v>45811</v>
      </c>
      <c r="C1221" s="69" t="n">
        <v>2025</v>
      </c>
      <c r="D1221" t="inlineStr">
        <is>
          <t>Jun</t>
        </is>
      </c>
      <c r="E1221" t="inlineStr">
        <is>
          <t>North America</t>
        </is>
      </c>
      <c r="F1221" t="inlineStr">
        <is>
          <t>USA</t>
        </is>
      </c>
      <c r="G1221" t="inlineStr">
        <is>
          <t>RAV4</t>
        </is>
      </c>
      <c r="H1221" t="inlineStr">
        <is>
          <t>Dealer retail</t>
        </is>
      </c>
      <c r="I1221" t="inlineStr">
        <is>
          <t>Private buyer</t>
        </is>
      </c>
      <c r="J1221" t="inlineStr">
        <is>
          <t>Hiroshi Tanaka</t>
        </is>
      </c>
      <c r="K1221" s="70" t="n">
        <v>21</v>
      </c>
      <c r="L1221" s="71" t="n">
        <v>3466256.8</v>
      </c>
      <c r="M1221" s="71" t="n">
        <v>72791392.8</v>
      </c>
      <c r="N1221" s="71" t="n">
        <v>0</v>
      </c>
      <c r="O1221" s="71" t="n">
        <v>72791392.8</v>
      </c>
      <c r="P1221" s="71" t="n">
        <v>59267239.81</v>
      </c>
      <c r="Q1221" s="71" t="n">
        <v>13524152.99</v>
      </c>
      <c r="R1221" t="inlineStr">
        <is>
          <t>NY-02</t>
        </is>
      </c>
      <c r="S1221" t="inlineStr">
        <is>
          <t>Hybrid</t>
        </is>
      </c>
      <c r="T1221" s="70" t="n">
        <v>21</v>
      </c>
      <c r="U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TY101213</t>
        </is>
      </c>
      <c r="B1222" s="68" t="n">
        <v>45811</v>
      </c>
      <c r="C1222" s="69" t="n">
        <v>2025</v>
      </c>
      <c r="D1222" t="inlineStr">
        <is>
          <t>Jun</t>
        </is>
      </c>
      <c r="E1222" t="inlineStr">
        <is>
          <t>Middle East</t>
        </is>
      </c>
      <c r="F1222" t="inlineStr">
        <is>
          <t>UAE</t>
        </is>
      </c>
      <c r="G1222" t="inlineStr">
        <is>
          <t>Hilux</t>
        </is>
      </c>
      <c r="H1222" t="inlineStr">
        <is>
          <t>Dealer retail</t>
        </is>
      </c>
      <c r="I1222" t="inlineStr">
        <is>
          <t>Private buyer</t>
        </is>
      </c>
      <c r="J1222" t="inlineStr">
        <is>
          <t>Omar Haddad</t>
        </is>
      </c>
      <c r="K1222" s="70" t="n">
        <v>14</v>
      </c>
      <c r="L1222" s="71" t="n">
        <v>3923086.66</v>
      </c>
      <c r="M1222" s="71" t="n">
        <v>54923213.24</v>
      </c>
      <c r="N1222" s="71" t="n">
        <v>0</v>
      </c>
      <c r="O1222" s="71" t="n">
        <v>54923213.24</v>
      </c>
      <c r="P1222" s="71" t="n">
        <v>44236492.96</v>
      </c>
      <c r="Q1222" s="71" t="n">
        <v>10686720.28</v>
      </c>
      <c r="R1222" t="inlineStr">
        <is>
          <t>DB-03</t>
        </is>
      </c>
      <c r="S1222" t="inlineStr">
        <is>
          <t>Diesel</t>
        </is>
      </c>
      <c r="T1222" s="70" t="n">
        <v>14</v>
      </c>
      <c r="U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TY101214</t>
        </is>
      </c>
      <c r="B1223" s="68" t="n">
        <v>45811</v>
      </c>
      <c r="C1223" s="69" t="n">
        <v>2025</v>
      </c>
      <c r="D1223" t="inlineStr">
        <is>
          <t>Jun</t>
        </is>
      </c>
      <c r="E1223" t="inlineStr">
        <is>
          <t>North America</t>
        </is>
      </c>
      <c r="F1223" t="inlineStr">
        <is>
          <t>Canada</t>
        </is>
      </c>
      <c r="G1223" t="inlineStr">
        <is>
          <t>RAV4</t>
        </is>
      </c>
      <c r="H1223" t="inlineStr">
        <is>
          <t>Online reservation</t>
        </is>
      </c>
      <c r="I1223" t="inlineStr">
        <is>
          <t>Private buyer</t>
        </is>
      </c>
      <c r="J1223" t="inlineStr">
        <is>
          <t>Yuki Sato</t>
        </is>
      </c>
      <c r="K1223" s="70" t="n">
        <v>31</v>
      </c>
      <c r="L1223" s="71" t="n">
        <v>3534455.56</v>
      </c>
      <c r="M1223" s="71" t="n">
        <v>109568122.36</v>
      </c>
      <c r="N1223" s="71" t="n">
        <v>5478406.12</v>
      </c>
      <c r="O1223" s="71" t="n">
        <v>104089716.24</v>
      </c>
      <c r="P1223" s="71" t="n">
        <v>91586858.33</v>
      </c>
      <c r="Q1223" s="71" t="n">
        <v>12502857.91</v>
      </c>
      <c r="R1223" t="inlineStr">
        <is>
          <t>TO-02</t>
        </is>
      </c>
      <c r="S1223" t="inlineStr">
        <is>
          <t>Hybrid</t>
        </is>
      </c>
      <c r="T1223" s="70" t="n">
        <v>30</v>
      </c>
      <c r="U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TY101215</t>
        </is>
      </c>
      <c r="B1224" s="68" t="n">
        <v>45811</v>
      </c>
      <c r="C1224" s="69" t="n">
        <v>2025</v>
      </c>
      <c r="D1224" t="inlineStr">
        <is>
          <t>Jun</t>
        </is>
      </c>
      <c r="E1224" t="inlineStr">
        <is>
          <t>Middle East</t>
        </is>
      </c>
      <c r="F1224" t="inlineStr">
        <is>
          <t>UAE</t>
        </is>
      </c>
      <c r="G1224" t="inlineStr">
        <is>
          <t>bZ4X</t>
        </is>
      </c>
      <c r="H1224" t="inlineStr">
        <is>
          <t>Dealer retail</t>
        </is>
      </c>
      <c r="I1224" t="inlineStr">
        <is>
          <t>Company fleet</t>
        </is>
      </c>
      <c r="J1224" t="inlineStr">
        <is>
          <t>Wei Chen</t>
        </is>
      </c>
      <c r="K1224" s="70" t="n">
        <v>19</v>
      </c>
      <c r="L1224" s="71" t="n">
        <v>5695741.49</v>
      </c>
      <c r="M1224" s="71" t="n">
        <v>108219088.31</v>
      </c>
      <c r="N1224" s="71" t="n">
        <v>2164381.77</v>
      </c>
      <c r="O1224" s="71" t="n">
        <v>106054706.54</v>
      </c>
      <c r="P1224" s="71" t="n">
        <v>104410256.31</v>
      </c>
      <c r="Q1224" s="71" t="n">
        <v>1644450.23</v>
      </c>
      <c r="R1224" t="inlineStr">
        <is>
          <t>DB-03</t>
        </is>
      </c>
      <c r="S1224" t="inlineStr">
        <is>
          <t>EV</t>
        </is>
      </c>
      <c r="T1224" s="70" t="n">
        <v>19</v>
      </c>
      <c r="U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TY101216</t>
        </is>
      </c>
      <c r="B1225" s="68" t="n">
        <v>45811</v>
      </c>
      <c r="C1225" s="69" t="n">
        <v>2025</v>
      </c>
      <c r="D1225" t="inlineStr">
        <is>
          <t>Jun</t>
        </is>
      </c>
      <c r="E1225" t="inlineStr">
        <is>
          <t>Japan</t>
        </is>
      </c>
      <c r="F1225" t="inlineStr">
        <is>
          <t>Japan</t>
        </is>
      </c>
      <c r="G1225" t="inlineStr">
        <is>
          <t>Corolla</t>
        </is>
      </c>
      <c r="H1225" t="inlineStr">
        <is>
          <t>Online reservation</t>
        </is>
      </c>
      <c r="I1225" t="inlineStr">
        <is>
          <t>Private buyer</t>
        </is>
      </c>
      <c r="J1225" t="inlineStr">
        <is>
          <t>Omar Haddad</t>
        </is>
      </c>
      <c r="K1225" s="70" t="n">
        <v>23</v>
      </c>
      <c r="L1225" s="71" t="n">
        <v>2851457.46</v>
      </c>
      <c r="M1225" s="71" t="n">
        <v>65583521.58</v>
      </c>
      <c r="N1225" s="71" t="n">
        <v>1311670.43</v>
      </c>
      <c r="O1225" s="71" t="n">
        <v>64271851.15</v>
      </c>
      <c r="P1225" s="71" t="n">
        <v>54544247.8</v>
      </c>
      <c r="Q1225" s="71" t="n">
        <v>9727603.35</v>
      </c>
      <c r="R1225" t="inlineStr">
        <is>
          <t>TK-02</t>
        </is>
      </c>
      <c r="S1225" t="inlineStr">
        <is>
          <t>Hybrid</t>
        </is>
      </c>
      <c r="T1225" s="70" t="n">
        <v>23</v>
      </c>
      <c r="U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TY101217</t>
        </is>
      </c>
      <c r="B1226" s="68" t="n">
        <v>45811</v>
      </c>
      <c r="C1226" s="69" t="n">
        <v>2025</v>
      </c>
      <c r="D1226" t="inlineStr">
        <is>
          <t>Jun</t>
        </is>
      </c>
      <c r="E1226" t="inlineStr">
        <is>
          <t>North America</t>
        </is>
      </c>
      <c r="F1226" t="inlineStr">
        <is>
          <t>USA</t>
        </is>
      </c>
      <c r="G1226" t="inlineStr">
        <is>
          <t>bZ4X</t>
        </is>
      </c>
      <c r="H1226" t="inlineStr">
        <is>
          <t>Dealer retail</t>
        </is>
      </c>
      <c r="I1226" t="inlineStr">
        <is>
          <t>Private buyer</t>
        </is>
      </c>
      <c r="J1226" t="inlineStr">
        <is>
          <t>Priya Nair</t>
        </is>
      </c>
      <c r="K1226" s="70" t="n">
        <v>11</v>
      </c>
      <c r="L1226" s="71" t="n">
        <v>5693109.34</v>
      </c>
      <c r="M1226" s="71" t="n">
        <v>62624202.74</v>
      </c>
      <c r="N1226" s="71" t="n">
        <v>3131210.14</v>
      </c>
      <c r="O1226" s="71" t="n">
        <v>59492992.6</v>
      </c>
      <c r="P1226" s="71" t="n">
        <v>58907706.39</v>
      </c>
      <c r="Q1226" s="71" t="n">
        <v>585286.21</v>
      </c>
      <c r="R1226" t="inlineStr">
        <is>
          <t>LA-03</t>
        </is>
      </c>
      <c r="S1226" t="inlineStr">
        <is>
          <t>EV</t>
        </is>
      </c>
      <c r="T1226" s="70" t="n">
        <v>12</v>
      </c>
      <c r="U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TY101218</t>
        </is>
      </c>
      <c r="B1227" s="68" t="n">
        <v>45811</v>
      </c>
      <c r="C1227" s="69" t="n">
        <v>2025</v>
      </c>
      <c r="D1227" t="inlineStr">
        <is>
          <t>Jun</t>
        </is>
      </c>
      <c r="E1227" t="inlineStr">
        <is>
          <t>North America</t>
        </is>
      </c>
      <c r="F1227" t="inlineStr">
        <is>
          <t>USA</t>
        </is>
      </c>
      <c r="G1227" t="inlineStr">
        <is>
          <t>Hilux</t>
        </is>
      </c>
      <c r="H1227" t="inlineStr">
        <is>
          <t>Dealer retail</t>
        </is>
      </c>
      <c r="I1227" t="inlineStr">
        <is>
          <t>Private buyer</t>
        </is>
      </c>
      <c r="J1227" t="inlineStr">
        <is>
          <t>Yuki Sato</t>
        </is>
      </c>
      <c r="K1227" s="70" t="n">
        <v>25</v>
      </c>
      <c r="L1227" s="71" t="n">
        <v>4141954.34</v>
      </c>
      <c r="M1227" s="71" t="n">
        <v>103548858.5</v>
      </c>
      <c r="N1227" s="71" t="n">
        <v>2070977.17</v>
      </c>
      <c r="O1227" s="71" t="n">
        <v>101477881.33</v>
      </c>
      <c r="P1227" s="71" t="n">
        <v>77916456.3</v>
      </c>
      <c r="Q1227" s="71" t="n">
        <v>23561425.03</v>
      </c>
      <c r="R1227" t="inlineStr">
        <is>
          <t>NY-01</t>
        </is>
      </c>
      <c r="S1227" t="inlineStr">
        <is>
          <t>Petrol</t>
        </is>
      </c>
      <c r="T1227" s="70" t="n">
        <v>24</v>
      </c>
      <c r="U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TY101219</t>
        </is>
      </c>
      <c r="B1228" s="68" t="n">
        <v>45811</v>
      </c>
      <c r="C1228" s="69" t="n">
        <v>2025</v>
      </c>
      <c r="D1228" t="inlineStr">
        <is>
          <t>Jun</t>
        </is>
      </c>
      <c r="E1228" t="inlineStr">
        <is>
          <t>Asia</t>
        </is>
      </c>
      <c r="F1228" t="inlineStr">
        <is>
          <t>Thailand</t>
        </is>
      </c>
      <c r="G1228" t="inlineStr">
        <is>
          <t>Hilux</t>
        </is>
      </c>
      <c r="H1228" t="inlineStr">
        <is>
          <t>Dealer retail</t>
        </is>
      </c>
      <c r="I1228" t="inlineStr">
        <is>
          <t>Private buyer</t>
        </is>
      </c>
      <c r="J1228" t="inlineStr">
        <is>
          <t>Ana Costa</t>
        </is>
      </c>
      <c r="K1228" s="70" t="n">
        <v>12</v>
      </c>
      <c r="L1228" s="71" t="n">
        <v>4070606.68</v>
      </c>
      <c r="M1228" s="71" t="n">
        <v>48847280.16</v>
      </c>
      <c r="N1228" s="71" t="n">
        <v>1465418.4</v>
      </c>
      <c r="O1228" s="71" t="n">
        <v>47381861.76</v>
      </c>
      <c r="P1228" s="71" t="n">
        <v>38098112.04</v>
      </c>
      <c r="Q1228" s="71" t="n">
        <v>9283749.720000001</v>
      </c>
      <c r="R1228" t="inlineStr">
        <is>
          <t>BK-02</t>
        </is>
      </c>
      <c r="S1228" t="inlineStr">
        <is>
          <t>Diesel</t>
        </is>
      </c>
      <c r="T1228" s="70" t="n">
        <v>13</v>
      </c>
      <c r="U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TY101220</t>
        </is>
      </c>
      <c r="B1229" s="68" t="n">
        <v>45812</v>
      </c>
      <c r="C1229" s="69" t="n">
        <v>2025</v>
      </c>
      <c r="D1229" t="inlineStr">
        <is>
          <t>Jun</t>
        </is>
      </c>
      <c r="E1229" t="inlineStr">
        <is>
          <t>North America</t>
        </is>
      </c>
      <c r="F1229" t="inlineStr">
        <is>
          <t>Canada</t>
        </is>
      </c>
      <c r="G1229" t="inlineStr">
        <is>
          <t>Corolla</t>
        </is>
      </c>
      <c r="H1229" t="inlineStr">
        <is>
          <t>Dealer retail</t>
        </is>
      </c>
      <c r="I1229" t="inlineStr">
        <is>
          <t>Private buyer</t>
        </is>
      </c>
      <c r="J1229" t="inlineStr">
        <is>
          <t>Aisha Bello</t>
        </is>
      </c>
      <c r="K1229" s="70" t="n">
        <v>29</v>
      </c>
      <c r="L1229" s="71" t="n">
        <v>2939104.75</v>
      </c>
      <c r="M1229" s="71" t="n">
        <v>85234037.75</v>
      </c>
      <c r="N1229" s="71" t="n">
        <v>4261701.89</v>
      </c>
      <c r="O1229" s="71" t="n">
        <v>80972335.86</v>
      </c>
      <c r="P1229" s="71" t="n">
        <v>68649287.12</v>
      </c>
      <c r="Q1229" s="71" t="n">
        <v>12323048.74</v>
      </c>
      <c r="R1229" t="inlineStr">
        <is>
          <t>TO-04</t>
        </is>
      </c>
      <c r="S1229" t="inlineStr">
        <is>
          <t>Petrol</t>
        </is>
      </c>
      <c r="T1229" s="70" t="n">
        <v>32</v>
      </c>
      <c r="U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TY101221</t>
        </is>
      </c>
      <c r="B1230" s="68" t="n">
        <v>45812</v>
      </c>
      <c r="C1230" s="69" t="n">
        <v>2025</v>
      </c>
      <c r="D1230" t="inlineStr">
        <is>
          <t>Jun</t>
        </is>
      </c>
      <c r="E1230" t="inlineStr">
        <is>
          <t>North America</t>
        </is>
      </c>
      <c r="F1230" t="inlineStr">
        <is>
          <t>Canada</t>
        </is>
      </c>
      <c r="G1230" t="inlineStr">
        <is>
          <t>Camry</t>
        </is>
      </c>
      <c r="H1230" t="inlineStr">
        <is>
          <t>Fleet</t>
        </is>
      </c>
      <c r="I1230" t="inlineStr">
        <is>
          <t>Private buyer</t>
        </is>
      </c>
      <c r="J1230" t="inlineStr">
        <is>
          <t>Wei Chen</t>
        </is>
      </c>
      <c r="K1230" s="70" t="n">
        <v>34</v>
      </c>
      <c r="L1230" s="71" t="n">
        <v>3886909.82</v>
      </c>
      <c r="M1230" s="71" t="n">
        <v>132154933.88</v>
      </c>
      <c r="N1230" s="71" t="n">
        <v>2643098.68</v>
      </c>
      <c r="O1230" s="71" t="n">
        <v>129511835.2</v>
      </c>
      <c r="P1230" s="71" t="n">
        <v>107897927.69</v>
      </c>
      <c r="Q1230" s="71" t="n">
        <v>21613907.51</v>
      </c>
      <c r="R1230" t="inlineStr">
        <is>
          <t>TO-01</t>
        </is>
      </c>
      <c r="S1230" t="inlineStr">
        <is>
          <t>Petrol</t>
        </is>
      </c>
      <c r="T1230" s="70" t="n">
        <v>33</v>
      </c>
      <c r="U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TY101222</t>
        </is>
      </c>
      <c r="B1231" s="68" t="n">
        <v>45812</v>
      </c>
      <c r="C1231" s="69" t="n">
        <v>2025</v>
      </c>
      <c r="D1231" t="inlineStr">
        <is>
          <t>Jun</t>
        </is>
      </c>
      <c r="E1231" t="inlineStr">
        <is>
          <t>Japan</t>
        </is>
      </c>
      <c r="F1231" t="inlineStr">
        <is>
          <t>Japan</t>
        </is>
      </c>
      <c r="G1231" t="inlineStr">
        <is>
          <t>Prius</t>
        </is>
      </c>
      <c r="H1231" t="inlineStr">
        <is>
          <t>Dealer retail</t>
        </is>
      </c>
      <c r="I1231" t="inlineStr">
        <is>
          <t>Private buyer</t>
        </is>
      </c>
      <c r="J1231" t="inlineStr">
        <is>
          <t>Lucas Martin</t>
        </is>
      </c>
      <c r="K1231" s="70" t="n">
        <v>17</v>
      </c>
      <c r="L1231" s="71" t="n">
        <v>3690411.66</v>
      </c>
      <c r="M1231" s="71" t="n">
        <v>62736998.22</v>
      </c>
      <c r="N1231" s="71" t="n">
        <v>1254739.96</v>
      </c>
      <c r="O1231" s="71" t="n">
        <v>61482258.26</v>
      </c>
      <c r="P1231" s="71" t="n">
        <v>47527339.8</v>
      </c>
      <c r="Q1231" s="71" t="n">
        <v>13954918.46</v>
      </c>
      <c r="R1231" t="inlineStr">
        <is>
          <t>NG-01</t>
        </is>
      </c>
      <c r="S1231" t="inlineStr">
        <is>
          <t>Hybrid</t>
        </is>
      </c>
      <c r="T1231" s="70" t="n">
        <v>16</v>
      </c>
      <c r="U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TY101223</t>
        </is>
      </c>
      <c r="B1232" s="68" t="n">
        <v>45812</v>
      </c>
      <c r="C1232" s="69" t="n">
        <v>2025</v>
      </c>
      <c r="D1232" t="inlineStr">
        <is>
          <t>Jun</t>
        </is>
      </c>
      <c r="E1232" t="inlineStr">
        <is>
          <t>Middle East</t>
        </is>
      </c>
      <c r="F1232" t="inlineStr">
        <is>
          <t>UAE</t>
        </is>
      </c>
      <c r="G1232" t="inlineStr">
        <is>
          <t>RAV4</t>
        </is>
      </c>
      <c r="H1232" t="inlineStr">
        <is>
          <t>Fleet</t>
        </is>
      </c>
      <c r="I1232" t="inlineStr">
        <is>
          <t>Private buyer</t>
        </is>
      </c>
      <c r="J1232" t="inlineStr">
        <is>
          <t>Carlos Silva</t>
        </is>
      </c>
      <c r="K1232" s="70" t="n">
        <v>35</v>
      </c>
      <c r="L1232" s="71" t="n">
        <v>3415934.6</v>
      </c>
      <c r="M1232" s="71" t="n">
        <v>119557711</v>
      </c>
      <c r="N1232" s="71" t="n">
        <v>2391154.22</v>
      </c>
      <c r="O1232" s="71" t="n">
        <v>117166556.78</v>
      </c>
      <c r="P1232" s="71" t="n">
        <v>100223567.45</v>
      </c>
      <c r="Q1232" s="71" t="n">
        <v>16942989.33</v>
      </c>
      <c r="R1232" t="inlineStr">
        <is>
          <t>DB-04</t>
        </is>
      </c>
      <c r="S1232" t="inlineStr">
        <is>
          <t>Hybrid</t>
        </is>
      </c>
      <c r="T1232" s="70" t="n">
        <v>37</v>
      </c>
      <c r="U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TY101224</t>
        </is>
      </c>
      <c r="B1233" s="68" t="n">
        <v>45812</v>
      </c>
      <c r="C1233" s="69" t="n">
        <v>2025</v>
      </c>
      <c r="D1233" t="inlineStr">
        <is>
          <t>Jun</t>
        </is>
      </c>
      <c r="E1233" t="inlineStr">
        <is>
          <t>Asia</t>
        </is>
      </c>
      <c r="F1233" t="inlineStr">
        <is>
          <t>Indonesia</t>
        </is>
      </c>
      <c r="G1233" t="inlineStr">
        <is>
          <t>Camry</t>
        </is>
      </c>
      <c r="H1233" t="inlineStr">
        <is>
          <t>Fleet</t>
        </is>
      </c>
      <c r="I1233" t="inlineStr">
        <is>
          <t>Private buyer</t>
        </is>
      </c>
      <c r="J1233" t="inlineStr">
        <is>
          <t>Liam O'Brien</t>
        </is>
      </c>
      <c r="K1233" s="70" t="n">
        <v>9</v>
      </c>
      <c r="L1233" s="71" t="n">
        <v>4111386.57</v>
      </c>
      <c r="M1233" s="71" t="n">
        <v>37002479.13</v>
      </c>
      <c r="N1233" s="71" t="n">
        <v>1110074.37</v>
      </c>
      <c r="O1233" s="71" t="n">
        <v>35892404.76</v>
      </c>
      <c r="P1233" s="71" t="n">
        <v>28903635.67</v>
      </c>
      <c r="Q1233" s="71" t="n">
        <v>6988769.09</v>
      </c>
      <c r="R1233" t="inlineStr">
        <is>
          <t>JK-01</t>
        </is>
      </c>
      <c r="S1233" t="inlineStr">
        <is>
          <t>Hybrid</t>
        </is>
      </c>
      <c r="T1233" s="70" t="n">
        <v>9</v>
      </c>
      <c r="U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TY101225</t>
        </is>
      </c>
      <c r="B1234" s="68" t="n">
        <v>45812</v>
      </c>
      <c r="C1234" s="69" t="n">
        <v>2025</v>
      </c>
      <c r="D1234" t="inlineStr">
        <is>
          <t>Jun</t>
        </is>
      </c>
      <c r="E1234" t="inlineStr">
        <is>
          <t>Japan</t>
        </is>
      </c>
      <c r="F1234" t="inlineStr">
        <is>
          <t>Japan</t>
        </is>
      </c>
      <c r="G1234" t="inlineStr">
        <is>
          <t>Prius</t>
        </is>
      </c>
      <c r="H1234" t="inlineStr">
        <is>
          <t>Dealer retail</t>
        </is>
      </c>
      <c r="I1234" t="inlineStr">
        <is>
          <t>Private buyer</t>
        </is>
      </c>
      <c r="J1234" t="inlineStr">
        <is>
          <t>Amir Khan</t>
        </is>
      </c>
      <c r="K1234" s="70" t="n">
        <v>23</v>
      </c>
      <c r="L1234" s="71" t="n">
        <v>3426286.17</v>
      </c>
      <c r="M1234" s="71" t="n">
        <v>78804581.91</v>
      </c>
      <c r="N1234" s="71" t="n">
        <v>3940229.1</v>
      </c>
      <c r="O1234" s="71" t="n">
        <v>74864352.81</v>
      </c>
      <c r="P1234" s="71" t="n">
        <v>62890357.03</v>
      </c>
      <c r="Q1234" s="71" t="n">
        <v>11973995.78</v>
      </c>
      <c r="R1234" t="inlineStr">
        <is>
          <t>OS-02</t>
        </is>
      </c>
      <c r="S1234" t="inlineStr">
        <is>
          <t>Hybrid</t>
        </is>
      </c>
      <c r="T1234" s="70" t="n">
        <v>24</v>
      </c>
      <c r="U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TY101226</t>
        </is>
      </c>
      <c r="B1235" s="68" t="n">
        <v>45812</v>
      </c>
      <c r="C1235" s="69" t="n">
        <v>2025</v>
      </c>
      <c r="D1235" t="inlineStr">
        <is>
          <t>Jun</t>
        </is>
      </c>
      <c r="E1235" t="inlineStr">
        <is>
          <t>Middle East</t>
        </is>
      </c>
      <c r="F1235" t="inlineStr">
        <is>
          <t>UAE</t>
        </is>
      </c>
      <c r="G1235" t="inlineStr">
        <is>
          <t>RAV4</t>
        </is>
      </c>
      <c r="H1235" t="inlineStr">
        <is>
          <t>Fleet</t>
        </is>
      </c>
      <c r="I1235" t="inlineStr">
        <is>
          <t>Private buyer</t>
        </is>
      </c>
      <c r="J1235" t="inlineStr">
        <is>
          <t>Arjun Mehta</t>
        </is>
      </c>
      <c r="K1235" s="70" t="n">
        <v>41</v>
      </c>
      <c r="L1235" s="71" t="n">
        <v>3796521.91</v>
      </c>
      <c r="M1235" s="71" t="n">
        <v>155657398.31</v>
      </c>
      <c r="N1235" s="71" t="n">
        <v>4669721.95</v>
      </c>
      <c r="O1235" s="71" t="n">
        <v>150987676.36</v>
      </c>
      <c r="P1235" s="71" t="n">
        <v>117694194.06</v>
      </c>
      <c r="Q1235" s="71" t="n">
        <v>33293482.3</v>
      </c>
      <c r="R1235" t="inlineStr">
        <is>
          <t>DB-04</t>
        </is>
      </c>
      <c r="S1235" t="inlineStr">
        <is>
          <t>Hybrid</t>
        </is>
      </c>
      <c r="T1235" s="70" t="n">
        <v>43</v>
      </c>
      <c r="U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TY101227</t>
        </is>
      </c>
      <c r="B1236" s="68" t="n">
        <v>45812</v>
      </c>
      <c r="C1236" s="69" t="n">
        <v>2025</v>
      </c>
      <c r="D1236" t="inlineStr">
        <is>
          <t>Jun</t>
        </is>
      </c>
      <c r="E1236" t="inlineStr">
        <is>
          <t>Europe</t>
        </is>
      </c>
      <c r="F1236" t="inlineStr">
        <is>
          <t>France</t>
        </is>
      </c>
      <c r="G1236" t="inlineStr">
        <is>
          <t>Prius</t>
        </is>
      </c>
      <c r="H1236" t="inlineStr">
        <is>
          <t>Online reservation</t>
        </is>
      </c>
      <c r="I1236" t="inlineStr">
        <is>
          <t>Private buyer</t>
        </is>
      </c>
      <c r="J1236" t="inlineStr">
        <is>
          <t>Fatima Al-Saud</t>
        </is>
      </c>
      <c r="K1236" s="70" t="n">
        <v>21</v>
      </c>
      <c r="L1236" s="71" t="n">
        <v>3400610.98</v>
      </c>
      <c r="M1236" s="71" t="n">
        <v>71412830.58</v>
      </c>
      <c r="N1236" s="71" t="n">
        <v>3570641.53</v>
      </c>
      <c r="O1236" s="71" t="n">
        <v>67842189.05</v>
      </c>
      <c r="P1236" s="71" t="n">
        <v>59785576.11</v>
      </c>
      <c r="Q1236" s="71" t="n">
        <v>8056612.94</v>
      </c>
      <c r="R1236" t="inlineStr">
        <is>
          <t>PA-02</t>
        </is>
      </c>
      <c r="S1236" t="inlineStr">
        <is>
          <t>Hybrid</t>
        </is>
      </c>
      <c r="T1236" s="70" t="n">
        <v>21</v>
      </c>
      <c r="U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TY101228</t>
        </is>
      </c>
      <c r="B1237" s="68" t="n">
        <v>45812</v>
      </c>
      <c r="C1237" s="69" t="n">
        <v>2025</v>
      </c>
      <c r="D1237" t="inlineStr">
        <is>
          <t>Jun</t>
        </is>
      </c>
      <c r="E1237" t="inlineStr">
        <is>
          <t>Middle East</t>
        </is>
      </c>
      <c r="F1237" t="inlineStr">
        <is>
          <t>Saudi Arabia</t>
        </is>
      </c>
      <c r="G1237" t="inlineStr">
        <is>
          <t>Camry</t>
        </is>
      </c>
      <c r="H1237" t="inlineStr">
        <is>
          <t>Dealer retail</t>
        </is>
      </c>
      <c r="I1237" t="inlineStr">
        <is>
          <t>Private buyer</t>
        </is>
      </c>
      <c r="J1237" t="inlineStr">
        <is>
          <t>Mei Lin</t>
        </is>
      </c>
      <c r="K1237" s="70" t="n">
        <v>35</v>
      </c>
      <c r="L1237" s="71" t="n">
        <v>4121828.75</v>
      </c>
      <c r="M1237" s="71" t="n">
        <v>144264006.25</v>
      </c>
      <c r="N1237" s="71" t="n">
        <v>7213200.31</v>
      </c>
      <c r="O1237" s="71" t="n">
        <v>137050805.94</v>
      </c>
      <c r="P1237" s="71" t="n">
        <v>115263490.27</v>
      </c>
      <c r="Q1237" s="71" t="n">
        <v>21787315.67</v>
      </c>
      <c r="R1237" t="inlineStr">
        <is>
          <t>RY-02</t>
        </is>
      </c>
      <c r="S1237" t="inlineStr">
        <is>
          <t>Petrol</t>
        </is>
      </c>
      <c r="T1237" s="70" t="n">
        <v>36</v>
      </c>
      <c r="U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TY101229</t>
        </is>
      </c>
      <c r="B1238" s="68" t="n">
        <v>45812</v>
      </c>
      <c r="C1238" s="69" t="n">
        <v>2025</v>
      </c>
      <c r="D1238" t="inlineStr">
        <is>
          <t>Jun</t>
        </is>
      </c>
      <c r="E1238" t="inlineStr">
        <is>
          <t>Asia</t>
        </is>
      </c>
      <c r="F1238" t="inlineStr">
        <is>
          <t>Thailand</t>
        </is>
      </c>
      <c r="G1238" t="inlineStr">
        <is>
          <t>Camry</t>
        </is>
      </c>
      <c r="H1238" t="inlineStr">
        <is>
          <t>Dealer retail</t>
        </is>
      </c>
      <c r="I1238" t="inlineStr">
        <is>
          <t>Company fleet</t>
        </is>
      </c>
      <c r="J1238" t="inlineStr">
        <is>
          <t>Yuki Sato</t>
        </is>
      </c>
      <c r="K1238" s="70" t="n">
        <v>37</v>
      </c>
      <c r="L1238" s="71" t="n">
        <v>4200054.56</v>
      </c>
      <c r="M1238" s="71" t="n">
        <v>155402018.72</v>
      </c>
      <c r="N1238" s="71" t="n">
        <v>3108040.37</v>
      </c>
      <c r="O1238" s="71" t="n">
        <v>152293978.35</v>
      </c>
      <c r="P1238" s="71" t="n">
        <v>121796958.63</v>
      </c>
      <c r="Q1238" s="71" t="n">
        <v>30497019.72</v>
      </c>
      <c r="R1238" t="inlineStr">
        <is>
          <t>BK-04</t>
        </is>
      </c>
      <c r="S1238" t="inlineStr">
        <is>
          <t>Petrol</t>
        </is>
      </c>
      <c r="T1238" s="70" t="n">
        <v>37</v>
      </c>
      <c r="U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TY101230</t>
        </is>
      </c>
      <c r="B1239" s="68" t="n">
        <v>45812</v>
      </c>
      <c r="C1239" s="69" t="n">
        <v>2025</v>
      </c>
      <c r="D1239" t="inlineStr">
        <is>
          <t>Jun</t>
        </is>
      </c>
      <c r="E1239" t="inlineStr">
        <is>
          <t>North America</t>
        </is>
      </c>
      <c r="F1239" t="inlineStr">
        <is>
          <t>USA</t>
        </is>
      </c>
      <c r="G1239" t="inlineStr">
        <is>
          <t>Hilux</t>
        </is>
      </c>
      <c r="H1239" t="inlineStr">
        <is>
          <t>Fleet</t>
        </is>
      </c>
      <c r="I1239" t="inlineStr">
        <is>
          <t>Government</t>
        </is>
      </c>
      <c r="J1239" t="inlineStr">
        <is>
          <t>Noah Smith</t>
        </is>
      </c>
      <c r="K1239" s="70" t="n">
        <v>16</v>
      </c>
      <c r="L1239" s="71" t="n">
        <v>4029147.87</v>
      </c>
      <c r="M1239" s="71" t="n">
        <v>64466365.92</v>
      </c>
      <c r="N1239" s="71" t="n">
        <v>1933990.98</v>
      </c>
      <c r="O1239" s="71" t="n">
        <v>62532374.94</v>
      </c>
      <c r="P1239" s="71" t="n">
        <v>51590180.01</v>
      </c>
      <c r="Q1239" s="71" t="n">
        <v>10942194.93</v>
      </c>
      <c r="R1239" t="inlineStr">
        <is>
          <t>NY-04</t>
        </is>
      </c>
      <c r="S1239" t="inlineStr">
        <is>
          <t>Diesel</t>
        </is>
      </c>
      <c r="T1239" s="70" t="n">
        <v>16</v>
      </c>
      <c r="U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TY101231</t>
        </is>
      </c>
      <c r="B1240" s="68" t="n">
        <v>45812</v>
      </c>
      <c r="C1240" s="69" t="n">
        <v>2025</v>
      </c>
      <c r="D1240" t="inlineStr">
        <is>
          <t>Jun</t>
        </is>
      </c>
      <c r="E1240" t="inlineStr">
        <is>
          <t>North America</t>
        </is>
      </c>
      <c r="F1240" t="inlineStr">
        <is>
          <t>USA</t>
        </is>
      </c>
      <c r="G1240" t="inlineStr">
        <is>
          <t>Corolla</t>
        </is>
      </c>
      <c r="H1240" t="inlineStr">
        <is>
          <t>Dealer retail</t>
        </is>
      </c>
      <c r="I1240" t="inlineStr">
        <is>
          <t>Company fleet</t>
        </is>
      </c>
      <c r="J1240" t="inlineStr">
        <is>
          <t>Wei Chen</t>
        </is>
      </c>
      <c r="K1240" s="70" t="n">
        <v>2</v>
      </c>
      <c r="L1240" s="71" t="n">
        <v>2931897.67</v>
      </c>
      <c r="M1240" s="71" t="n">
        <v>5863795.34</v>
      </c>
      <c r="N1240" s="71" t="n">
        <v>175913.86</v>
      </c>
      <c r="O1240" s="71" t="n">
        <v>5687881.48</v>
      </c>
      <c r="P1240" s="71" t="n">
        <v>4754336.96</v>
      </c>
      <c r="Q1240" s="71" t="n">
        <v>933544.52</v>
      </c>
      <c r="R1240" t="inlineStr">
        <is>
          <t>LA-04</t>
        </is>
      </c>
      <c r="S1240" t="inlineStr">
        <is>
          <t>Hybrid</t>
        </is>
      </c>
      <c r="T1240" s="70" t="n">
        <v>2</v>
      </c>
      <c r="U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TY101232</t>
        </is>
      </c>
      <c r="B1241" s="68" t="n">
        <v>45813</v>
      </c>
      <c r="C1241" s="69" t="n">
        <v>2025</v>
      </c>
      <c r="D1241" t="inlineStr">
        <is>
          <t>Jun</t>
        </is>
      </c>
      <c r="E1241" t="inlineStr">
        <is>
          <t>North America</t>
        </is>
      </c>
      <c r="F1241" t="inlineStr">
        <is>
          <t>USA</t>
        </is>
      </c>
      <c r="G1241" t="inlineStr">
        <is>
          <t>Camry</t>
        </is>
      </c>
      <c r="H1241" t="inlineStr">
        <is>
          <t>Dealer retail</t>
        </is>
      </c>
      <c r="I1241" t="inlineStr">
        <is>
          <t>Company fleet</t>
        </is>
      </c>
      <c r="J1241" t="inlineStr">
        <is>
          <t>Arjun Mehta</t>
        </is>
      </c>
      <c r="K1241" s="70" t="n">
        <v>23</v>
      </c>
      <c r="L1241" s="71" t="n">
        <v>3992276.54</v>
      </c>
      <c r="M1241" s="71" t="n">
        <v>91822360.42</v>
      </c>
      <c r="N1241" s="71" t="n">
        <v>2754670.81</v>
      </c>
      <c r="O1241" s="71" t="n">
        <v>89067689.61</v>
      </c>
      <c r="P1241" s="71" t="n">
        <v>74222049.72</v>
      </c>
      <c r="Q1241" s="71" t="n">
        <v>14845639.89</v>
      </c>
      <c r="R1241" t="inlineStr">
        <is>
          <t>NY-03</t>
        </is>
      </c>
      <c r="S1241" t="inlineStr">
        <is>
          <t>Hybrid</t>
        </is>
      </c>
      <c r="T1241" s="70" t="n">
        <v>23</v>
      </c>
      <c r="U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TY101233</t>
        </is>
      </c>
      <c r="B1242" s="68" t="n">
        <v>45813</v>
      </c>
      <c r="C1242" s="69" t="n">
        <v>2025</v>
      </c>
      <c r="D1242" t="inlineStr">
        <is>
          <t>Jun</t>
        </is>
      </c>
      <c r="E1242" t="inlineStr">
        <is>
          <t>North America</t>
        </is>
      </c>
      <c r="F1242" t="inlineStr">
        <is>
          <t>Canada</t>
        </is>
      </c>
      <c r="G1242" t="inlineStr">
        <is>
          <t>Hilux</t>
        </is>
      </c>
      <c r="H1242" t="inlineStr">
        <is>
          <t>Fleet</t>
        </is>
      </c>
      <c r="I1242" t="inlineStr">
        <is>
          <t>Private buyer</t>
        </is>
      </c>
      <c r="J1242" t="inlineStr">
        <is>
          <t>Arjun Mehta</t>
        </is>
      </c>
      <c r="K1242" s="70" t="n">
        <v>17</v>
      </c>
      <c r="L1242" s="71" t="n">
        <v>4143256.91</v>
      </c>
      <c r="M1242" s="71" t="n">
        <v>70435367.47</v>
      </c>
      <c r="N1242" s="71" t="n">
        <v>2113061.02</v>
      </c>
      <c r="O1242" s="71" t="n">
        <v>68322306.45</v>
      </c>
      <c r="P1242" s="71" t="n">
        <v>55256811.31</v>
      </c>
      <c r="Q1242" s="71" t="n">
        <v>13065495.14</v>
      </c>
      <c r="R1242" t="inlineStr">
        <is>
          <t>TO-04</t>
        </is>
      </c>
      <c r="S1242" t="inlineStr">
        <is>
          <t>Diesel</t>
        </is>
      </c>
      <c r="T1242" s="70" t="n">
        <v>18</v>
      </c>
      <c r="U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TY101234</t>
        </is>
      </c>
      <c r="B1243" s="68" t="n">
        <v>45813</v>
      </c>
      <c r="C1243" s="69" t="n">
        <v>2025</v>
      </c>
      <c r="D1243" t="inlineStr">
        <is>
          <t>Jun</t>
        </is>
      </c>
      <c r="E1243" t="inlineStr">
        <is>
          <t>Japan</t>
        </is>
      </c>
      <c r="F1243" t="inlineStr">
        <is>
          <t>Japan</t>
        </is>
      </c>
      <c r="G1243" t="inlineStr">
        <is>
          <t>Corolla</t>
        </is>
      </c>
      <c r="H1243" t="inlineStr">
        <is>
          <t>Dealer retail</t>
        </is>
      </c>
      <c r="I1243" t="inlineStr">
        <is>
          <t>Company fleet</t>
        </is>
      </c>
      <c r="J1243" t="inlineStr">
        <is>
          <t>Ruhi Shaikh</t>
        </is>
      </c>
      <c r="K1243" s="70" t="n">
        <v>4</v>
      </c>
      <c r="L1243" s="71" t="n">
        <v>2802643.05</v>
      </c>
      <c r="M1243" s="71" t="n">
        <v>11210572.2</v>
      </c>
      <c r="N1243" s="71" t="n">
        <v>0</v>
      </c>
      <c r="O1243" s="71" t="n">
        <v>11210572.2</v>
      </c>
      <c r="P1243" s="71" t="n">
        <v>8832358.050000001</v>
      </c>
      <c r="Q1243" s="71" t="n">
        <v>2378214.15</v>
      </c>
      <c r="R1243" t="inlineStr">
        <is>
          <t>TK-03</t>
        </is>
      </c>
      <c r="S1243" t="inlineStr">
        <is>
          <t>Petrol</t>
        </is>
      </c>
      <c r="T1243" s="70" t="n">
        <v>4</v>
      </c>
      <c r="U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TY101235</t>
        </is>
      </c>
      <c r="B1244" s="68" t="n">
        <v>45813</v>
      </c>
      <c r="C1244" s="69" t="n">
        <v>2025</v>
      </c>
      <c r="D1244" t="inlineStr">
        <is>
          <t>Jun</t>
        </is>
      </c>
      <c r="E1244" t="inlineStr">
        <is>
          <t>Japan</t>
        </is>
      </c>
      <c r="F1244" t="inlineStr">
        <is>
          <t>Japan</t>
        </is>
      </c>
      <c r="G1244" t="inlineStr">
        <is>
          <t>Corolla</t>
        </is>
      </c>
      <c r="H1244" t="inlineStr">
        <is>
          <t>Online reservation</t>
        </is>
      </c>
      <c r="I1244" t="inlineStr">
        <is>
          <t>Private buyer</t>
        </is>
      </c>
      <c r="J1244" t="inlineStr">
        <is>
          <t>Yuki Sato</t>
        </is>
      </c>
      <c r="K1244" s="70" t="n">
        <v>14</v>
      </c>
      <c r="L1244" s="71" t="n">
        <v>2702158.99</v>
      </c>
      <c r="M1244" s="71" t="n">
        <v>37830225.86</v>
      </c>
      <c r="N1244" s="71" t="n">
        <v>0</v>
      </c>
      <c r="O1244" s="71" t="n">
        <v>37830225.86</v>
      </c>
      <c r="P1244" s="71" t="n">
        <v>31292509.08</v>
      </c>
      <c r="Q1244" s="71" t="n">
        <v>6537716.78</v>
      </c>
      <c r="R1244" t="inlineStr">
        <is>
          <t>TK-01</t>
        </is>
      </c>
      <c r="S1244" t="inlineStr">
        <is>
          <t>Hybrid</t>
        </is>
      </c>
      <c r="T1244" s="70" t="n">
        <v>15</v>
      </c>
      <c r="U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TY101236</t>
        </is>
      </c>
      <c r="B1245" s="68" t="n">
        <v>45813</v>
      </c>
      <c r="C1245" s="69" t="n">
        <v>2025</v>
      </c>
      <c r="D1245" t="inlineStr">
        <is>
          <t>Jun</t>
        </is>
      </c>
      <c r="E1245" t="inlineStr">
        <is>
          <t>Japan</t>
        </is>
      </c>
      <c r="F1245" t="inlineStr">
        <is>
          <t>Japan</t>
        </is>
      </c>
      <c r="G1245" t="inlineStr">
        <is>
          <t>bZ4X</t>
        </is>
      </c>
      <c r="H1245" t="inlineStr">
        <is>
          <t>Fleet</t>
        </is>
      </c>
      <c r="I1245" t="inlineStr">
        <is>
          <t>Private buyer</t>
        </is>
      </c>
      <c r="J1245" t="inlineStr">
        <is>
          <t>Noah Smith</t>
        </is>
      </c>
      <c r="K1245" s="70" t="n">
        <v>35</v>
      </c>
      <c r="L1245" s="71" t="n">
        <v>6081875.62</v>
      </c>
      <c r="M1245" s="71" t="n">
        <v>212865646.7</v>
      </c>
      <c r="N1245" s="71" t="n">
        <v>10643282.34</v>
      </c>
      <c r="O1245" s="71" t="n">
        <v>202222364.36</v>
      </c>
      <c r="P1245" s="71" t="n">
        <v>181545165.56</v>
      </c>
      <c r="Q1245" s="71" t="n">
        <v>20677198.8</v>
      </c>
      <c r="R1245" t="inlineStr">
        <is>
          <t>NG-03</t>
        </is>
      </c>
      <c r="S1245" t="inlineStr">
        <is>
          <t>EV</t>
        </is>
      </c>
      <c r="T1245" s="70" t="n">
        <v>34</v>
      </c>
      <c r="U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TY101237</t>
        </is>
      </c>
      <c r="B1246" s="68" t="n">
        <v>45813</v>
      </c>
      <c r="C1246" s="69" t="n">
        <v>2025</v>
      </c>
      <c r="D1246" t="inlineStr">
        <is>
          <t>Jun</t>
        </is>
      </c>
      <c r="E1246" t="inlineStr">
        <is>
          <t>Japan</t>
        </is>
      </c>
      <c r="F1246" t="inlineStr">
        <is>
          <t>Japan</t>
        </is>
      </c>
      <c r="G1246" t="inlineStr">
        <is>
          <t>bZ4X</t>
        </is>
      </c>
      <c r="H1246" t="inlineStr">
        <is>
          <t>Dealer retail</t>
        </is>
      </c>
      <c r="I1246" t="inlineStr">
        <is>
          <t>Private buyer</t>
        </is>
      </c>
      <c r="J1246" t="inlineStr">
        <is>
          <t>Kofi Mensah</t>
        </is>
      </c>
      <c r="K1246" s="70" t="n">
        <v>42</v>
      </c>
      <c r="L1246" s="71" t="n">
        <v>6212376.81</v>
      </c>
      <c r="M1246" s="71" t="n">
        <v>260919826.02</v>
      </c>
      <c r="N1246" s="71" t="n">
        <v>5218396.52</v>
      </c>
      <c r="O1246" s="71" t="n">
        <v>255701429.5</v>
      </c>
      <c r="P1246" s="71" t="n">
        <v>234915580.66</v>
      </c>
      <c r="Q1246" s="71" t="n">
        <v>20785848.84</v>
      </c>
      <c r="R1246" t="inlineStr">
        <is>
          <t>TK-02</t>
        </is>
      </c>
      <c r="S1246" t="inlineStr">
        <is>
          <t>EV</t>
        </is>
      </c>
      <c r="T1246" s="70" t="n">
        <v>45</v>
      </c>
      <c r="U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TY101238</t>
        </is>
      </c>
      <c r="B1247" s="68" t="n">
        <v>45813</v>
      </c>
      <c r="C1247" s="69" t="n">
        <v>2025</v>
      </c>
      <c r="D1247" t="inlineStr">
        <is>
          <t>Jun</t>
        </is>
      </c>
      <c r="E1247" t="inlineStr">
        <is>
          <t>Japan</t>
        </is>
      </c>
      <c r="F1247" t="inlineStr">
        <is>
          <t>Japan</t>
        </is>
      </c>
      <c r="G1247" t="inlineStr">
        <is>
          <t>Corolla</t>
        </is>
      </c>
      <c r="H1247" t="inlineStr">
        <is>
          <t>Dealer retail</t>
        </is>
      </c>
      <c r="I1247" t="inlineStr">
        <is>
          <t>Company fleet</t>
        </is>
      </c>
      <c r="J1247" t="inlineStr">
        <is>
          <t>Yuki Sato</t>
        </is>
      </c>
      <c r="K1247" s="70" t="n">
        <v>31</v>
      </c>
      <c r="L1247" s="71" t="n">
        <v>2846537.31</v>
      </c>
      <c r="M1247" s="71" t="n">
        <v>88242656.61</v>
      </c>
      <c r="N1247" s="71" t="n">
        <v>4412132.83</v>
      </c>
      <c r="O1247" s="71" t="n">
        <v>83830523.78</v>
      </c>
      <c r="P1247" s="71" t="n">
        <v>69737102.84</v>
      </c>
      <c r="Q1247" s="71" t="n">
        <v>14093420.94</v>
      </c>
      <c r="R1247" t="inlineStr">
        <is>
          <t>OS-03</t>
        </is>
      </c>
      <c r="S1247" t="inlineStr">
        <is>
          <t>Petrol</t>
        </is>
      </c>
      <c r="T1247" s="70" t="n">
        <v>30</v>
      </c>
      <c r="U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TY101239</t>
        </is>
      </c>
      <c r="B1248" s="68" t="n">
        <v>45813</v>
      </c>
      <c r="C1248" s="69" t="n">
        <v>2025</v>
      </c>
      <c r="D1248" t="inlineStr">
        <is>
          <t>Jun</t>
        </is>
      </c>
      <c r="E1248" t="inlineStr">
        <is>
          <t>Europe</t>
        </is>
      </c>
      <c r="F1248" t="inlineStr">
        <is>
          <t>UK</t>
        </is>
      </c>
      <c r="G1248" t="inlineStr">
        <is>
          <t>Corolla</t>
        </is>
      </c>
      <c r="H1248" t="inlineStr">
        <is>
          <t>Dealer retail</t>
        </is>
      </c>
      <c r="I1248" t="inlineStr">
        <is>
          <t>Company fleet</t>
        </is>
      </c>
      <c r="J1248" t="inlineStr">
        <is>
          <t>Liam O'Brien</t>
        </is>
      </c>
      <c r="K1248" s="70" t="n">
        <v>31</v>
      </c>
      <c r="L1248" s="71" t="n">
        <v>2777848.53</v>
      </c>
      <c r="M1248" s="71" t="n">
        <v>86113304.43000001</v>
      </c>
      <c r="N1248" s="71" t="n">
        <v>4305665.22</v>
      </c>
      <c r="O1248" s="71" t="n">
        <v>81807639.20999999</v>
      </c>
      <c r="P1248" s="71" t="n">
        <v>68743083.23999999</v>
      </c>
      <c r="Q1248" s="71" t="n">
        <v>13064555.97</v>
      </c>
      <c r="R1248" t="inlineStr">
        <is>
          <t>LN-02</t>
        </is>
      </c>
      <c r="S1248" t="inlineStr">
        <is>
          <t>Petrol</t>
        </is>
      </c>
      <c r="T1248" s="70" t="n">
        <v>32</v>
      </c>
      <c r="U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TY101240</t>
        </is>
      </c>
      <c r="B1249" s="68" t="n">
        <v>45813</v>
      </c>
      <c r="C1249" s="69" t="n">
        <v>2025</v>
      </c>
      <c r="D1249" t="inlineStr">
        <is>
          <t>Jun</t>
        </is>
      </c>
      <c r="E1249" t="inlineStr">
        <is>
          <t>Europe</t>
        </is>
      </c>
      <c r="F1249" t="inlineStr">
        <is>
          <t>UK</t>
        </is>
      </c>
      <c r="G1249" t="inlineStr">
        <is>
          <t>Hilux</t>
        </is>
      </c>
      <c r="H1249" t="inlineStr">
        <is>
          <t>Online reservation</t>
        </is>
      </c>
      <c r="I1249" t="inlineStr">
        <is>
          <t>Private buyer</t>
        </is>
      </c>
      <c r="J1249" t="inlineStr">
        <is>
          <t>Shraddha Kulkarni</t>
        </is>
      </c>
      <c r="K1249" s="70" t="n">
        <v>28</v>
      </c>
      <c r="L1249" s="71" t="n">
        <v>4108505.22</v>
      </c>
      <c r="M1249" s="71" t="n">
        <v>115038146.16</v>
      </c>
      <c r="N1249" s="71" t="n">
        <v>5751907.31</v>
      </c>
      <c r="O1249" s="71" t="n">
        <v>109286238.85</v>
      </c>
      <c r="P1249" s="71" t="n">
        <v>91191481.09999999</v>
      </c>
      <c r="Q1249" s="71" t="n">
        <v>18094757.75</v>
      </c>
      <c r="R1249" t="inlineStr">
        <is>
          <t>LN-03</t>
        </is>
      </c>
      <c r="S1249" t="inlineStr">
        <is>
          <t>Petrol</t>
        </is>
      </c>
      <c r="T1249" s="70" t="n">
        <v>27</v>
      </c>
      <c r="U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TY101241</t>
        </is>
      </c>
      <c r="B1250" s="68" t="n">
        <v>45813</v>
      </c>
      <c r="C1250" s="69" t="n">
        <v>2025</v>
      </c>
      <c r="D1250" t="inlineStr">
        <is>
          <t>Jun</t>
        </is>
      </c>
      <c r="E1250" t="inlineStr">
        <is>
          <t>Japan</t>
        </is>
      </c>
      <c r="F1250" t="inlineStr">
        <is>
          <t>Japan</t>
        </is>
      </c>
      <c r="G1250" t="inlineStr">
        <is>
          <t>Corolla</t>
        </is>
      </c>
      <c r="H1250" t="inlineStr">
        <is>
          <t>Dealer retail</t>
        </is>
      </c>
      <c r="I1250" t="inlineStr">
        <is>
          <t>Private buyer</t>
        </is>
      </c>
      <c r="J1250" t="inlineStr">
        <is>
          <t>Fatima Al-Saud</t>
        </is>
      </c>
      <c r="K1250" s="70" t="n">
        <v>30</v>
      </c>
      <c r="L1250" s="71" t="n">
        <v>2911047.51</v>
      </c>
      <c r="M1250" s="71" t="n">
        <v>87331425.3</v>
      </c>
      <c r="N1250" s="71" t="n">
        <v>0</v>
      </c>
      <c r="O1250" s="71" t="n">
        <v>87331425.3</v>
      </c>
      <c r="P1250" s="71" t="n">
        <v>68625969.55</v>
      </c>
      <c r="Q1250" s="71" t="n">
        <v>18705455.75</v>
      </c>
      <c r="R1250" t="inlineStr">
        <is>
          <t>NG-02</t>
        </is>
      </c>
      <c r="S1250" t="inlineStr">
        <is>
          <t>Petrol</t>
        </is>
      </c>
      <c r="T1250" s="70" t="n">
        <v>33</v>
      </c>
      <c r="U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TY101242</t>
        </is>
      </c>
      <c r="B1251" s="68" t="n">
        <v>45813</v>
      </c>
      <c r="C1251" s="69" t="n">
        <v>2025</v>
      </c>
      <c r="D1251" t="inlineStr">
        <is>
          <t>Jun</t>
        </is>
      </c>
      <c r="E1251" t="inlineStr">
        <is>
          <t>Japan</t>
        </is>
      </c>
      <c r="F1251" t="inlineStr">
        <is>
          <t>Japan</t>
        </is>
      </c>
      <c r="G1251" t="inlineStr">
        <is>
          <t>Corolla</t>
        </is>
      </c>
      <c r="H1251" t="inlineStr">
        <is>
          <t>Dealer retail</t>
        </is>
      </c>
      <c r="I1251" t="inlineStr">
        <is>
          <t>Private buyer</t>
        </is>
      </c>
      <c r="J1251" t="inlineStr">
        <is>
          <t>Carlos Silva</t>
        </is>
      </c>
      <c r="K1251" s="70" t="n">
        <v>21</v>
      </c>
      <c r="L1251" s="71" t="n">
        <v>2889408.59</v>
      </c>
      <c r="M1251" s="71" t="n">
        <v>60677580.39</v>
      </c>
      <c r="N1251" s="71" t="n">
        <v>0</v>
      </c>
      <c r="O1251" s="71" t="n">
        <v>60677580.39</v>
      </c>
      <c r="P1251" s="71" t="n">
        <v>46560911.24</v>
      </c>
      <c r="Q1251" s="71" t="n">
        <v>14116669.15</v>
      </c>
      <c r="R1251" t="inlineStr">
        <is>
          <t>NG-04</t>
        </is>
      </c>
      <c r="S1251" t="inlineStr">
        <is>
          <t>Petrol</t>
        </is>
      </c>
      <c r="T1251" s="70" t="n">
        <v>22</v>
      </c>
      <c r="U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TY101243</t>
        </is>
      </c>
      <c r="B1252" s="68" t="n">
        <v>45814</v>
      </c>
      <c r="C1252" s="69" t="n">
        <v>2025</v>
      </c>
      <c r="D1252" t="inlineStr">
        <is>
          <t>Jun</t>
        </is>
      </c>
      <c r="E1252" t="inlineStr">
        <is>
          <t>North America</t>
        </is>
      </c>
      <c r="F1252" t="inlineStr">
        <is>
          <t>Canada</t>
        </is>
      </c>
      <c r="G1252" t="inlineStr">
        <is>
          <t>Prius</t>
        </is>
      </c>
      <c r="H1252" t="inlineStr">
        <is>
          <t>Online reservation</t>
        </is>
      </c>
      <c r="I1252" t="inlineStr">
        <is>
          <t>Company fleet</t>
        </is>
      </c>
      <c r="J1252" t="inlineStr">
        <is>
          <t>Aisha Bello</t>
        </is>
      </c>
      <c r="K1252" s="70" t="n">
        <v>39</v>
      </c>
      <c r="L1252" s="71" t="n">
        <v>3654101.58</v>
      </c>
      <c r="M1252" s="71" t="n">
        <v>142509961.62</v>
      </c>
      <c r="N1252" s="71" t="n">
        <v>7125498.08</v>
      </c>
      <c r="O1252" s="71" t="n">
        <v>135384463.54</v>
      </c>
      <c r="P1252" s="71" t="n">
        <v>107652211.15</v>
      </c>
      <c r="Q1252" s="71" t="n">
        <v>27732252.39</v>
      </c>
      <c r="R1252" t="inlineStr">
        <is>
          <t>TO-03</t>
        </is>
      </c>
      <c r="S1252" t="inlineStr">
        <is>
          <t>Hybrid</t>
        </is>
      </c>
      <c r="T1252" s="70" t="n">
        <v>37</v>
      </c>
      <c r="U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TY101244</t>
        </is>
      </c>
      <c r="B1253" s="68" t="n">
        <v>45814</v>
      </c>
      <c r="C1253" s="69" t="n">
        <v>2025</v>
      </c>
      <c r="D1253" t="inlineStr">
        <is>
          <t>Jun</t>
        </is>
      </c>
      <c r="E1253" t="inlineStr">
        <is>
          <t>Japan</t>
        </is>
      </c>
      <c r="F1253" t="inlineStr">
        <is>
          <t>Japan</t>
        </is>
      </c>
      <c r="G1253" t="inlineStr">
        <is>
          <t>RAV4</t>
        </is>
      </c>
      <c r="H1253" t="inlineStr">
        <is>
          <t>Fleet</t>
        </is>
      </c>
      <c r="I1253" t="inlineStr">
        <is>
          <t>Company fleet</t>
        </is>
      </c>
      <c r="J1253" t="inlineStr">
        <is>
          <t>Noah Smith</t>
        </is>
      </c>
      <c r="K1253" s="70" t="n">
        <v>31</v>
      </c>
      <c r="L1253" s="71" t="n">
        <v>3530720.89</v>
      </c>
      <c r="M1253" s="71" t="n">
        <v>109452347.59</v>
      </c>
      <c r="N1253" s="71" t="n">
        <v>2189046.95</v>
      </c>
      <c r="O1253" s="71" t="n">
        <v>107263300.64</v>
      </c>
      <c r="P1253" s="71" t="n">
        <v>85471579.01000001</v>
      </c>
      <c r="Q1253" s="71" t="n">
        <v>21791721.63</v>
      </c>
      <c r="R1253" t="inlineStr">
        <is>
          <t>NG-04</t>
        </is>
      </c>
      <c r="S1253" t="inlineStr">
        <is>
          <t>Hybrid</t>
        </is>
      </c>
      <c r="T1253" s="70" t="n">
        <v>33</v>
      </c>
      <c r="U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TY101245</t>
        </is>
      </c>
      <c r="B1254" s="68" t="n">
        <v>45814</v>
      </c>
      <c r="C1254" s="69" t="n">
        <v>2025</v>
      </c>
      <c r="D1254" t="inlineStr">
        <is>
          <t>Jun</t>
        </is>
      </c>
      <c r="E1254" t="inlineStr">
        <is>
          <t>North America</t>
        </is>
      </c>
      <c r="F1254" t="inlineStr">
        <is>
          <t>USA</t>
        </is>
      </c>
      <c r="G1254" t="inlineStr">
        <is>
          <t>RAV4</t>
        </is>
      </c>
      <c r="H1254" t="inlineStr">
        <is>
          <t>Dealer retail</t>
        </is>
      </c>
      <c r="I1254" t="inlineStr">
        <is>
          <t>Private buyer</t>
        </is>
      </c>
      <c r="J1254" t="inlineStr">
        <is>
          <t>Yuki Sato</t>
        </is>
      </c>
      <c r="K1254" s="70" t="n">
        <v>11</v>
      </c>
      <c r="L1254" s="71" t="n">
        <v>3454043.76</v>
      </c>
      <c r="M1254" s="71" t="n">
        <v>37994481.36</v>
      </c>
      <c r="N1254" s="71" t="n">
        <v>1899724.07</v>
      </c>
      <c r="O1254" s="71" t="n">
        <v>36094757.29</v>
      </c>
      <c r="P1254" s="71" t="n">
        <v>31712813.92</v>
      </c>
      <c r="Q1254" s="71" t="n">
        <v>4381943.37</v>
      </c>
      <c r="R1254" t="inlineStr">
        <is>
          <t>TX-01</t>
        </is>
      </c>
      <c r="S1254" t="inlineStr">
        <is>
          <t>Hybrid</t>
        </is>
      </c>
      <c r="T1254" s="70" t="n">
        <v>12</v>
      </c>
      <c r="U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TY101246</t>
        </is>
      </c>
      <c r="B1255" s="68" t="n">
        <v>45814</v>
      </c>
      <c r="C1255" s="69" t="n">
        <v>2025</v>
      </c>
      <c r="D1255" t="inlineStr">
        <is>
          <t>Jun</t>
        </is>
      </c>
      <c r="E1255" t="inlineStr">
        <is>
          <t>Asia</t>
        </is>
      </c>
      <c r="F1255" t="inlineStr">
        <is>
          <t>India</t>
        </is>
      </c>
      <c r="G1255" t="inlineStr">
        <is>
          <t>Corolla</t>
        </is>
      </c>
      <c r="H1255" t="inlineStr">
        <is>
          <t>Fleet</t>
        </is>
      </c>
      <c r="I1255" t="inlineStr">
        <is>
          <t>Private buyer</t>
        </is>
      </c>
      <c r="J1255" t="inlineStr">
        <is>
          <t>Lucas Martin</t>
        </is>
      </c>
      <c r="K1255" s="70" t="n">
        <v>36</v>
      </c>
      <c r="L1255" s="71" t="n">
        <v>2848490.54</v>
      </c>
      <c r="M1255" s="71" t="n">
        <v>102545659.44</v>
      </c>
      <c r="N1255" s="71" t="n">
        <v>0</v>
      </c>
      <c r="O1255" s="71" t="n">
        <v>102545659.44</v>
      </c>
      <c r="P1255" s="71" t="n">
        <v>82706551.86</v>
      </c>
      <c r="Q1255" s="71" t="n">
        <v>19839107.58</v>
      </c>
      <c r="R1255" t="inlineStr">
        <is>
          <t>BL-02</t>
        </is>
      </c>
      <c r="S1255" t="inlineStr">
        <is>
          <t>Hybrid</t>
        </is>
      </c>
      <c r="T1255" s="70" t="n">
        <v>35</v>
      </c>
      <c r="U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TY101247</t>
        </is>
      </c>
      <c r="B1256" s="68" t="n">
        <v>45814</v>
      </c>
      <c r="C1256" s="69" t="n">
        <v>2025</v>
      </c>
      <c r="D1256" t="inlineStr">
        <is>
          <t>Jun</t>
        </is>
      </c>
      <c r="E1256" t="inlineStr">
        <is>
          <t>North America</t>
        </is>
      </c>
      <c r="F1256" t="inlineStr">
        <is>
          <t>USA</t>
        </is>
      </c>
      <c r="G1256" t="inlineStr">
        <is>
          <t>bZ4X</t>
        </is>
      </c>
      <c r="H1256" t="inlineStr">
        <is>
          <t>Dealer retail</t>
        </is>
      </c>
      <c r="I1256" t="inlineStr">
        <is>
          <t>Private buyer</t>
        </is>
      </c>
      <c r="J1256" t="inlineStr">
        <is>
          <t>Ana Costa</t>
        </is>
      </c>
      <c r="K1256" s="70" t="n">
        <v>24</v>
      </c>
      <c r="L1256" s="71" t="n">
        <v>5676250.18</v>
      </c>
      <c r="M1256" s="71" t="n">
        <v>136230004.32</v>
      </c>
      <c r="N1256" s="71" t="n">
        <v>6811500.22</v>
      </c>
      <c r="O1256" s="71" t="n">
        <v>129418504.1</v>
      </c>
      <c r="P1256" s="71" t="n">
        <v>127608004.9</v>
      </c>
      <c r="Q1256" s="71" t="n">
        <v>1810499.2</v>
      </c>
      <c r="R1256" t="inlineStr">
        <is>
          <t>TX-01</t>
        </is>
      </c>
      <c r="S1256" t="inlineStr">
        <is>
          <t>EV</t>
        </is>
      </c>
      <c r="T1256" s="70" t="n">
        <v>24</v>
      </c>
      <c r="U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TY101248</t>
        </is>
      </c>
      <c r="B1257" s="68" t="n">
        <v>45814</v>
      </c>
      <c r="C1257" s="69" t="n">
        <v>2025</v>
      </c>
      <c r="D1257" t="inlineStr">
        <is>
          <t>Jun</t>
        </is>
      </c>
      <c r="E1257" t="inlineStr">
        <is>
          <t>Middle East</t>
        </is>
      </c>
      <c r="F1257" t="inlineStr">
        <is>
          <t>Saudi Arabia</t>
        </is>
      </c>
      <c r="G1257" t="inlineStr">
        <is>
          <t>bZ4X</t>
        </is>
      </c>
      <c r="H1257" t="inlineStr">
        <is>
          <t>Online reservation</t>
        </is>
      </c>
      <c r="I1257" t="inlineStr">
        <is>
          <t>Private buyer</t>
        </is>
      </c>
      <c r="J1257" t="inlineStr">
        <is>
          <t>Fatima Al-Saud</t>
        </is>
      </c>
      <c r="K1257" s="70" t="n">
        <v>29</v>
      </c>
      <c r="L1257" s="71" t="n">
        <v>6111990.95</v>
      </c>
      <c r="M1257" s="71" t="n">
        <v>177247737.55</v>
      </c>
      <c r="N1257" s="71" t="n">
        <v>3544954.75</v>
      </c>
      <c r="O1257" s="71" t="n">
        <v>173702782.8</v>
      </c>
      <c r="P1257" s="71" t="n">
        <v>161894552.75</v>
      </c>
      <c r="Q1257" s="71" t="n">
        <v>11808230.05</v>
      </c>
      <c r="R1257" t="inlineStr">
        <is>
          <t>RY-03</t>
        </is>
      </c>
      <c r="S1257" t="inlineStr">
        <is>
          <t>EV</t>
        </is>
      </c>
      <c r="T1257" s="70" t="n">
        <v>31</v>
      </c>
      <c r="U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TY101249</t>
        </is>
      </c>
      <c r="B1258" s="68" t="n">
        <v>45814</v>
      </c>
      <c r="C1258" s="69" t="n">
        <v>2025</v>
      </c>
      <c r="D1258" t="inlineStr">
        <is>
          <t>Jun</t>
        </is>
      </c>
      <c r="E1258" t="inlineStr">
        <is>
          <t>North America</t>
        </is>
      </c>
      <c r="F1258" t="inlineStr">
        <is>
          <t>USA</t>
        </is>
      </c>
      <c r="G1258" t="inlineStr">
        <is>
          <t>Prius</t>
        </is>
      </c>
      <c r="H1258" t="inlineStr">
        <is>
          <t>Dealer retail</t>
        </is>
      </c>
      <c r="I1258" t="inlineStr">
        <is>
          <t>Company fleet</t>
        </is>
      </c>
      <c r="J1258" t="inlineStr">
        <is>
          <t>Fatima Al-Saud</t>
        </is>
      </c>
      <c r="K1258" s="70" t="n">
        <v>34</v>
      </c>
      <c r="L1258" s="71" t="n">
        <v>3298001.28</v>
      </c>
      <c r="M1258" s="71" t="n">
        <v>112132043.52</v>
      </c>
      <c r="N1258" s="71" t="n">
        <v>0</v>
      </c>
      <c r="O1258" s="71" t="n">
        <v>112132043.52</v>
      </c>
      <c r="P1258" s="71" t="n">
        <v>93725306.26000001</v>
      </c>
      <c r="Q1258" s="71" t="n">
        <v>18406737.26</v>
      </c>
      <c r="R1258" t="inlineStr">
        <is>
          <t>TX-02</t>
        </is>
      </c>
      <c r="S1258" t="inlineStr">
        <is>
          <t>Hybrid</t>
        </is>
      </c>
      <c r="T1258" s="70" t="n">
        <v>37</v>
      </c>
      <c r="U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TY101250</t>
        </is>
      </c>
      <c r="B1259" s="68" t="n">
        <v>45814</v>
      </c>
      <c r="C1259" s="69" t="n">
        <v>2025</v>
      </c>
      <c r="D1259" t="inlineStr">
        <is>
          <t>Jun</t>
        </is>
      </c>
      <c r="E1259" t="inlineStr">
        <is>
          <t>North America</t>
        </is>
      </c>
      <c r="F1259" t="inlineStr">
        <is>
          <t>Canada</t>
        </is>
      </c>
      <c r="G1259" t="inlineStr">
        <is>
          <t>RAV4</t>
        </is>
      </c>
      <c r="H1259" t="inlineStr">
        <is>
          <t>Online reservation</t>
        </is>
      </c>
      <c r="I1259" t="inlineStr">
        <is>
          <t>Company fleet</t>
        </is>
      </c>
      <c r="J1259" t="inlineStr">
        <is>
          <t>Shraddha Kulkarni</t>
        </is>
      </c>
      <c r="K1259" s="70" t="n">
        <v>16</v>
      </c>
      <c r="L1259" s="71" t="n">
        <v>3553188.72</v>
      </c>
      <c r="M1259" s="71" t="n">
        <v>56851019.52</v>
      </c>
      <c r="N1259" s="71" t="n">
        <v>2842550.98</v>
      </c>
      <c r="O1259" s="71" t="n">
        <v>54008468.54</v>
      </c>
      <c r="P1259" s="71" t="n">
        <v>46113906.26</v>
      </c>
      <c r="Q1259" s="71" t="n">
        <v>7894562.28</v>
      </c>
      <c r="R1259" t="inlineStr">
        <is>
          <t>TO-02</t>
        </is>
      </c>
      <c r="S1259" t="inlineStr">
        <is>
          <t>Hybrid</t>
        </is>
      </c>
      <c r="T1259" s="70" t="n">
        <v>16</v>
      </c>
      <c r="U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TY101251</t>
        </is>
      </c>
      <c r="B1260" s="68" t="n">
        <v>45814</v>
      </c>
      <c r="C1260" s="69" t="n">
        <v>2025</v>
      </c>
      <c r="D1260" t="inlineStr">
        <is>
          <t>Jun</t>
        </is>
      </c>
      <c r="E1260" t="inlineStr">
        <is>
          <t>Europe</t>
        </is>
      </c>
      <c r="F1260" t="inlineStr">
        <is>
          <t>Germany</t>
        </is>
      </c>
      <c r="G1260" t="inlineStr">
        <is>
          <t>Corolla</t>
        </is>
      </c>
      <c r="H1260" t="inlineStr">
        <is>
          <t>Fleet</t>
        </is>
      </c>
      <c r="I1260" t="inlineStr">
        <is>
          <t>Company fleet</t>
        </is>
      </c>
      <c r="J1260" t="inlineStr">
        <is>
          <t>Sara Rossi</t>
        </is>
      </c>
      <c r="K1260" s="70" t="n">
        <v>21</v>
      </c>
      <c r="L1260" s="71" t="n">
        <v>2749891.25</v>
      </c>
      <c r="M1260" s="71" t="n">
        <v>57747716.25</v>
      </c>
      <c r="N1260" s="71" t="n">
        <v>1154954.32</v>
      </c>
      <c r="O1260" s="71" t="n">
        <v>56592761.93</v>
      </c>
      <c r="P1260" s="71" t="n">
        <v>48807640.33</v>
      </c>
      <c r="Q1260" s="71" t="n">
        <v>7785121.6</v>
      </c>
      <c r="R1260" t="inlineStr">
        <is>
          <t>BE-01</t>
        </is>
      </c>
      <c r="S1260" t="inlineStr">
        <is>
          <t>Hybrid</t>
        </is>
      </c>
      <c r="T1260" s="70" t="n">
        <v>21</v>
      </c>
      <c r="U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TY101252</t>
        </is>
      </c>
      <c r="B1261" s="68" t="n">
        <v>45814</v>
      </c>
      <c r="C1261" s="69" t="n">
        <v>2025</v>
      </c>
      <c r="D1261" t="inlineStr">
        <is>
          <t>Jun</t>
        </is>
      </c>
      <c r="E1261" t="inlineStr">
        <is>
          <t>Europe</t>
        </is>
      </c>
      <c r="F1261" t="inlineStr">
        <is>
          <t>UK</t>
        </is>
      </c>
      <c r="G1261" t="inlineStr">
        <is>
          <t>RAV4</t>
        </is>
      </c>
      <c r="H1261" t="inlineStr">
        <is>
          <t>Dealer retail</t>
        </is>
      </c>
      <c r="I1261" t="inlineStr">
        <is>
          <t>Private buyer</t>
        </is>
      </c>
      <c r="J1261" t="inlineStr">
        <is>
          <t>Yuki Sato</t>
        </is>
      </c>
      <c r="K1261" s="70" t="n">
        <v>37</v>
      </c>
      <c r="L1261" s="71" t="n">
        <v>3400129.99</v>
      </c>
      <c r="M1261" s="71" t="n">
        <v>125804809.63</v>
      </c>
      <c r="N1261" s="71" t="n">
        <v>6290240.48</v>
      </c>
      <c r="O1261" s="71" t="n">
        <v>119514569.15</v>
      </c>
      <c r="P1261" s="71" t="n">
        <v>102060051.02</v>
      </c>
      <c r="Q1261" s="71" t="n">
        <v>17454518.13</v>
      </c>
      <c r="R1261" t="inlineStr">
        <is>
          <t>LN-03</t>
        </is>
      </c>
      <c r="S1261" t="inlineStr">
        <is>
          <t>Petrol</t>
        </is>
      </c>
      <c r="T1261" s="70" t="n">
        <v>39</v>
      </c>
      <c r="U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TY101253</t>
        </is>
      </c>
      <c r="B1262" s="68" t="n">
        <v>45815</v>
      </c>
      <c r="C1262" s="69" t="n">
        <v>2025</v>
      </c>
      <c r="D1262" t="inlineStr">
        <is>
          <t>Jun</t>
        </is>
      </c>
      <c r="E1262" t="inlineStr">
        <is>
          <t>Europe</t>
        </is>
      </c>
      <c r="F1262" t="inlineStr">
        <is>
          <t>UK</t>
        </is>
      </c>
      <c r="G1262" t="inlineStr">
        <is>
          <t>RAV4</t>
        </is>
      </c>
      <c r="H1262" t="inlineStr">
        <is>
          <t>Dealer retail</t>
        </is>
      </c>
      <c r="I1262" t="inlineStr">
        <is>
          <t>Private buyer</t>
        </is>
      </c>
      <c r="J1262" t="inlineStr">
        <is>
          <t>Yuki Sato</t>
        </is>
      </c>
      <c r="K1262" s="70" t="n">
        <v>2</v>
      </c>
      <c r="L1262" s="71" t="n">
        <v>3531164.52</v>
      </c>
      <c r="M1262" s="71" t="n">
        <v>7062329.04</v>
      </c>
      <c r="N1262" s="71" t="n">
        <v>0</v>
      </c>
      <c r="O1262" s="71" t="n">
        <v>7062329.04</v>
      </c>
      <c r="P1262" s="71" t="n">
        <v>5542681.28</v>
      </c>
      <c r="Q1262" s="71" t="n">
        <v>1519647.76</v>
      </c>
      <c r="R1262" t="inlineStr">
        <is>
          <t>LN-01</t>
        </is>
      </c>
      <c r="S1262" t="inlineStr">
        <is>
          <t>Petrol</t>
        </is>
      </c>
      <c r="T1262" s="70" t="n">
        <v>2</v>
      </c>
      <c r="U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TY101254</t>
        </is>
      </c>
      <c r="B1263" s="68" t="n">
        <v>45815</v>
      </c>
      <c r="C1263" s="69" t="n">
        <v>2025</v>
      </c>
      <c r="D1263" t="inlineStr">
        <is>
          <t>Jun</t>
        </is>
      </c>
      <c r="E1263" t="inlineStr">
        <is>
          <t>Asia</t>
        </is>
      </c>
      <c r="F1263" t="inlineStr">
        <is>
          <t>Thailand</t>
        </is>
      </c>
      <c r="G1263" t="inlineStr">
        <is>
          <t>Hilux</t>
        </is>
      </c>
      <c r="H1263" t="inlineStr">
        <is>
          <t>Dealer retail</t>
        </is>
      </c>
      <c r="I1263" t="inlineStr">
        <is>
          <t>Company fleet</t>
        </is>
      </c>
      <c r="J1263" t="inlineStr">
        <is>
          <t>Kofi Mensah</t>
        </is>
      </c>
      <c r="K1263" s="70" t="n">
        <v>6</v>
      </c>
      <c r="L1263" s="71" t="n">
        <v>4234793.35</v>
      </c>
      <c r="M1263" s="71" t="n">
        <v>25408760.1</v>
      </c>
      <c r="N1263" s="71" t="n">
        <v>0</v>
      </c>
      <c r="O1263" s="71" t="n">
        <v>25408760.1</v>
      </c>
      <c r="P1263" s="71" t="n">
        <v>19077344.36</v>
      </c>
      <c r="Q1263" s="71" t="n">
        <v>6331415.74</v>
      </c>
      <c r="R1263" t="inlineStr">
        <is>
          <t>BK-04</t>
        </is>
      </c>
      <c r="S1263" t="inlineStr">
        <is>
          <t>Diesel</t>
        </is>
      </c>
      <c r="T1263" s="70" t="n">
        <v>6</v>
      </c>
      <c r="U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TY101255</t>
        </is>
      </c>
      <c r="B1264" s="68" t="n">
        <v>45815</v>
      </c>
      <c r="C1264" s="69" t="n">
        <v>2025</v>
      </c>
      <c r="D1264" t="inlineStr">
        <is>
          <t>Jun</t>
        </is>
      </c>
      <c r="E1264" t="inlineStr">
        <is>
          <t>Asia</t>
        </is>
      </c>
      <c r="F1264" t="inlineStr">
        <is>
          <t>India</t>
        </is>
      </c>
      <c r="G1264" t="inlineStr">
        <is>
          <t>Land Cruiser</t>
        </is>
      </c>
      <c r="H1264" t="inlineStr">
        <is>
          <t>Fleet</t>
        </is>
      </c>
      <c r="I1264" t="inlineStr">
        <is>
          <t>Private buyer</t>
        </is>
      </c>
      <c r="J1264" t="inlineStr">
        <is>
          <t>Ruhi Shaikh</t>
        </is>
      </c>
      <c r="K1264" s="70" t="n">
        <v>10</v>
      </c>
      <c r="L1264" s="71" t="n">
        <v>7530762.57</v>
      </c>
      <c r="M1264" s="71" t="n">
        <v>75307625.7</v>
      </c>
      <c r="N1264" s="71" t="n">
        <v>3765381.29</v>
      </c>
      <c r="O1264" s="71" t="n">
        <v>71542244.41</v>
      </c>
      <c r="P1264" s="71" t="n">
        <v>57089443.01</v>
      </c>
      <c r="Q1264" s="71" t="n">
        <v>14452801.4</v>
      </c>
      <c r="R1264" t="inlineStr">
        <is>
          <t>BL-02</t>
        </is>
      </c>
      <c r="S1264" t="inlineStr">
        <is>
          <t>Hybrid</t>
        </is>
      </c>
      <c r="T1264" s="70" t="n">
        <v>10</v>
      </c>
      <c r="U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TY101256</t>
        </is>
      </c>
      <c r="B1265" s="68" t="n">
        <v>45815</v>
      </c>
      <c r="C1265" s="69" t="n">
        <v>2025</v>
      </c>
      <c r="D1265" t="inlineStr">
        <is>
          <t>Jun</t>
        </is>
      </c>
      <c r="E1265" t="inlineStr">
        <is>
          <t>Middle East</t>
        </is>
      </c>
      <c r="F1265" t="inlineStr">
        <is>
          <t>Saudi Arabia</t>
        </is>
      </c>
      <c r="G1265" t="inlineStr">
        <is>
          <t>Land Cruiser</t>
        </is>
      </c>
      <c r="H1265" t="inlineStr">
        <is>
          <t>Dealer retail</t>
        </is>
      </c>
      <c r="I1265" t="inlineStr">
        <is>
          <t>Private buyer</t>
        </is>
      </c>
      <c r="J1265" t="inlineStr">
        <is>
          <t>Ana Costa</t>
        </is>
      </c>
      <c r="K1265" s="70" t="n">
        <v>32</v>
      </c>
      <c r="L1265" s="71" t="n">
        <v>7921914.43</v>
      </c>
      <c r="M1265" s="71" t="n">
        <v>253501261.76</v>
      </c>
      <c r="N1265" s="71" t="n">
        <v>7605037.85</v>
      </c>
      <c r="O1265" s="71" t="n">
        <v>245896223.91</v>
      </c>
      <c r="P1265" s="71" t="n">
        <v>181849513.82</v>
      </c>
      <c r="Q1265" s="71" t="n">
        <v>64046710.09</v>
      </c>
      <c r="R1265" t="inlineStr">
        <is>
          <t>RY-04</t>
        </is>
      </c>
      <c r="S1265" t="inlineStr">
        <is>
          <t>Petrol</t>
        </is>
      </c>
      <c r="T1265" s="70" t="n">
        <v>35</v>
      </c>
      <c r="U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TY101257</t>
        </is>
      </c>
      <c r="B1266" s="68" t="n">
        <v>45815</v>
      </c>
      <c r="C1266" s="69" t="n">
        <v>2025</v>
      </c>
      <c r="D1266" t="inlineStr">
        <is>
          <t>Jun</t>
        </is>
      </c>
      <c r="E1266" t="inlineStr">
        <is>
          <t>Japan</t>
        </is>
      </c>
      <c r="F1266" t="inlineStr">
        <is>
          <t>Japan</t>
        </is>
      </c>
      <c r="G1266" t="inlineStr">
        <is>
          <t>Camry</t>
        </is>
      </c>
      <c r="H1266" t="inlineStr">
        <is>
          <t>Fleet</t>
        </is>
      </c>
      <c r="I1266" t="inlineStr">
        <is>
          <t>Private buyer</t>
        </is>
      </c>
      <c r="J1266" t="inlineStr">
        <is>
          <t>Fatima Al-Saud</t>
        </is>
      </c>
      <c r="K1266" s="70" t="n">
        <v>8</v>
      </c>
      <c r="L1266" s="71" t="n">
        <v>4188410.58</v>
      </c>
      <c r="M1266" s="71" t="n">
        <v>33507284.64</v>
      </c>
      <c r="N1266" s="71" t="n">
        <v>0</v>
      </c>
      <c r="O1266" s="71" t="n">
        <v>33507284.64</v>
      </c>
      <c r="P1266" s="71" t="n">
        <v>25353446.03</v>
      </c>
      <c r="Q1266" s="71" t="n">
        <v>8153838.61</v>
      </c>
      <c r="R1266" t="inlineStr">
        <is>
          <t>OS-01</t>
        </is>
      </c>
      <c r="S1266" t="inlineStr">
        <is>
          <t>Petrol</t>
        </is>
      </c>
      <c r="T1266" s="70" t="n">
        <v>8</v>
      </c>
      <c r="U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TY101258</t>
        </is>
      </c>
      <c r="B1267" s="68" t="n">
        <v>45815</v>
      </c>
      <c r="C1267" s="69" t="n">
        <v>2025</v>
      </c>
      <c r="D1267" t="inlineStr">
        <is>
          <t>Jun</t>
        </is>
      </c>
      <c r="E1267" t="inlineStr">
        <is>
          <t>Asia</t>
        </is>
      </c>
      <c r="F1267" t="inlineStr">
        <is>
          <t>Thailand</t>
        </is>
      </c>
      <c r="G1267" t="inlineStr">
        <is>
          <t>Camry</t>
        </is>
      </c>
      <c r="H1267" t="inlineStr">
        <is>
          <t>Online reservation</t>
        </is>
      </c>
      <c r="I1267" t="inlineStr">
        <is>
          <t>Private buyer</t>
        </is>
      </c>
      <c r="J1267" t="inlineStr">
        <is>
          <t>Zoya Ahmed</t>
        </is>
      </c>
      <c r="K1267" s="70" t="n">
        <v>39</v>
      </c>
      <c r="L1267" s="71" t="n">
        <v>3903520.15</v>
      </c>
      <c r="M1267" s="71" t="n">
        <v>152237285.85</v>
      </c>
      <c r="N1267" s="71" t="n">
        <v>3044745.72</v>
      </c>
      <c r="O1267" s="71" t="n">
        <v>149192540.13</v>
      </c>
      <c r="P1267" s="71" t="n">
        <v>120909811.32</v>
      </c>
      <c r="Q1267" s="71" t="n">
        <v>28282728.81</v>
      </c>
      <c r="R1267" t="inlineStr">
        <is>
          <t>BK-04</t>
        </is>
      </c>
      <c r="S1267" t="inlineStr">
        <is>
          <t>Petrol</t>
        </is>
      </c>
      <c r="T1267" s="70" t="n">
        <v>38</v>
      </c>
      <c r="U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TY101259</t>
        </is>
      </c>
      <c r="B1268" s="68" t="n">
        <v>45815</v>
      </c>
      <c r="C1268" s="69" t="n">
        <v>2025</v>
      </c>
      <c r="D1268" t="inlineStr">
        <is>
          <t>Jun</t>
        </is>
      </c>
      <c r="E1268" t="inlineStr">
        <is>
          <t>Japan</t>
        </is>
      </c>
      <c r="F1268" t="inlineStr">
        <is>
          <t>Japan</t>
        </is>
      </c>
      <c r="G1268" t="inlineStr">
        <is>
          <t>Corolla</t>
        </is>
      </c>
      <c r="H1268" t="inlineStr">
        <is>
          <t>Online reservation</t>
        </is>
      </c>
      <c r="I1268" t="inlineStr">
        <is>
          <t>Private buyer</t>
        </is>
      </c>
      <c r="J1268" t="inlineStr">
        <is>
          <t>Hiroshi Tanaka</t>
        </is>
      </c>
      <c r="K1268" s="70" t="n">
        <v>15</v>
      </c>
      <c r="L1268" s="71" t="n">
        <v>2908400.95</v>
      </c>
      <c r="M1268" s="71" t="n">
        <v>43626014.25</v>
      </c>
      <c r="N1268" s="71" t="n">
        <v>0</v>
      </c>
      <c r="O1268" s="71" t="n">
        <v>43626014.25</v>
      </c>
      <c r="P1268" s="71" t="n">
        <v>33772261.27</v>
      </c>
      <c r="Q1268" s="71" t="n">
        <v>9853752.98</v>
      </c>
      <c r="R1268" t="inlineStr">
        <is>
          <t>TK-01</t>
        </is>
      </c>
      <c r="S1268" t="inlineStr">
        <is>
          <t>Petrol</t>
        </is>
      </c>
      <c r="T1268" s="70" t="n">
        <v>15</v>
      </c>
      <c r="U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TY101260</t>
        </is>
      </c>
      <c r="B1269" s="68" t="n">
        <v>45815</v>
      </c>
      <c r="C1269" s="69" t="n">
        <v>2025</v>
      </c>
      <c r="D1269" t="inlineStr">
        <is>
          <t>Jun</t>
        </is>
      </c>
      <c r="E1269" t="inlineStr">
        <is>
          <t>Middle East</t>
        </is>
      </c>
      <c r="F1269" t="inlineStr">
        <is>
          <t>Saudi Arabia</t>
        </is>
      </c>
      <c r="G1269" t="inlineStr">
        <is>
          <t>Corolla</t>
        </is>
      </c>
      <c r="H1269" t="inlineStr">
        <is>
          <t>Dealer retail</t>
        </is>
      </c>
      <c r="I1269" t="inlineStr">
        <is>
          <t>Private buyer</t>
        </is>
      </c>
      <c r="J1269" t="inlineStr">
        <is>
          <t>Priya Nair</t>
        </is>
      </c>
      <c r="K1269" s="70" t="n">
        <v>22</v>
      </c>
      <c r="L1269" s="71" t="n">
        <v>2741257.54</v>
      </c>
      <c r="M1269" s="71" t="n">
        <v>60307665.88</v>
      </c>
      <c r="N1269" s="71" t="n">
        <v>3015383.29</v>
      </c>
      <c r="O1269" s="71" t="n">
        <v>57292282.59</v>
      </c>
      <c r="P1269" s="71" t="n">
        <v>50870860.5</v>
      </c>
      <c r="Q1269" s="71" t="n">
        <v>6421422.09</v>
      </c>
      <c r="R1269" t="inlineStr">
        <is>
          <t>RY-04</t>
        </is>
      </c>
      <c r="S1269" t="inlineStr">
        <is>
          <t>Hybrid</t>
        </is>
      </c>
      <c r="T1269" s="70" t="n">
        <v>24</v>
      </c>
      <c r="U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TY101261</t>
        </is>
      </c>
      <c r="B1270" s="68" t="n">
        <v>45815</v>
      </c>
      <c r="C1270" s="69" t="n">
        <v>2025</v>
      </c>
      <c r="D1270" t="inlineStr">
        <is>
          <t>Jun</t>
        </is>
      </c>
      <c r="E1270" t="inlineStr">
        <is>
          <t>Japan</t>
        </is>
      </c>
      <c r="F1270" t="inlineStr">
        <is>
          <t>Japan</t>
        </is>
      </c>
      <c r="G1270" t="inlineStr">
        <is>
          <t>bZ4X</t>
        </is>
      </c>
      <c r="H1270" t="inlineStr">
        <is>
          <t>Fleet</t>
        </is>
      </c>
      <c r="I1270" t="inlineStr">
        <is>
          <t>Company fleet</t>
        </is>
      </c>
      <c r="J1270" t="inlineStr">
        <is>
          <t>Omar Haddad</t>
        </is>
      </c>
      <c r="K1270" s="70" t="n">
        <v>16</v>
      </c>
      <c r="L1270" s="71" t="n">
        <v>6306612.87</v>
      </c>
      <c r="M1270" s="71" t="n">
        <v>100905805.92</v>
      </c>
      <c r="N1270" s="71" t="n">
        <v>0</v>
      </c>
      <c r="O1270" s="71" t="n">
        <v>100905805.92</v>
      </c>
      <c r="P1270" s="71" t="n">
        <v>84095343.19</v>
      </c>
      <c r="Q1270" s="71" t="n">
        <v>16810462.73</v>
      </c>
      <c r="R1270" t="inlineStr">
        <is>
          <t>TK-04</t>
        </is>
      </c>
      <c r="S1270" t="inlineStr">
        <is>
          <t>EV</t>
        </is>
      </c>
      <c r="T1270" s="70" t="n">
        <v>17</v>
      </c>
      <c r="U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TY101262</t>
        </is>
      </c>
      <c r="B1271" s="68" t="n">
        <v>45815</v>
      </c>
      <c r="C1271" s="69" t="n">
        <v>2025</v>
      </c>
      <c r="D1271" t="inlineStr">
        <is>
          <t>Jun</t>
        </is>
      </c>
      <c r="E1271" t="inlineStr">
        <is>
          <t>Europe</t>
        </is>
      </c>
      <c r="F1271" t="inlineStr">
        <is>
          <t>UK</t>
        </is>
      </c>
      <c r="G1271" t="inlineStr">
        <is>
          <t>bZ4X</t>
        </is>
      </c>
      <c r="H1271" t="inlineStr">
        <is>
          <t>Dealer retail</t>
        </is>
      </c>
      <c r="I1271" t="inlineStr">
        <is>
          <t>Private buyer</t>
        </is>
      </c>
      <c r="J1271" t="inlineStr">
        <is>
          <t>Carlos Silva</t>
        </is>
      </c>
      <c r="K1271" s="70" t="n">
        <v>45</v>
      </c>
      <c r="L1271" s="71" t="n">
        <v>6257978.83</v>
      </c>
      <c r="M1271" s="71" t="n">
        <v>281609047.35</v>
      </c>
      <c r="N1271" s="71" t="n">
        <v>8448271.42</v>
      </c>
      <c r="O1271" s="71" t="n">
        <v>273160775.93</v>
      </c>
      <c r="P1271" s="71" t="n">
        <v>234094313.08</v>
      </c>
      <c r="Q1271" s="71" t="n">
        <v>39066462.85</v>
      </c>
      <c r="R1271" t="inlineStr">
        <is>
          <t>LN-02</t>
        </is>
      </c>
      <c r="S1271" t="inlineStr">
        <is>
          <t>EV</t>
        </is>
      </c>
      <c r="T1271" s="70" t="n">
        <v>50</v>
      </c>
      <c r="U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TY101263</t>
        </is>
      </c>
      <c r="B1272" s="68" t="n">
        <v>45815</v>
      </c>
      <c r="C1272" s="69" t="n">
        <v>2025</v>
      </c>
      <c r="D1272" t="inlineStr">
        <is>
          <t>Jun</t>
        </is>
      </c>
      <c r="E1272" t="inlineStr">
        <is>
          <t>Asia</t>
        </is>
      </c>
      <c r="F1272" t="inlineStr">
        <is>
          <t>India</t>
        </is>
      </c>
      <c r="G1272" t="inlineStr">
        <is>
          <t>RAV4</t>
        </is>
      </c>
      <c r="H1272" t="inlineStr">
        <is>
          <t>Dealer retail</t>
        </is>
      </c>
      <c r="I1272" t="inlineStr">
        <is>
          <t>Company fleet</t>
        </is>
      </c>
      <c r="J1272" t="inlineStr">
        <is>
          <t>Mei Lin</t>
        </is>
      </c>
      <c r="K1272" s="70" t="n">
        <v>25</v>
      </c>
      <c r="L1272" s="71" t="n">
        <v>3774054.86</v>
      </c>
      <c r="M1272" s="71" t="n">
        <v>94351371.5</v>
      </c>
      <c r="N1272" s="71" t="n">
        <v>4717568.58</v>
      </c>
      <c r="O1272" s="71" t="n">
        <v>89633802.92</v>
      </c>
      <c r="P1272" s="71" t="n">
        <v>69614458.33</v>
      </c>
      <c r="Q1272" s="71" t="n">
        <v>20019344.59</v>
      </c>
      <c r="R1272" t="inlineStr">
        <is>
          <t>DL-03</t>
        </is>
      </c>
      <c r="S1272" t="inlineStr">
        <is>
          <t>Hybrid</t>
        </is>
      </c>
      <c r="T1272" s="70" t="n">
        <v>26</v>
      </c>
      <c r="U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TY101264</t>
        </is>
      </c>
      <c r="B1273" s="68" t="n">
        <v>45816</v>
      </c>
      <c r="C1273" s="69" t="n">
        <v>2025</v>
      </c>
      <c r="D1273" t="inlineStr">
        <is>
          <t>Jun</t>
        </is>
      </c>
      <c r="E1273" t="inlineStr">
        <is>
          <t>North America</t>
        </is>
      </c>
      <c r="F1273" t="inlineStr">
        <is>
          <t>Canada</t>
        </is>
      </c>
      <c r="G1273" t="inlineStr">
        <is>
          <t>Prius</t>
        </is>
      </c>
      <c r="H1273" t="inlineStr">
        <is>
          <t>Dealer retail</t>
        </is>
      </c>
      <c r="I1273" t="inlineStr">
        <is>
          <t>Private buyer</t>
        </is>
      </c>
      <c r="J1273" t="inlineStr">
        <is>
          <t>Carlos Silva</t>
        </is>
      </c>
      <c r="K1273" s="70" t="n">
        <v>25</v>
      </c>
      <c r="L1273" s="71" t="n">
        <v>3650472.54</v>
      </c>
      <c r="M1273" s="71" t="n">
        <v>91261813.5</v>
      </c>
      <c r="N1273" s="71" t="n">
        <v>4563090.67</v>
      </c>
      <c r="O1273" s="71" t="n">
        <v>86698722.83</v>
      </c>
      <c r="P1273" s="71" t="n">
        <v>71607860.81999999</v>
      </c>
      <c r="Q1273" s="71" t="n">
        <v>15090862.01</v>
      </c>
      <c r="R1273" t="inlineStr">
        <is>
          <t>TO-02</t>
        </is>
      </c>
      <c r="S1273" t="inlineStr">
        <is>
          <t>Hybrid</t>
        </is>
      </c>
      <c r="T1273" s="70" t="n">
        <v>25</v>
      </c>
      <c r="U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TY101265</t>
        </is>
      </c>
      <c r="B1274" s="68" t="n">
        <v>45816</v>
      </c>
      <c r="C1274" s="69" t="n">
        <v>2025</v>
      </c>
      <c r="D1274" t="inlineStr">
        <is>
          <t>Jun</t>
        </is>
      </c>
      <c r="E1274" t="inlineStr">
        <is>
          <t>Europe</t>
        </is>
      </c>
      <c r="F1274" t="inlineStr">
        <is>
          <t>France</t>
        </is>
      </c>
      <c r="G1274" t="inlineStr">
        <is>
          <t>Prius</t>
        </is>
      </c>
      <c r="H1274" t="inlineStr">
        <is>
          <t>Dealer retail</t>
        </is>
      </c>
      <c r="I1274" t="inlineStr">
        <is>
          <t>Private buyer</t>
        </is>
      </c>
      <c r="J1274" t="inlineStr">
        <is>
          <t>Olivia Brown</t>
        </is>
      </c>
      <c r="K1274" s="70" t="n">
        <v>5</v>
      </c>
      <c r="L1274" s="71" t="n">
        <v>3448833.51</v>
      </c>
      <c r="M1274" s="71" t="n">
        <v>17244167.55</v>
      </c>
      <c r="N1274" s="71" t="n">
        <v>344883.35</v>
      </c>
      <c r="O1274" s="71" t="n">
        <v>16899284.2</v>
      </c>
      <c r="P1274" s="71" t="n">
        <v>14624751.2</v>
      </c>
      <c r="Q1274" s="71" t="n">
        <v>2274533</v>
      </c>
      <c r="R1274" t="inlineStr">
        <is>
          <t>PA-03</t>
        </is>
      </c>
      <c r="S1274" t="inlineStr">
        <is>
          <t>Hybrid</t>
        </is>
      </c>
      <c r="T1274" s="70" t="n">
        <v>6</v>
      </c>
      <c r="U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TY101266</t>
        </is>
      </c>
      <c r="B1275" s="68" t="n">
        <v>45816</v>
      </c>
      <c r="C1275" s="69" t="n">
        <v>2025</v>
      </c>
      <c r="D1275" t="inlineStr">
        <is>
          <t>Jun</t>
        </is>
      </c>
      <c r="E1275" t="inlineStr">
        <is>
          <t>North America</t>
        </is>
      </c>
      <c r="F1275" t="inlineStr">
        <is>
          <t>Canada</t>
        </is>
      </c>
      <c r="G1275" t="inlineStr">
        <is>
          <t>Corolla</t>
        </is>
      </c>
      <c r="H1275" t="inlineStr">
        <is>
          <t>Dealer retail</t>
        </is>
      </c>
      <c r="I1275" t="inlineStr">
        <is>
          <t>Private buyer</t>
        </is>
      </c>
      <c r="J1275" t="inlineStr">
        <is>
          <t>Ana Costa</t>
        </is>
      </c>
      <c r="K1275" s="70" t="n">
        <v>23</v>
      </c>
      <c r="L1275" s="71" t="n">
        <v>2887878.56</v>
      </c>
      <c r="M1275" s="71" t="n">
        <v>66421206.88</v>
      </c>
      <c r="N1275" s="71" t="n">
        <v>3321060.34</v>
      </c>
      <c r="O1275" s="71" t="n">
        <v>63100146.54</v>
      </c>
      <c r="P1275" s="71" t="n">
        <v>51259490.38</v>
      </c>
      <c r="Q1275" s="71" t="n">
        <v>11840656.16</v>
      </c>
      <c r="R1275" t="inlineStr">
        <is>
          <t>TO-02</t>
        </is>
      </c>
      <c r="S1275" t="inlineStr">
        <is>
          <t>Hybrid</t>
        </is>
      </c>
      <c r="T1275" s="70" t="n">
        <v>23</v>
      </c>
      <c r="U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TY101267</t>
        </is>
      </c>
      <c r="B1276" s="68" t="n">
        <v>45816</v>
      </c>
      <c r="C1276" s="69" t="n">
        <v>2025</v>
      </c>
      <c r="D1276" t="inlineStr">
        <is>
          <t>Jun</t>
        </is>
      </c>
      <c r="E1276" t="inlineStr">
        <is>
          <t>Asia</t>
        </is>
      </c>
      <c r="F1276" t="inlineStr">
        <is>
          <t>India</t>
        </is>
      </c>
      <c r="G1276" t="inlineStr">
        <is>
          <t>RAV4</t>
        </is>
      </c>
      <c r="H1276" t="inlineStr">
        <is>
          <t>Dealer retail</t>
        </is>
      </c>
      <c r="I1276" t="inlineStr">
        <is>
          <t>Private buyer</t>
        </is>
      </c>
      <c r="J1276" t="inlineStr">
        <is>
          <t>Yuki Sato</t>
        </is>
      </c>
      <c r="K1276" s="70" t="n">
        <v>15</v>
      </c>
      <c r="L1276" s="71" t="n">
        <v>3401113.63</v>
      </c>
      <c r="M1276" s="71" t="n">
        <v>51016704.45</v>
      </c>
      <c r="N1276" s="71" t="n">
        <v>2550835.22</v>
      </c>
      <c r="O1276" s="71" t="n">
        <v>48465869.23</v>
      </c>
      <c r="P1276" s="71" t="n">
        <v>42317450.35</v>
      </c>
      <c r="Q1276" s="71" t="n">
        <v>6148418.88</v>
      </c>
      <c r="R1276" t="inlineStr">
        <is>
          <t>DL-04</t>
        </is>
      </c>
      <c r="S1276" t="inlineStr">
        <is>
          <t>Petrol</t>
        </is>
      </c>
      <c r="T1276" s="70" t="n">
        <v>16</v>
      </c>
      <c r="U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TY101268</t>
        </is>
      </c>
      <c r="B1277" s="68" t="n">
        <v>45816</v>
      </c>
      <c r="C1277" s="69" t="n">
        <v>2025</v>
      </c>
      <c r="D1277" t="inlineStr">
        <is>
          <t>Jun</t>
        </is>
      </c>
      <c r="E1277" t="inlineStr">
        <is>
          <t>Asia</t>
        </is>
      </c>
      <c r="F1277" t="inlineStr">
        <is>
          <t>Thailand</t>
        </is>
      </c>
      <c r="G1277" t="inlineStr">
        <is>
          <t>RAV4</t>
        </is>
      </c>
      <c r="H1277" t="inlineStr">
        <is>
          <t>Online reservation</t>
        </is>
      </c>
      <c r="I1277" t="inlineStr">
        <is>
          <t>Private buyer</t>
        </is>
      </c>
      <c r="J1277" t="inlineStr">
        <is>
          <t>Sara Rossi</t>
        </is>
      </c>
      <c r="K1277" s="70" t="n">
        <v>45</v>
      </c>
      <c r="L1277" s="71" t="n">
        <v>3652688.3</v>
      </c>
      <c r="M1277" s="71" t="n">
        <v>164370973.5</v>
      </c>
      <c r="N1277" s="71" t="n">
        <v>0</v>
      </c>
      <c r="O1277" s="71" t="n">
        <v>164370973.5</v>
      </c>
      <c r="P1277" s="71" t="n">
        <v>127719056.77</v>
      </c>
      <c r="Q1277" s="71" t="n">
        <v>36651916.73</v>
      </c>
      <c r="R1277" t="inlineStr">
        <is>
          <t>BK-03</t>
        </is>
      </c>
      <c r="S1277" t="inlineStr">
        <is>
          <t>Petrol</t>
        </is>
      </c>
      <c r="T1277" s="70" t="n">
        <v>49</v>
      </c>
      <c r="U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TY101269</t>
        </is>
      </c>
      <c r="B1278" s="68" t="n">
        <v>45816</v>
      </c>
      <c r="C1278" s="69" t="n">
        <v>2025</v>
      </c>
      <c r="D1278" t="inlineStr">
        <is>
          <t>Jun</t>
        </is>
      </c>
      <c r="E1278" t="inlineStr">
        <is>
          <t>Japan</t>
        </is>
      </c>
      <c r="F1278" t="inlineStr">
        <is>
          <t>Japan</t>
        </is>
      </c>
      <c r="G1278" t="inlineStr">
        <is>
          <t>Hilux</t>
        </is>
      </c>
      <c r="H1278" t="inlineStr">
        <is>
          <t>Online reservation</t>
        </is>
      </c>
      <c r="I1278" t="inlineStr">
        <is>
          <t>Private buyer</t>
        </is>
      </c>
      <c r="J1278" t="inlineStr">
        <is>
          <t>Sara Rossi</t>
        </is>
      </c>
      <c r="K1278" s="70" t="n">
        <v>6</v>
      </c>
      <c r="L1278" s="71" t="n">
        <v>4228972.68</v>
      </c>
      <c r="M1278" s="71" t="n">
        <v>25373836.08</v>
      </c>
      <c r="N1278" s="71" t="n">
        <v>507476.72</v>
      </c>
      <c r="O1278" s="71" t="n">
        <v>24866359.36</v>
      </c>
      <c r="P1278" s="71" t="n">
        <v>19953608.92</v>
      </c>
      <c r="Q1278" s="71" t="n">
        <v>4912750.44</v>
      </c>
      <c r="R1278" t="inlineStr">
        <is>
          <t>OS-04</t>
        </is>
      </c>
      <c r="S1278" t="inlineStr">
        <is>
          <t>Diesel</t>
        </is>
      </c>
      <c r="T1278" s="70" t="n">
        <v>6</v>
      </c>
      <c r="U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TY101270</t>
        </is>
      </c>
      <c r="B1279" s="68" t="n">
        <v>45817</v>
      </c>
      <c r="C1279" s="69" t="n">
        <v>2025</v>
      </c>
      <c r="D1279" t="inlineStr">
        <is>
          <t>Jun</t>
        </is>
      </c>
      <c r="E1279" t="inlineStr">
        <is>
          <t>Japan</t>
        </is>
      </c>
      <c r="F1279" t="inlineStr">
        <is>
          <t>Japan</t>
        </is>
      </c>
      <c r="G1279" t="inlineStr">
        <is>
          <t>Corolla</t>
        </is>
      </c>
      <c r="H1279" t="inlineStr">
        <is>
          <t>Dealer retail</t>
        </is>
      </c>
      <c r="I1279" t="inlineStr">
        <is>
          <t>Private buyer</t>
        </is>
      </c>
      <c r="J1279" t="inlineStr">
        <is>
          <t>Ravindra Patil</t>
        </is>
      </c>
      <c r="K1279" s="70" t="n">
        <v>28</v>
      </c>
      <c r="L1279" s="71" t="n">
        <v>2685467.34</v>
      </c>
      <c r="M1279" s="71" t="n">
        <v>75193085.52</v>
      </c>
      <c r="N1279" s="71" t="n">
        <v>2255792.57</v>
      </c>
      <c r="O1279" s="71" t="n">
        <v>72937292.95</v>
      </c>
      <c r="P1279" s="71" t="n">
        <v>66496572.47</v>
      </c>
      <c r="Q1279" s="71" t="n">
        <v>6440720.48</v>
      </c>
      <c r="R1279" t="inlineStr">
        <is>
          <t>NG-02</t>
        </is>
      </c>
      <c r="S1279" t="inlineStr">
        <is>
          <t>Hybrid</t>
        </is>
      </c>
      <c r="T1279" s="70" t="n">
        <v>27</v>
      </c>
      <c r="U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TY101271</t>
        </is>
      </c>
      <c r="B1280" s="68" t="n">
        <v>45817</v>
      </c>
      <c r="C1280" s="69" t="n">
        <v>2025</v>
      </c>
      <c r="D1280" t="inlineStr">
        <is>
          <t>Jun</t>
        </is>
      </c>
      <c r="E1280" t="inlineStr">
        <is>
          <t>Asia</t>
        </is>
      </c>
      <c r="F1280" t="inlineStr">
        <is>
          <t>India</t>
        </is>
      </c>
      <c r="G1280" t="inlineStr">
        <is>
          <t>Camry</t>
        </is>
      </c>
      <c r="H1280" t="inlineStr">
        <is>
          <t>Dealer retail</t>
        </is>
      </c>
      <c r="I1280" t="inlineStr">
        <is>
          <t>Private buyer</t>
        </is>
      </c>
      <c r="J1280" t="inlineStr">
        <is>
          <t>Olivia Brown</t>
        </is>
      </c>
      <c r="K1280" s="70" t="n">
        <v>43</v>
      </c>
      <c r="L1280" s="71" t="n">
        <v>4145415.14</v>
      </c>
      <c r="M1280" s="71" t="n">
        <v>178252851.02</v>
      </c>
      <c r="N1280" s="71" t="n">
        <v>5347585.53</v>
      </c>
      <c r="O1280" s="71" t="n">
        <v>172905265.49</v>
      </c>
      <c r="P1280" s="71" t="n">
        <v>139428425.08</v>
      </c>
      <c r="Q1280" s="71" t="n">
        <v>33476840.41</v>
      </c>
      <c r="R1280" t="inlineStr">
        <is>
          <t>PU-02</t>
        </is>
      </c>
      <c r="S1280" t="inlineStr">
        <is>
          <t>Hybrid</t>
        </is>
      </c>
      <c r="T1280" s="70" t="n">
        <v>47</v>
      </c>
      <c r="U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TY101272</t>
        </is>
      </c>
      <c r="B1281" s="68" t="n">
        <v>45817</v>
      </c>
      <c r="C1281" s="69" t="n">
        <v>2025</v>
      </c>
      <c r="D1281" t="inlineStr">
        <is>
          <t>Jun</t>
        </is>
      </c>
      <c r="E1281" t="inlineStr">
        <is>
          <t>North America</t>
        </is>
      </c>
      <c r="F1281" t="inlineStr">
        <is>
          <t>USA</t>
        </is>
      </c>
      <c r="G1281" t="inlineStr">
        <is>
          <t>Camry</t>
        </is>
      </c>
      <c r="H1281" t="inlineStr">
        <is>
          <t>Dealer retail</t>
        </is>
      </c>
      <c r="I1281" t="inlineStr">
        <is>
          <t>Company fleet</t>
        </is>
      </c>
      <c r="J1281" t="inlineStr">
        <is>
          <t>Ravindra Patil</t>
        </is>
      </c>
      <c r="K1281" s="70" t="n">
        <v>13</v>
      </c>
      <c r="L1281" s="71" t="n">
        <v>3901140.06</v>
      </c>
      <c r="M1281" s="71" t="n">
        <v>50714820.78</v>
      </c>
      <c r="N1281" s="71" t="n">
        <v>1014296.42</v>
      </c>
      <c r="O1281" s="71" t="n">
        <v>49700524.36</v>
      </c>
      <c r="P1281" s="71" t="n">
        <v>40952853</v>
      </c>
      <c r="Q1281" s="71" t="n">
        <v>8747671.359999999</v>
      </c>
      <c r="R1281" t="inlineStr">
        <is>
          <t>NY-03</t>
        </is>
      </c>
      <c r="S1281" t="inlineStr">
        <is>
          <t>Hybrid</t>
        </is>
      </c>
      <c r="T1281" s="70" t="n">
        <v>14</v>
      </c>
      <c r="U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TY101273</t>
        </is>
      </c>
      <c r="B1282" s="68" t="n">
        <v>45817</v>
      </c>
      <c r="C1282" s="69" t="n">
        <v>2025</v>
      </c>
      <c r="D1282" t="inlineStr">
        <is>
          <t>Jun</t>
        </is>
      </c>
      <c r="E1282" t="inlineStr">
        <is>
          <t>Middle East</t>
        </is>
      </c>
      <c r="F1282" t="inlineStr">
        <is>
          <t>UAE</t>
        </is>
      </c>
      <c r="G1282" t="inlineStr">
        <is>
          <t>Corolla</t>
        </is>
      </c>
      <c r="H1282" t="inlineStr">
        <is>
          <t>Dealer retail</t>
        </is>
      </c>
      <c r="I1282" t="inlineStr">
        <is>
          <t>Private buyer</t>
        </is>
      </c>
      <c r="J1282" t="inlineStr">
        <is>
          <t>Sophie Müller</t>
        </is>
      </c>
      <c r="K1282" s="70" t="n">
        <v>11</v>
      </c>
      <c r="L1282" s="71" t="n">
        <v>2818555.08</v>
      </c>
      <c r="M1282" s="71" t="n">
        <v>31004105.88</v>
      </c>
      <c r="N1282" s="71" t="n">
        <v>620082.12</v>
      </c>
      <c r="O1282" s="71" t="n">
        <v>30384023.76</v>
      </c>
      <c r="P1282" s="71" t="n">
        <v>24977589.78</v>
      </c>
      <c r="Q1282" s="71" t="n">
        <v>5406433.98</v>
      </c>
      <c r="R1282" t="inlineStr">
        <is>
          <t>DB-02</t>
        </is>
      </c>
      <c r="S1282" t="inlineStr">
        <is>
          <t>Petrol</t>
        </is>
      </c>
      <c r="T1282" s="70" t="n">
        <v>11</v>
      </c>
      <c r="U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TY101274</t>
        </is>
      </c>
      <c r="B1283" s="68" t="n">
        <v>45817</v>
      </c>
      <c r="C1283" s="69" t="n">
        <v>2025</v>
      </c>
      <c r="D1283" t="inlineStr">
        <is>
          <t>Jun</t>
        </is>
      </c>
      <c r="E1283" t="inlineStr">
        <is>
          <t>Japan</t>
        </is>
      </c>
      <c r="F1283" t="inlineStr">
        <is>
          <t>Japan</t>
        </is>
      </c>
      <c r="G1283" t="inlineStr">
        <is>
          <t>Hilux</t>
        </is>
      </c>
      <c r="H1283" t="inlineStr">
        <is>
          <t>Dealer retail</t>
        </is>
      </c>
      <c r="I1283" t="inlineStr">
        <is>
          <t>Private buyer</t>
        </is>
      </c>
      <c r="J1283" t="inlineStr">
        <is>
          <t>Priya Nair</t>
        </is>
      </c>
      <c r="K1283" s="70" t="n">
        <v>28</v>
      </c>
      <c r="L1283" s="71" t="n">
        <v>4000482.47</v>
      </c>
      <c r="M1283" s="71" t="n">
        <v>112013509.16</v>
      </c>
      <c r="N1283" s="71" t="n">
        <v>5600675.46</v>
      </c>
      <c r="O1283" s="71" t="n">
        <v>106412833.7</v>
      </c>
      <c r="P1283" s="71" t="n">
        <v>90336780.88</v>
      </c>
      <c r="Q1283" s="71" t="n">
        <v>16076052.82</v>
      </c>
      <c r="R1283" t="inlineStr">
        <is>
          <t>NG-01</t>
        </is>
      </c>
      <c r="S1283" t="inlineStr">
        <is>
          <t>Petrol</t>
        </is>
      </c>
      <c r="T1283" s="70" t="n">
        <v>30</v>
      </c>
      <c r="U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TY101275</t>
        </is>
      </c>
      <c r="B1284" s="68" t="n">
        <v>45817</v>
      </c>
      <c r="C1284" s="69" t="n">
        <v>2025</v>
      </c>
      <c r="D1284" t="inlineStr">
        <is>
          <t>Jun</t>
        </is>
      </c>
      <c r="E1284" t="inlineStr">
        <is>
          <t>Asia</t>
        </is>
      </c>
      <c r="F1284" t="inlineStr">
        <is>
          <t>Thailand</t>
        </is>
      </c>
      <c r="G1284" t="inlineStr">
        <is>
          <t>RAV4</t>
        </is>
      </c>
      <c r="H1284" t="inlineStr">
        <is>
          <t>Fleet</t>
        </is>
      </c>
      <c r="I1284" t="inlineStr">
        <is>
          <t>Company fleet</t>
        </is>
      </c>
      <c r="J1284" t="inlineStr">
        <is>
          <t>Emma Clarke</t>
        </is>
      </c>
      <c r="K1284" s="70" t="n">
        <v>24</v>
      </c>
      <c r="L1284" s="71" t="n">
        <v>3528163.11</v>
      </c>
      <c r="M1284" s="71" t="n">
        <v>84675914.64</v>
      </c>
      <c r="N1284" s="71" t="n">
        <v>4233795.73</v>
      </c>
      <c r="O1284" s="71" t="n">
        <v>80442118.91</v>
      </c>
      <c r="P1284" s="71" t="n">
        <v>67795036.51000001</v>
      </c>
      <c r="Q1284" s="71" t="n">
        <v>12647082.4</v>
      </c>
      <c r="R1284" t="inlineStr">
        <is>
          <t>BK-03</t>
        </is>
      </c>
      <c r="S1284" t="inlineStr">
        <is>
          <t>Petrol</t>
        </is>
      </c>
      <c r="T1284" s="70" t="n">
        <v>26</v>
      </c>
      <c r="U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TY101276</t>
        </is>
      </c>
      <c r="B1285" s="68" t="n">
        <v>45817</v>
      </c>
      <c r="C1285" s="69" t="n">
        <v>2025</v>
      </c>
      <c r="D1285" t="inlineStr">
        <is>
          <t>Jun</t>
        </is>
      </c>
      <c r="E1285" t="inlineStr">
        <is>
          <t>Japan</t>
        </is>
      </c>
      <c r="F1285" t="inlineStr">
        <is>
          <t>Japan</t>
        </is>
      </c>
      <c r="G1285" t="inlineStr">
        <is>
          <t>Corolla</t>
        </is>
      </c>
      <c r="H1285" t="inlineStr">
        <is>
          <t>Fleet</t>
        </is>
      </c>
      <c r="I1285" t="inlineStr">
        <is>
          <t>Company fleet</t>
        </is>
      </c>
      <c r="J1285" t="inlineStr">
        <is>
          <t>Hiroshi Tanaka</t>
        </is>
      </c>
      <c r="K1285" s="70" t="n">
        <v>2</v>
      </c>
      <c r="L1285" s="71" t="n">
        <v>2825065.71</v>
      </c>
      <c r="M1285" s="71" t="n">
        <v>5650131.42</v>
      </c>
      <c r="N1285" s="71" t="n">
        <v>0</v>
      </c>
      <c r="O1285" s="71" t="n">
        <v>5650131.42</v>
      </c>
      <c r="P1285" s="71" t="n">
        <v>4644299.79</v>
      </c>
      <c r="Q1285" s="71" t="n">
        <v>1005831.63</v>
      </c>
      <c r="R1285" t="inlineStr">
        <is>
          <t>TK-04</t>
        </is>
      </c>
      <c r="S1285" t="inlineStr">
        <is>
          <t>Hybrid</t>
        </is>
      </c>
      <c r="T1285" s="70" t="n">
        <v>2</v>
      </c>
      <c r="U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TY101277</t>
        </is>
      </c>
      <c r="B1286" s="68" t="n">
        <v>45817</v>
      </c>
      <c r="C1286" s="69" t="n">
        <v>2025</v>
      </c>
      <c r="D1286" t="inlineStr">
        <is>
          <t>Jun</t>
        </is>
      </c>
      <c r="E1286" t="inlineStr">
        <is>
          <t>North America</t>
        </is>
      </c>
      <c r="F1286" t="inlineStr">
        <is>
          <t>Canada</t>
        </is>
      </c>
      <c r="G1286" t="inlineStr">
        <is>
          <t>bZ4X</t>
        </is>
      </c>
      <c r="H1286" t="inlineStr">
        <is>
          <t>Dealer retail</t>
        </is>
      </c>
      <c r="I1286" t="inlineStr">
        <is>
          <t>Government</t>
        </is>
      </c>
      <c r="J1286" t="inlineStr">
        <is>
          <t>Priya Nair</t>
        </is>
      </c>
      <c r="K1286" s="70" t="n">
        <v>17</v>
      </c>
      <c r="L1286" s="71" t="n">
        <v>5846322.16</v>
      </c>
      <c r="M1286" s="71" t="n">
        <v>99387476.72</v>
      </c>
      <c r="N1286" s="71" t="n">
        <v>0</v>
      </c>
      <c r="O1286" s="71" t="n">
        <v>99387476.72</v>
      </c>
      <c r="P1286" s="71" t="n">
        <v>92606923.98999999</v>
      </c>
      <c r="Q1286" s="71" t="n">
        <v>6780552.73</v>
      </c>
      <c r="R1286" t="inlineStr">
        <is>
          <t>TO-03</t>
        </is>
      </c>
      <c r="S1286" t="inlineStr">
        <is>
          <t>EV</t>
        </is>
      </c>
      <c r="T1286" s="70" t="n">
        <v>17</v>
      </c>
      <c r="U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TY101278</t>
        </is>
      </c>
      <c r="B1287" s="68" t="n">
        <v>45817</v>
      </c>
      <c r="C1287" s="69" t="n">
        <v>2025</v>
      </c>
      <c r="D1287" t="inlineStr">
        <is>
          <t>Jun</t>
        </is>
      </c>
      <c r="E1287" t="inlineStr">
        <is>
          <t>Asia</t>
        </is>
      </c>
      <c r="F1287" t="inlineStr">
        <is>
          <t>Indonesia</t>
        </is>
      </c>
      <c r="G1287" t="inlineStr">
        <is>
          <t>RAV4</t>
        </is>
      </c>
      <c r="H1287" t="inlineStr">
        <is>
          <t>Fleet</t>
        </is>
      </c>
      <c r="I1287" t="inlineStr">
        <is>
          <t>Private buyer</t>
        </is>
      </c>
      <c r="J1287" t="inlineStr">
        <is>
          <t>Noah Smith</t>
        </is>
      </c>
      <c r="K1287" s="70" t="n">
        <v>24</v>
      </c>
      <c r="L1287" s="71" t="n">
        <v>3778835.97</v>
      </c>
      <c r="M1287" s="71" t="n">
        <v>90692063.28</v>
      </c>
      <c r="N1287" s="71" t="n">
        <v>4534603.16</v>
      </c>
      <c r="O1287" s="71" t="n">
        <v>86157460.12</v>
      </c>
      <c r="P1287" s="71" t="n">
        <v>69863783.38</v>
      </c>
      <c r="Q1287" s="71" t="n">
        <v>16293676.74</v>
      </c>
      <c r="R1287" t="inlineStr">
        <is>
          <t>JK-04</t>
        </is>
      </c>
      <c r="S1287" t="inlineStr">
        <is>
          <t>Hybrid</t>
        </is>
      </c>
      <c r="T1287" s="70" t="n">
        <v>27</v>
      </c>
      <c r="U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TY101279</t>
        </is>
      </c>
      <c r="B1288" s="68" t="n">
        <v>45817</v>
      </c>
      <c r="C1288" s="69" t="n">
        <v>2025</v>
      </c>
      <c r="D1288" t="inlineStr">
        <is>
          <t>Jun</t>
        </is>
      </c>
      <c r="E1288" t="inlineStr">
        <is>
          <t>North America</t>
        </is>
      </c>
      <c r="F1288" t="inlineStr">
        <is>
          <t>Canada</t>
        </is>
      </c>
      <c r="G1288" t="inlineStr">
        <is>
          <t>Camry</t>
        </is>
      </c>
      <c r="H1288" t="inlineStr">
        <is>
          <t>Dealer retail</t>
        </is>
      </c>
      <c r="I1288" t="inlineStr">
        <is>
          <t>Private buyer</t>
        </is>
      </c>
      <c r="J1288" t="inlineStr">
        <is>
          <t>Fatima Al-Saud</t>
        </is>
      </c>
      <c r="K1288" s="70" t="n">
        <v>29</v>
      </c>
      <c r="L1288" s="71" t="n">
        <v>3997597.48</v>
      </c>
      <c r="M1288" s="71" t="n">
        <v>115930326.92</v>
      </c>
      <c r="N1288" s="71" t="n">
        <v>2318606.54</v>
      </c>
      <c r="O1288" s="71" t="n">
        <v>113611720.38</v>
      </c>
      <c r="P1288" s="71" t="n">
        <v>95286204.09</v>
      </c>
      <c r="Q1288" s="71" t="n">
        <v>18325516.29</v>
      </c>
      <c r="R1288" t="inlineStr">
        <is>
          <t>TO-02</t>
        </is>
      </c>
      <c r="S1288" t="inlineStr">
        <is>
          <t>Petrol</t>
        </is>
      </c>
      <c r="T1288" s="70" t="n">
        <v>29</v>
      </c>
      <c r="U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TY101280</t>
        </is>
      </c>
      <c r="B1289" s="68" t="n">
        <v>45817</v>
      </c>
      <c r="C1289" s="69" t="n">
        <v>2025</v>
      </c>
      <c r="D1289" t="inlineStr">
        <is>
          <t>Jun</t>
        </is>
      </c>
      <c r="E1289" t="inlineStr">
        <is>
          <t>Asia</t>
        </is>
      </c>
      <c r="F1289" t="inlineStr">
        <is>
          <t>Indonesia</t>
        </is>
      </c>
      <c r="G1289" t="inlineStr">
        <is>
          <t>bZ4X</t>
        </is>
      </c>
      <c r="H1289" t="inlineStr">
        <is>
          <t>Dealer retail</t>
        </is>
      </c>
      <c r="I1289" t="inlineStr">
        <is>
          <t>Private buyer</t>
        </is>
      </c>
      <c r="J1289" t="inlineStr">
        <is>
          <t>Carlos Silva</t>
        </is>
      </c>
      <c r="K1289" s="70" t="n">
        <v>15</v>
      </c>
      <c r="L1289" s="71" t="n">
        <v>6215151.54</v>
      </c>
      <c r="M1289" s="71" t="n">
        <v>93227273.09999999</v>
      </c>
      <c r="N1289" s="71" t="n">
        <v>4661363.66</v>
      </c>
      <c r="O1289" s="71" t="n">
        <v>88565909.44</v>
      </c>
      <c r="P1289" s="71" t="n">
        <v>79074370.34999999</v>
      </c>
      <c r="Q1289" s="71" t="n">
        <v>9491539.09</v>
      </c>
      <c r="R1289" t="inlineStr">
        <is>
          <t>JK-02</t>
        </is>
      </c>
      <c r="S1289" t="inlineStr">
        <is>
          <t>EV</t>
        </is>
      </c>
      <c r="T1289" s="70" t="n">
        <v>14</v>
      </c>
      <c r="U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TY101281</t>
        </is>
      </c>
      <c r="B1290" s="68" t="n">
        <v>45818</v>
      </c>
      <c r="C1290" s="69" t="n">
        <v>2025</v>
      </c>
      <c r="D1290" t="inlineStr">
        <is>
          <t>Jun</t>
        </is>
      </c>
      <c r="E1290" t="inlineStr">
        <is>
          <t>Japan</t>
        </is>
      </c>
      <c r="F1290" t="inlineStr">
        <is>
          <t>Japan</t>
        </is>
      </c>
      <c r="G1290" t="inlineStr">
        <is>
          <t>RAV4</t>
        </is>
      </c>
      <c r="H1290" t="inlineStr">
        <is>
          <t>Fleet</t>
        </is>
      </c>
      <c r="I1290" t="inlineStr">
        <is>
          <t>Private buyer</t>
        </is>
      </c>
      <c r="J1290" t="inlineStr">
        <is>
          <t>Lucas Martin</t>
        </is>
      </c>
      <c r="K1290" s="70" t="n">
        <v>12</v>
      </c>
      <c r="L1290" s="71" t="n">
        <v>3813120.08</v>
      </c>
      <c r="M1290" s="71" t="n">
        <v>45757440.96</v>
      </c>
      <c r="N1290" s="71" t="n">
        <v>0</v>
      </c>
      <c r="O1290" s="71" t="n">
        <v>45757440.96</v>
      </c>
      <c r="P1290" s="71" t="n">
        <v>35279494.83</v>
      </c>
      <c r="Q1290" s="71" t="n">
        <v>10477946.13</v>
      </c>
      <c r="R1290" t="inlineStr">
        <is>
          <t>NG-04</t>
        </is>
      </c>
      <c r="S1290" t="inlineStr">
        <is>
          <t>Petrol</t>
        </is>
      </c>
      <c r="T1290" s="70" t="n">
        <v>13</v>
      </c>
      <c r="U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TY101282</t>
        </is>
      </c>
      <c r="B1291" s="68" t="n">
        <v>45818</v>
      </c>
      <c r="C1291" s="69" t="n">
        <v>2025</v>
      </c>
      <c r="D1291" t="inlineStr">
        <is>
          <t>Jun</t>
        </is>
      </c>
      <c r="E1291" t="inlineStr">
        <is>
          <t>Asia</t>
        </is>
      </c>
      <c r="F1291" t="inlineStr">
        <is>
          <t>Indonesia</t>
        </is>
      </c>
      <c r="G1291" t="inlineStr">
        <is>
          <t>Camry</t>
        </is>
      </c>
      <c r="H1291" t="inlineStr">
        <is>
          <t>Dealer retail</t>
        </is>
      </c>
      <c r="I1291" t="inlineStr">
        <is>
          <t>Private buyer</t>
        </is>
      </c>
      <c r="J1291" t="inlineStr">
        <is>
          <t>Sara Rossi</t>
        </is>
      </c>
      <c r="K1291" s="70" t="n">
        <v>10</v>
      </c>
      <c r="L1291" s="71" t="n">
        <v>3795292.89</v>
      </c>
      <c r="M1291" s="71" t="n">
        <v>37952928.9</v>
      </c>
      <c r="N1291" s="71" t="n">
        <v>1897646.45</v>
      </c>
      <c r="O1291" s="71" t="n">
        <v>36055282.45</v>
      </c>
      <c r="P1291" s="71" t="n">
        <v>31351591.16</v>
      </c>
      <c r="Q1291" s="71" t="n">
        <v>4703691.29</v>
      </c>
      <c r="R1291" t="inlineStr">
        <is>
          <t>JK-04</t>
        </is>
      </c>
      <c r="S1291" t="inlineStr">
        <is>
          <t>Petrol</t>
        </is>
      </c>
      <c r="T1291" s="70" t="n">
        <v>10</v>
      </c>
      <c r="U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TY101283</t>
        </is>
      </c>
      <c r="B1292" s="68" t="n">
        <v>45818</v>
      </c>
      <c r="C1292" s="69" t="n">
        <v>2025</v>
      </c>
      <c r="D1292" t="inlineStr">
        <is>
          <t>Jun</t>
        </is>
      </c>
      <c r="E1292" t="inlineStr">
        <is>
          <t>North America</t>
        </is>
      </c>
      <c r="F1292" t="inlineStr">
        <is>
          <t>USA</t>
        </is>
      </c>
      <c r="G1292" t="inlineStr">
        <is>
          <t>Corolla</t>
        </is>
      </c>
      <c r="H1292" t="inlineStr">
        <is>
          <t>Dealer retail</t>
        </is>
      </c>
      <c r="I1292" t="inlineStr">
        <is>
          <t>Private buyer</t>
        </is>
      </c>
      <c r="J1292" t="inlineStr">
        <is>
          <t>Omar Haddad</t>
        </is>
      </c>
      <c r="K1292" s="70" t="n">
        <v>24</v>
      </c>
      <c r="L1292" s="71" t="n">
        <v>2659730.15</v>
      </c>
      <c r="M1292" s="71" t="n">
        <v>63833523.6</v>
      </c>
      <c r="N1292" s="71" t="n">
        <v>3191676.18</v>
      </c>
      <c r="O1292" s="71" t="n">
        <v>60641847.42</v>
      </c>
      <c r="P1292" s="71" t="n">
        <v>55111630.87</v>
      </c>
      <c r="Q1292" s="71" t="n">
        <v>5530216.55</v>
      </c>
      <c r="R1292" t="inlineStr">
        <is>
          <t>NY-04</t>
        </is>
      </c>
      <c r="S1292" t="inlineStr">
        <is>
          <t>Hybrid</t>
        </is>
      </c>
      <c r="T1292" s="70" t="n">
        <v>25</v>
      </c>
      <c r="U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TY101284</t>
        </is>
      </c>
      <c r="B1293" s="68" t="n">
        <v>45818</v>
      </c>
      <c r="C1293" s="69" t="n">
        <v>2025</v>
      </c>
      <c r="D1293" t="inlineStr">
        <is>
          <t>Jun</t>
        </is>
      </c>
      <c r="E1293" t="inlineStr">
        <is>
          <t>North America</t>
        </is>
      </c>
      <c r="F1293" t="inlineStr">
        <is>
          <t>Canada</t>
        </is>
      </c>
      <c r="G1293" t="inlineStr">
        <is>
          <t>Camry</t>
        </is>
      </c>
      <c r="H1293" t="inlineStr">
        <is>
          <t>Fleet</t>
        </is>
      </c>
      <c r="I1293" t="inlineStr">
        <is>
          <t>Private buyer</t>
        </is>
      </c>
      <c r="J1293" t="inlineStr">
        <is>
          <t>Shraddha Kulkarni</t>
        </is>
      </c>
      <c r="K1293" s="70" t="n">
        <v>29</v>
      </c>
      <c r="L1293" s="71" t="n">
        <v>4143652.5</v>
      </c>
      <c r="M1293" s="71" t="n">
        <v>120165922.5</v>
      </c>
      <c r="N1293" s="71" t="n">
        <v>2403318.45</v>
      </c>
      <c r="O1293" s="71" t="n">
        <v>117762604.05</v>
      </c>
      <c r="P1293" s="71" t="n">
        <v>89381672.97</v>
      </c>
      <c r="Q1293" s="71" t="n">
        <v>28380931.08</v>
      </c>
      <c r="R1293" t="inlineStr">
        <is>
          <t>TO-01</t>
        </is>
      </c>
      <c r="S1293" t="inlineStr">
        <is>
          <t>Hybrid</t>
        </is>
      </c>
      <c r="T1293" s="70" t="n">
        <v>31</v>
      </c>
      <c r="U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TY101285</t>
        </is>
      </c>
      <c r="B1294" s="68" t="n">
        <v>45818</v>
      </c>
      <c r="C1294" s="69" t="n">
        <v>2025</v>
      </c>
      <c r="D1294" t="inlineStr">
        <is>
          <t>Jun</t>
        </is>
      </c>
      <c r="E1294" t="inlineStr">
        <is>
          <t>Middle East</t>
        </is>
      </c>
      <c r="F1294" t="inlineStr">
        <is>
          <t>Saudi Arabia</t>
        </is>
      </c>
      <c r="G1294" t="inlineStr">
        <is>
          <t>Prius</t>
        </is>
      </c>
      <c r="H1294" t="inlineStr">
        <is>
          <t>Online reservation</t>
        </is>
      </c>
      <c r="I1294" t="inlineStr">
        <is>
          <t>Private buyer</t>
        </is>
      </c>
      <c r="J1294" t="inlineStr">
        <is>
          <t>Sophie Müller</t>
        </is>
      </c>
      <c r="K1294" s="70" t="n">
        <v>14</v>
      </c>
      <c r="L1294" s="71" t="n">
        <v>3681804.93</v>
      </c>
      <c r="M1294" s="71" t="n">
        <v>51545269.02</v>
      </c>
      <c r="N1294" s="71" t="n">
        <v>2577263.45</v>
      </c>
      <c r="O1294" s="71" t="n">
        <v>48968005.57</v>
      </c>
      <c r="P1294" s="71" t="n">
        <v>38272135.27</v>
      </c>
      <c r="Q1294" s="71" t="n">
        <v>10695870.3</v>
      </c>
      <c r="R1294" t="inlineStr">
        <is>
          <t>RY-02</t>
        </is>
      </c>
      <c r="S1294" t="inlineStr">
        <is>
          <t>Hybrid</t>
        </is>
      </c>
      <c r="T1294" s="70" t="n">
        <v>15</v>
      </c>
      <c r="U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TY101286</t>
        </is>
      </c>
      <c r="B1295" s="68" t="n">
        <v>45818</v>
      </c>
      <c r="C1295" s="69" t="n">
        <v>2025</v>
      </c>
      <c r="D1295" t="inlineStr">
        <is>
          <t>Jun</t>
        </is>
      </c>
      <c r="E1295" t="inlineStr">
        <is>
          <t>Japan</t>
        </is>
      </c>
      <c r="F1295" t="inlineStr">
        <is>
          <t>Japan</t>
        </is>
      </c>
      <c r="G1295" t="inlineStr">
        <is>
          <t>Camry</t>
        </is>
      </c>
      <c r="H1295" t="inlineStr">
        <is>
          <t>Fleet</t>
        </is>
      </c>
      <c r="I1295" t="inlineStr">
        <is>
          <t>Private buyer</t>
        </is>
      </c>
      <c r="J1295" t="inlineStr">
        <is>
          <t>Kofi Mensah</t>
        </is>
      </c>
      <c r="K1295" s="70" t="n">
        <v>4</v>
      </c>
      <c r="L1295" s="71" t="n">
        <v>4081711.52</v>
      </c>
      <c r="M1295" s="71" t="n">
        <v>16326846.08</v>
      </c>
      <c r="N1295" s="71" t="n">
        <v>326536.92</v>
      </c>
      <c r="O1295" s="71" t="n">
        <v>16000309.16</v>
      </c>
      <c r="P1295" s="71" t="n">
        <v>12986918.77</v>
      </c>
      <c r="Q1295" s="71" t="n">
        <v>3013390.39</v>
      </c>
      <c r="R1295" t="inlineStr">
        <is>
          <t>TK-03</t>
        </is>
      </c>
      <c r="S1295" t="inlineStr">
        <is>
          <t>Hybrid</t>
        </is>
      </c>
      <c r="T1295" s="70" t="n">
        <v>4</v>
      </c>
      <c r="U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TY101287</t>
        </is>
      </c>
      <c r="B1296" s="68" t="n">
        <v>45819</v>
      </c>
      <c r="C1296" s="69" t="n">
        <v>2025</v>
      </c>
      <c r="D1296" t="inlineStr">
        <is>
          <t>Jun</t>
        </is>
      </c>
      <c r="E1296" t="inlineStr">
        <is>
          <t>Japan</t>
        </is>
      </c>
      <c r="F1296" t="inlineStr">
        <is>
          <t>Japan</t>
        </is>
      </c>
      <c r="G1296" t="inlineStr">
        <is>
          <t>RAV4</t>
        </is>
      </c>
      <c r="H1296" t="inlineStr">
        <is>
          <t>Dealer retail</t>
        </is>
      </c>
      <c r="I1296" t="inlineStr">
        <is>
          <t>Government</t>
        </is>
      </c>
      <c r="J1296" t="inlineStr">
        <is>
          <t>Sophie Müller</t>
        </is>
      </c>
      <c r="K1296" s="70" t="n">
        <v>32</v>
      </c>
      <c r="L1296" s="71" t="n">
        <v>3515352.03</v>
      </c>
      <c r="M1296" s="71" t="n">
        <v>112491264.96</v>
      </c>
      <c r="N1296" s="71" t="n">
        <v>0</v>
      </c>
      <c r="O1296" s="71" t="n">
        <v>112491264.96</v>
      </c>
      <c r="P1296" s="71" t="n">
        <v>91116572.41</v>
      </c>
      <c r="Q1296" s="71" t="n">
        <v>21374692.55</v>
      </c>
      <c r="R1296" t="inlineStr">
        <is>
          <t>TK-02</t>
        </is>
      </c>
      <c r="S1296" t="inlineStr">
        <is>
          <t>Hybrid</t>
        </is>
      </c>
      <c r="T1296" s="70" t="n">
        <v>35</v>
      </c>
      <c r="U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TY101288</t>
        </is>
      </c>
      <c r="B1297" s="68" t="n">
        <v>45819</v>
      </c>
      <c r="C1297" s="69" t="n">
        <v>2025</v>
      </c>
      <c r="D1297" t="inlineStr">
        <is>
          <t>Jun</t>
        </is>
      </c>
      <c r="E1297" t="inlineStr">
        <is>
          <t>Asia</t>
        </is>
      </c>
      <c r="F1297" t="inlineStr">
        <is>
          <t>Indonesia</t>
        </is>
      </c>
      <c r="G1297" t="inlineStr">
        <is>
          <t>Hilux</t>
        </is>
      </c>
      <c r="H1297" t="inlineStr">
        <is>
          <t>Dealer retail</t>
        </is>
      </c>
      <c r="I1297" t="inlineStr">
        <is>
          <t>Government</t>
        </is>
      </c>
      <c r="J1297" t="inlineStr">
        <is>
          <t>Carlos Silva</t>
        </is>
      </c>
      <c r="K1297" s="70" t="n">
        <v>4</v>
      </c>
      <c r="L1297" s="71" t="n">
        <v>4140893.75</v>
      </c>
      <c r="M1297" s="71" t="n">
        <v>16563575</v>
      </c>
      <c r="N1297" s="71" t="n">
        <v>828178.75</v>
      </c>
      <c r="O1297" s="71" t="n">
        <v>15735396.25</v>
      </c>
      <c r="P1297" s="71" t="n">
        <v>12835262.7</v>
      </c>
      <c r="Q1297" s="71" t="n">
        <v>2900133.55</v>
      </c>
      <c r="R1297" t="inlineStr">
        <is>
          <t>JK-04</t>
        </is>
      </c>
      <c r="S1297" t="inlineStr">
        <is>
          <t>Diesel</t>
        </is>
      </c>
      <c r="T1297" s="70" t="n">
        <v>4</v>
      </c>
      <c r="U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TY101289</t>
        </is>
      </c>
      <c r="B1298" s="68" t="n">
        <v>45819</v>
      </c>
      <c r="C1298" s="69" t="n">
        <v>2025</v>
      </c>
      <c r="D1298" t="inlineStr">
        <is>
          <t>Jun</t>
        </is>
      </c>
      <c r="E1298" t="inlineStr">
        <is>
          <t>Asia</t>
        </is>
      </c>
      <c r="F1298" t="inlineStr">
        <is>
          <t>Indonesia</t>
        </is>
      </c>
      <c r="G1298" t="inlineStr">
        <is>
          <t>Corolla</t>
        </is>
      </c>
      <c r="H1298" t="inlineStr">
        <is>
          <t>Dealer retail</t>
        </is>
      </c>
      <c r="I1298" t="inlineStr">
        <is>
          <t>Private buyer</t>
        </is>
      </c>
      <c r="J1298" t="inlineStr">
        <is>
          <t>Kofi Mensah</t>
        </is>
      </c>
      <c r="K1298" s="70" t="n">
        <v>13</v>
      </c>
      <c r="L1298" s="71" t="n">
        <v>2870500.97</v>
      </c>
      <c r="M1298" s="71" t="n">
        <v>37316512.61</v>
      </c>
      <c r="N1298" s="71" t="n">
        <v>1865825.63</v>
      </c>
      <c r="O1298" s="71" t="n">
        <v>35450686.98</v>
      </c>
      <c r="P1298" s="71" t="n">
        <v>29740031.64</v>
      </c>
      <c r="Q1298" s="71" t="n">
        <v>5710655.34</v>
      </c>
      <c r="R1298" t="inlineStr">
        <is>
          <t>JK-04</t>
        </is>
      </c>
      <c r="S1298" t="inlineStr">
        <is>
          <t>Petrol</t>
        </is>
      </c>
      <c r="T1298" s="70" t="n">
        <v>13</v>
      </c>
      <c r="U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TY101290</t>
        </is>
      </c>
      <c r="B1299" s="68" t="n">
        <v>45819</v>
      </c>
      <c r="C1299" s="69" t="n">
        <v>2025</v>
      </c>
      <c r="D1299" t="inlineStr">
        <is>
          <t>Jun</t>
        </is>
      </c>
      <c r="E1299" t="inlineStr">
        <is>
          <t>Europe</t>
        </is>
      </c>
      <c r="F1299" t="inlineStr">
        <is>
          <t>Germany</t>
        </is>
      </c>
      <c r="G1299" t="inlineStr">
        <is>
          <t>Prius</t>
        </is>
      </c>
      <c r="H1299" t="inlineStr">
        <is>
          <t>Dealer retail</t>
        </is>
      </c>
      <c r="I1299" t="inlineStr">
        <is>
          <t>Private buyer</t>
        </is>
      </c>
      <c r="J1299" t="inlineStr">
        <is>
          <t>Ruhi Shaikh</t>
        </is>
      </c>
      <c r="K1299" s="70" t="n">
        <v>38</v>
      </c>
      <c r="L1299" s="71" t="n">
        <v>3292462.71</v>
      </c>
      <c r="M1299" s="71" t="n">
        <v>125113582.98</v>
      </c>
      <c r="N1299" s="71" t="n">
        <v>3753407.49</v>
      </c>
      <c r="O1299" s="71" t="n">
        <v>121360175.49</v>
      </c>
      <c r="P1299" s="71" t="n">
        <v>110419531.99</v>
      </c>
      <c r="Q1299" s="71" t="n">
        <v>10940643.5</v>
      </c>
      <c r="R1299" t="inlineStr">
        <is>
          <t>BE-01</t>
        </is>
      </c>
      <c r="S1299" t="inlineStr">
        <is>
          <t>Hybrid</t>
        </is>
      </c>
      <c r="T1299" s="70" t="n">
        <v>42</v>
      </c>
      <c r="U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TY101291</t>
        </is>
      </c>
      <c r="B1300" s="68" t="n">
        <v>45819</v>
      </c>
      <c r="C1300" s="69" t="n">
        <v>2025</v>
      </c>
      <c r="D1300" t="inlineStr">
        <is>
          <t>Jun</t>
        </is>
      </c>
      <c r="E1300" t="inlineStr">
        <is>
          <t>North America</t>
        </is>
      </c>
      <c r="F1300" t="inlineStr">
        <is>
          <t>Canada</t>
        </is>
      </c>
      <c r="G1300" t="inlineStr">
        <is>
          <t>Hilux</t>
        </is>
      </c>
      <c r="H1300" t="inlineStr">
        <is>
          <t>Dealer retail</t>
        </is>
      </c>
      <c r="I1300" t="inlineStr">
        <is>
          <t>Private buyer</t>
        </is>
      </c>
      <c r="J1300" t="inlineStr">
        <is>
          <t>Wei Chen</t>
        </is>
      </c>
      <c r="K1300" s="70" t="n">
        <v>26</v>
      </c>
      <c r="L1300" s="71" t="n">
        <v>4187263.48</v>
      </c>
      <c r="M1300" s="71" t="n">
        <v>108868850.48</v>
      </c>
      <c r="N1300" s="71" t="n">
        <v>2177377.01</v>
      </c>
      <c r="O1300" s="71" t="n">
        <v>106691473.47</v>
      </c>
      <c r="P1300" s="71" t="n">
        <v>81111707.52</v>
      </c>
      <c r="Q1300" s="71" t="n">
        <v>25579765.95</v>
      </c>
      <c r="R1300" t="inlineStr">
        <is>
          <t>TO-03</t>
        </is>
      </c>
      <c r="S1300" t="inlineStr">
        <is>
          <t>Petrol</t>
        </is>
      </c>
      <c r="T1300" s="70" t="n">
        <v>27</v>
      </c>
      <c r="U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TY101292</t>
        </is>
      </c>
      <c r="B1301" s="68" t="n">
        <v>45819</v>
      </c>
      <c r="C1301" s="69" t="n">
        <v>2025</v>
      </c>
      <c r="D1301" t="inlineStr">
        <is>
          <t>Jun</t>
        </is>
      </c>
      <c r="E1301" t="inlineStr">
        <is>
          <t>North America</t>
        </is>
      </c>
      <c r="F1301" t="inlineStr">
        <is>
          <t>Canada</t>
        </is>
      </c>
      <c r="G1301" t="inlineStr">
        <is>
          <t>Corolla</t>
        </is>
      </c>
      <c r="H1301" t="inlineStr">
        <is>
          <t>Dealer retail</t>
        </is>
      </c>
      <c r="I1301" t="inlineStr">
        <is>
          <t>Private buyer</t>
        </is>
      </c>
      <c r="J1301" t="inlineStr">
        <is>
          <t>Fatima Al-Saud</t>
        </is>
      </c>
      <c r="K1301" s="70" t="n">
        <v>2</v>
      </c>
      <c r="L1301" s="71" t="n">
        <v>2829980.04</v>
      </c>
      <c r="M1301" s="71" t="n">
        <v>5659960.08</v>
      </c>
      <c r="N1301" s="71" t="n">
        <v>169798.8</v>
      </c>
      <c r="O1301" s="71" t="n">
        <v>5490161.28</v>
      </c>
      <c r="P1301" s="71" t="n">
        <v>4739632.73</v>
      </c>
      <c r="Q1301" s="71" t="n">
        <v>750528.55</v>
      </c>
      <c r="R1301" t="inlineStr">
        <is>
          <t>TO-01</t>
        </is>
      </c>
      <c r="S1301" t="inlineStr">
        <is>
          <t>Petrol</t>
        </is>
      </c>
      <c r="T1301" s="70" t="n">
        <v>2</v>
      </c>
      <c r="U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TY101293</t>
        </is>
      </c>
      <c r="B1302" s="68" t="n">
        <v>45819</v>
      </c>
      <c r="C1302" s="69" t="n">
        <v>2025</v>
      </c>
      <c r="D1302" t="inlineStr">
        <is>
          <t>Jun</t>
        </is>
      </c>
      <c r="E1302" t="inlineStr">
        <is>
          <t>North America</t>
        </is>
      </c>
      <c r="F1302" t="inlineStr">
        <is>
          <t>USA</t>
        </is>
      </c>
      <c r="G1302" t="inlineStr">
        <is>
          <t>RAV4</t>
        </is>
      </c>
      <c r="H1302" t="inlineStr">
        <is>
          <t>Dealer retail</t>
        </is>
      </c>
      <c r="I1302" t="inlineStr">
        <is>
          <t>Private buyer</t>
        </is>
      </c>
      <c r="J1302" t="inlineStr">
        <is>
          <t>Ana Costa</t>
        </is>
      </c>
      <c r="K1302" s="70" t="n">
        <v>15</v>
      </c>
      <c r="L1302" s="71" t="n">
        <v>3388172.19</v>
      </c>
      <c r="M1302" s="71" t="n">
        <v>50822582.85</v>
      </c>
      <c r="N1302" s="71" t="n">
        <v>0</v>
      </c>
      <c r="O1302" s="71" t="n">
        <v>50822582.85</v>
      </c>
      <c r="P1302" s="71" t="n">
        <v>41299899.11</v>
      </c>
      <c r="Q1302" s="71" t="n">
        <v>9522683.74</v>
      </c>
      <c r="R1302" t="inlineStr">
        <is>
          <t>LA-02</t>
        </is>
      </c>
      <c r="S1302" t="inlineStr">
        <is>
          <t>Hybrid</t>
        </is>
      </c>
      <c r="T1302" s="70" t="n">
        <v>16</v>
      </c>
      <c r="U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TY101294</t>
        </is>
      </c>
      <c r="B1303" s="68" t="n">
        <v>45820</v>
      </c>
      <c r="C1303" s="69" t="n">
        <v>2025</v>
      </c>
      <c r="D1303" t="inlineStr">
        <is>
          <t>Jun</t>
        </is>
      </c>
      <c r="E1303" t="inlineStr">
        <is>
          <t>Japan</t>
        </is>
      </c>
      <c r="F1303" t="inlineStr">
        <is>
          <t>Japan</t>
        </is>
      </c>
      <c r="G1303" t="inlineStr">
        <is>
          <t>Hilux</t>
        </is>
      </c>
      <c r="H1303" t="inlineStr">
        <is>
          <t>Dealer retail</t>
        </is>
      </c>
      <c r="I1303" t="inlineStr">
        <is>
          <t>Company fleet</t>
        </is>
      </c>
      <c r="J1303" t="inlineStr">
        <is>
          <t>Yuki Sato</t>
        </is>
      </c>
      <c r="K1303" s="70" t="n">
        <v>26</v>
      </c>
      <c r="L1303" s="71" t="n">
        <v>4111469.01</v>
      </c>
      <c r="M1303" s="71" t="n">
        <v>106898194.26</v>
      </c>
      <c r="N1303" s="71" t="n">
        <v>3206945.83</v>
      </c>
      <c r="O1303" s="71" t="n">
        <v>103691248.43</v>
      </c>
      <c r="P1303" s="71" t="n">
        <v>81345696.14</v>
      </c>
      <c r="Q1303" s="71" t="n">
        <v>22345552.29</v>
      </c>
      <c r="R1303" t="inlineStr">
        <is>
          <t>TK-02</t>
        </is>
      </c>
      <c r="S1303" t="inlineStr">
        <is>
          <t>Petrol</t>
        </is>
      </c>
      <c r="T1303" s="70" t="n">
        <v>25</v>
      </c>
      <c r="U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TY101295</t>
        </is>
      </c>
      <c r="B1304" s="68" t="n">
        <v>45820</v>
      </c>
      <c r="C1304" s="69" t="n">
        <v>2025</v>
      </c>
      <c r="D1304" t="inlineStr">
        <is>
          <t>Jun</t>
        </is>
      </c>
      <c r="E1304" t="inlineStr">
        <is>
          <t>Europe</t>
        </is>
      </c>
      <c r="F1304" t="inlineStr">
        <is>
          <t>France</t>
        </is>
      </c>
      <c r="G1304" t="inlineStr">
        <is>
          <t>Camry</t>
        </is>
      </c>
      <c r="H1304" t="inlineStr">
        <is>
          <t>Online reservation</t>
        </is>
      </c>
      <c r="I1304" t="inlineStr">
        <is>
          <t>Government</t>
        </is>
      </c>
      <c r="J1304" t="inlineStr">
        <is>
          <t>Arjun Mehta</t>
        </is>
      </c>
      <c r="K1304" s="70" t="n">
        <v>12</v>
      </c>
      <c r="L1304" s="71" t="n">
        <v>3764935.16</v>
      </c>
      <c r="M1304" s="71" t="n">
        <v>45179221.92</v>
      </c>
      <c r="N1304" s="71" t="n">
        <v>0</v>
      </c>
      <c r="O1304" s="71" t="n">
        <v>45179221.92</v>
      </c>
      <c r="P1304" s="71" t="n">
        <v>39204851.58</v>
      </c>
      <c r="Q1304" s="71" t="n">
        <v>5974370.34</v>
      </c>
      <c r="R1304" t="inlineStr">
        <is>
          <t>PA-01</t>
        </is>
      </c>
      <c r="S1304" t="inlineStr">
        <is>
          <t>Petrol</t>
        </is>
      </c>
      <c r="T1304" s="70" t="n">
        <v>12</v>
      </c>
      <c r="U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TY101296</t>
        </is>
      </c>
      <c r="B1305" s="68" t="n">
        <v>45820</v>
      </c>
      <c r="C1305" s="69" t="n">
        <v>2025</v>
      </c>
      <c r="D1305" t="inlineStr">
        <is>
          <t>Jun</t>
        </is>
      </c>
      <c r="E1305" t="inlineStr">
        <is>
          <t>North America</t>
        </is>
      </c>
      <c r="F1305" t="inlineStr">
        <is>
          <t>Canada</t>
        </is>
      </c>
      <c r="G1305" t="inlineStr">
        <is>
          <t>bZ4X</t>
        </is>
      </c>
      <c r="H1305" t="inlineStr">
        <is>
          <t>Dealer retail</t>
        </is>
      </c>
      <c r="I1305" t="inlineStr">
        <is>
          <t>Company fleet</t>
        </is>
      </c>
      <c r="J1305" t="inlineStr">
        <is>
          <t>Hiroshi Tanaka</t>
        </is>
      </c>
      <c r="K1305" s="70" t="n">
        <v>44</v>
      </c>
      <c r="L1305" s="71" t="n">
        <v>6150662.37</v>
      </c>
      <c r="M1305" s="71" t="n">
        <v>270629144.28</v>
      </c>
      <c r="N1305" s="71" t="n">
        <v>5412582.89</v>
      </c>
      <c r="O1305" s="71" t="n">
        <v>265216561.39</v>
      </c>
      <c r="P1305" s="71" t="n">
        <v>243405167.45</v>
      </c>
      <c r="Q1305" s="71" t="n">
        <v>21811393.94</v>
      </c>
      <c r="R1305" t="inlineStr">
        <is>
          <t>TO-04</t>
        </is>
      </c>
      <c r="S1305" t="inlineStr">
        <is>
          <t>EV</t>
        </is>
      </c>
      <c r="T1305" s="70" t="n">
        <v>44</v>
      </c>
      <c r="U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TY101297</t>
        </is>
      </c>
      <c r="B1306" s="68" t="n">
        <v>45820</v>
      </c>
      <c r="C1306" s="69" t="n">
        <v>2025</v>
      </c>
      <c r="D1306" t="inlineStr">
        <is>
          <t>Jun</t>
        </is>
      </c>
      <c r="E1306" t="inlineStr">
        <is>
          <t>Europe</t>
        </is>
      </c>
      <c r="F1306" t="inlineStr">
        <is>
          <t>UK</t>
        </is>
      </c>
      <c r="G1306" t="inlineStr">
        <is>
          <t>Corolla</t>
        </is>
      </c>
      <c r="H1306" t="inlineStr">
        <is>
          <t>Dealer retail</t>
        </is>
      </c>
      <c r="I1306" t="inlineStr">
        <is>
          <t>Private buyer</t>
        </is>
      </c>
      <c r="J1306" t="inlineStr">
        <is>
          <t>Amir Khan</t>
        </is>
      </c>
      <c r="K1306" s="70" t="n">
        <v>42</v>
      </c>
      <c r="L1306" s="71" t="n">
        <v>2828871.8</v>
      </c>
      <c r="M1306" s="71" t="n">
        <v>118812615.6</v>
      </c>
      <c r="N1306" s="71" t="n">
        <v>2376252.31</v>
      </c>
      <c r="O1306" s="71" t="n">
        <v>116436363.29</v>
      </c>
      <c r="P1306" s="71" t="n">
        <v>92730699.23999999</v>
      </c>
      <c r="Q1306" s="71" t="n">
        <v>23705664.05</v>
      </c>
      <c r="R1306" t="inlineStr">
        <is>
          <t>LN-01</t>
        </is>
      </c>
      <c r="S1306" t="inlineStr">
        <is>
          <t>Petrol</t>
        </is>
      </c>
      <c r="T1306" s="70" t="n">
        <v>43</v>
      </c>
      <c r="U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TY101298</t>
        </is>
      </c>
      <c r="B1307" s="68" t="n">
        <v>45820</v>
      </c>
      <c r="C1307" s="69" t="n">
        <v>2025</v>
      </c>
      <c r="D1307" t="inlineStr">
        <is>
          <t>Jun</t>
        </is>
      </c>
      <c r="E1307" t="inlineStr">
        <is>
          <t>Europe</t>
        </is>
      </c>
      <c r="F1307" t="inlineStr">
        <is>
          <t>UK</t>
        </is>
      </c>
      <c r="G1307" t="inlineStr">
        <is>
          <t>RAV4</t>
        </is>
      </c>
      <c r="H1307" t="inlineStr">
        <is>
          <t>Fleet</t>
        </is>
      </c>
      <c r="I1307" t="inlineStr">
        <is>
          <t>Private buyer</t>
        </is>
      </c>
      <c r="J1307" t="inlineStr">
        <is>
          <t>Ruhi Shaikh</t>
        </is>
      </c>
      <c r="K1307" s="70" t="n">
        <v>26</v>
      </c>
      <c r="L1307" s="71" t="n">
        <v>3462141.16</v>
      </c>
      <c r="M1307" s="71" t="n">
        <v>90015670.16</v>
      </c>
      <c r="N1307" s="71" t="n">
        <v>4500783.51</v>
      </c>
      <c r="O1307" s="71" t="n">
        <v>85514886.65000001</v>
      </c>
      <c r="P1307" s="71" t="n">
        <v>71827185.84999999</v>
      </c>
      <c r="Q1307" s="71" t="n">
        <v>13687700.8</v>
      </c>
      <c r="R1307" t="inlineStr">
        <is>
          <t>LN-03</t>
        </is>
      </c>
      <c r="S1307" t="inlineStr">
        <is>
          <t>Hybrid</t>
        </is>
      </c>
      <c r="T1307" s="70" t="n">
        <v>28</v>
      </c>
      <c r="U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TY101299</t>
        </is>
      </c>
      <c r="B1308" s="68" t="n">
        <v>45820</v>
      </c>
      <c r="C1308" s="69" t="n">
        <v>2025</v>
      </c>
      <c r="D1308" t="inlineStr">
        <is>
          <t>Jun</t>
        </is>
      </c>
      <c r="E1308" t="inlineStr">
        <is>
          <t>Europe</t>
        </is>
      </c>
      <c r="F1308" t="inlineStr">
        <is>
          <t>France</t>
        </is>
      </c>
      <c r="G1308" t="inlineStr">
        <is>
          <t>Hilux</t>
        </is>
      </c>
      <c r="H1308" t="inlineStr">
        <is>
          <t>Dealer retail</t>
        </is>
      </c>
      <c r="I1308" t="inlineStr">
        <is>
          <t>Private buyer</t>
        </is>
      </c>
      <c r="J1308" t="inlineStr">
        <is>
          <t>Ruhi Shaikh</t>
        </is>
      </c>
      <c r="K1308" s="70" t="n">
        <v>26</v>
      </c>
      <c r="L1308" s="71" t="n">
        <v>4114887.5</v>
      </c>
      <c r="M1308" s="71" t="n">
        <v>106987075</v>
      </c>
      <c r="N1308" s="71" t="n">
        <v>5349353.75</v>
      </c>
      <c r="O1308" s="71" t="n">
        <v>101637721.25</v>
      </c>
      <c r="P1308" s="71" t="n">
        <v>84990894.81</v>
      </c>
      <c r="Q1308" s="71" t="n">
        <v>16646826.44</v>
      </c>
      <c r="R1308" t="inlineStr">
        <is>
          <t>PA-04</t>
        </is>
      </c>
      <c r="S1308" t="inlineStr">
        <is>
          <t>Petrol</t>
        </is>
      </c>
      <c r="T1308" s="70" t="n">
        <v>28</v>
      </c>
      <c r="U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TY101300</t>
        </is>
      </c>
      <c r="B1309" s="68" t="n">
        <v>45820</v>
      </c>
      <c r="C1309" s="69" t="n">
        <v>2025</v>
      </c>
      <c r="D1309" t="inlineStr">
        <is>
          <t>Jun</t>
        </is>
      </c>
      <c r="E1309" t="inlineStr">
        <is>
          <t>Japan</t>
        </is>
      </c>
      <c r="F1309" t="inlineStr">
        <is>
          <t>Japan</t>
        </is>
      </c>
      <c r="G1309" t="inlineStr">
        <is>
          <t>RAV4</t>
        </is>
      </c>
      <c r="H1309" t="inlineStr">
        <is>
          <t>Fleet</t>
        </is>
      </c>
      <c r="I1309" t="inlineStr">
        <is>
          <t>Private buyer</t>
        </is>
      </c>
      <c r="J1309" t="inlineStr">
        <is>
          <t>Yuki Sato</t>
        </is>
      </c>
      <c r="K1309" s="70" t="n">
        <v>9</v>
      </c>
      <c r="L1309" s="71" t="n">
        <v>3780190.73</v>
      </c>
      <c r="M1309" s="71" t="n">
        <v>34021716.57</v>
      </c>
      <c r="N1309" s="71" t="n">
        <v>1701085.83</v>
      </c>
      <c r="O1309" s="71" t="n">
        <v>32320630.74</v>
      </c>
      <c r="P1309" s="71" t="n">
        <v>26537585.57</v>
      </c>
      <c r="Q1309" s="71" t="n">
        <v>5783045.17</v>
      </c>
      <c r="R1309" t="inlineStr">
        <is>
          <t>TK-03</t>
        </is>
      </c>
      <c r="S1309" t="inlineStr">
        <is>
          <t>Petrol</t>
        </is>
      </c>
      <c r="T1309" s="70" t="n">
        <v>9</v>
      </c>
      <c r="U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TY101301</t>
        </is>
      </c>
      <c r="B1310" s="68" t="n">
        <v>45820</v>
      </c>
      <c r="C1310" s="69" t="n">
        <v>2025</v>
      </c>
      <c r="D1310" t="inlineStr">
        <is>
          <t>Jun</t>
        </is>
      </c>
      <c r="E1310" t="inlineStr">
        <is>
          <t>Asia</t>
        </is>
      </c>
      <c r="F1310" t="inlineStr">
        <is>
          <t>Indonesia</t>
        </is>
      </c>
      <c r="G1310" t="inlineStr">
        <is>
          <t>Corolla</t>
        </is>
      </c>
      <c r="H1310" t="inlineStr">
        <is>
          <t>Dealer retail</t>
        </is>
      </c>
      <c r="I1310" t="inlineStr">
        <is>
          <t>Private buyer</t>
        </is>
      </c>
      <c r="J1310" t="inlineStr">
        <is>
          <t>Mei Lin</t>
        </is>
      </c>
      <c r="K1310" s="70" t="n">
        <v>28</v>
      </c>
      <c r="L1310" s="71" t="n">
        <v>2789046.21</v>
      </c>
      <c r="M1310" s="71" t="n">
        <v>78093293.88</v>
      </c>
      <c r="N1310" s="71" t="n">
        <v>2342798.82</v>
      </c>
      <c r="O1310" s="71" t="n">
        <v>75750495.06</v>
      </c>
      <c r="P1310" s="71" t="n">
        <v>65593486.37</v>
      </c>
      <c r="Q1310" s="71" t="n">
        <v>10157008.69</v>
      </c>
      <c r="R1310" t="inlineStr">
        <is>
          <t>JK-04</t>
        </is>
      </c>
      <c r="S1310" t="inlineStr">
        <is>
          <t>Petrol</t>
        </is>
      </c>
      <c r="T1310" s="70" t="n">
        <v>30</v>
      </c>
      <c r="U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TY101302</t>
        </is>
      </c>
      <c r="B1311" s="68" t="n">
        <v>45820</v>
      </c>
      <c r="C1311" s="69" t="n">
        <v>2025</v>
      </c>
      <c r="D1311" t="inlineStr">
        <is>
          <t>Jun</t>
        </is>
      </c>
      <c r="E1311" t="inlineStr">
        <is>
          <t>Asia</t>
        </is>
      </c>
      <c r="F1311" t="inlineStr">
        <is>
          <t>Indonesia</t>
        </is>
      </c>
      <c r="G1311" t="inlineStr">
        <is>
          <t>Corolla</t>
        </is>
      </c>
      <c r="H1311" t="inlineStr">
        <is>
          <t>Dealer retail</t>
        </is>
      </c>
      <c r="I1311" t="inlineStr">
        <is>
          <t>Private buyer</t>
        </is>
      </c>
      <c r="J1311" t="inlineStr">
        <is>
          <t>Ruhi Shaikh</t>
        </is>
      </c>
      <c r="K1311" s="70" t="n">
        <v>11</v>
      </c>
      <c r="L1311" s="71" t="n">
        <v>2953086.84</v>
      </c>
      <c r="M1311" s="71" t="n">
        <v>32483955.24</v>
      </c>
      <c r="N1311" s="71" t="n">
        <v>649679.1</v>
      </c>
      <c r="O1311" s="71" t="n">
        <v>31834276.14</v>
      </c>
      <c r="P1311" s="71" t="n">
        <v>25907975.89</v>
      </c>
      <c r="Q1311" s="71" t="n">
        <v>5926300.25</v>
      </c>
      <c r="R1311" t="inlineStr">
        <is>
          <t>JK-01</t>
        </is>
      </c>
      <c r="S1311" t="inlineStr">
        <is>
          <t>Petrol</t>
        </is>
      </c>
      <c r="T1311" s="70" t="n">
        <v>11</v>
      </c>
      <c r="U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TY101303</t>
        </is>
      </c>
      <c r="B1312" s="68" t="n">
        <v>45820</v>
      </c>
      <c r="C1312" s="69" t="n">
        <v>2025</v>
      </c>
      <c r="D1312" t="inlineStr">
        <is>
          <t>Jun</t>
        </is>
      </c>
      <c r="E1312" t="inlineStr">
        <is>
          <t>Asia</t>
        </is>
      </c>
      <c r="F1312" t="inlineStr">
        <is>
          <t>Thailand</t>
        </is>
      </c>
      <c r="G1312" t="inlineStr">
        <is>
          <t>Land Cruiser</t>
        </is>
      </c>
      <c r="H1312" t="inlineStr">
        <is>
          <t>Dealer retail</t>
        </is>
      </c>
      <c r="I1312" t="inlineStr">
        <is>
          <t>Private buyer</t>
        </is>
      </c>
      <c r="J1312" t="inlineStr">
        <is>
          <t>Lucas Martin</t>
        </is>
      </c>
      <c r="K1312" s="70" t="n">
        <v>14</v>
      </c>
      <c r="L1312" s="71" t="n">
        <v>7333621.42</v>
      </c>
      <c r="M1312" s="71" t="n">
        <v>102670699.88</v>
      </c>
      <c r="N1312" s="71" t="n">
        <v>2053414</v>
      </c>
      <c r="O1312" s="71" t="n">
        <v>100617285.88</v>
      </c>
      <c r="P1312" s="71" t="n">
        <v>75266014.19</v>
      </c>
      <c r="Q1312" s="71" t="n">
        <v>25351271.69</v>
      </c>
      <c r="R1312" t="inlineStr">
        <is>
          <t>BK-04</t>
        </is>
      </c>
      <c r="S1312" t="inlineStr">
        <is>
          <t>Hybrid</t>
        </is>
      </c>
      <c r="T1312" s="70" t="n">
        <v>15</v>
      </c>
      <c r="U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TY101304</t>
        </is>
      </c>
      <c r="B1313" s="68" t="n">
        <v>45820</v>
      </c>
      <c r="C1313" s="69" t="n">
        <v>2025</v>
      </c>
      <c r="D1313" t="inlineStr">
        <is>
          <t>Jun</t>
        </is>
      </c>
      <c r="E1313" t="inlineStr">
        <is>
          <t>Europe</t>
        </is>
      </c>
      <c r="F1313" t="inlineStr">
        <is>
          <t>Germany</t>
        </is>
      </c>
      <c r="G1313" t="inlineStr">
        <is>
          <t>bZ4X</t>
        </is>
      </c>
      <c r="H1313" t="inlineStr">
        <is>
          <t>Online reservation</t>
        </is>
      </c>
      <c r="I1313" t="inlineStr">
        <is>
          <t>Private buyer</t>
        </is>
      </c>
      <c r="J1313" t="inlineStr">
        <is>
          <t>Liam O'Brien</t>
        </is>
      </c>
      <c r="K1313" s="70" t="n">
        <v>26</v>
      </c>
      <c r="L1313" s="71" t="n">
        <v>6257551.68</v>
      </c>
      <c r="M1313" s="71" t="n">
        <v>162696343.68</v>
      </c>
      <c r="N1313" s="71" t="n">
        <v>0</v>
      </c>
      <c r="O1313" s="71" t="n">
        <v>162696343.68</v>
      </c>
      <c r="P1313" s="71" t="n">
        <v>135845986.86</v>
      </c>
      <c r="Q1313" s="71" t="n">
        <v>26850356.82</v>
      </c>
      <c r="R1313" t="inlineStr">
        <is>
          <t>BE-01</t>
        </is>
      </c>
      <c r="S1313" t="inlineStr">
        <is>
          <t>EV</t>
        </is>
      </c>
      <c r="T1313" s="70" t="n">
        <v>27</v>
      </c>
      <c r="U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TY101305</t>
        </is>
      </c>
      <c r="B1314" s="68" t="n">
        <v>45821</v>
      </c>
      <c r="C1314" s="69" t="n">
        <v>2025</v>
      </c>
      <c r="D1314" t="inlineStr">
        <is>
          <t>Jun</t>
        </is>
      </c>
      <c r="E1314" t="inlineStr">
        <is>
          <t>Asia</t>
        </is>
      </c>
      <c r="F1314" t="inlineStr">
        <is>
          <t>Indonesia</t>
        </is>
      </c>
      <c r="G1314" t="inlineStr">
        <is>
          <t>Corolla</t>
        </is>
      </c>
      <c r="H1314" t="inlineStr">
        <is>
          <t>Dealer retail</t>
        </is>
      </c>
      <c r="I1314" t="inlineStr">
        <is>
          <t>Private buyer</t>
        </is>
      </c>
      <c r="J1314" t="inlineStr">
        <is>
          <t>Sara Rossi</t>
        </is>
      </c>
      <c r="K1314" s="70" t="n">
        <v>30</v>
      </c>
      <c r="L1314" s="71" t="n">
        <v>2930910.21</v>
      </c>
      <c r="M1314" s="71" t="n">
        <v>87927306.3</v>
      </c>
      <c r="N1314" s="71" t="n">
        <v>1758546.13</v>
      </c>
      <c r="O1314" s="71" t="n">
        <v>86168760.17</v>
      </c>
      <c r="P1314" s="71" t="n">
        <v>67555940.70999999</v>
      </c>
      <c r="Q1314" s="71" t="n">
        <v>18612819.46</v>
      </c>
      <c r="R1314" t="inlineStr">
        <is>
          <t>JK-04</t>
        </is>
      </c>
      <c r="S1314" t="inlineStr">
        <is>
          <t>Hybrid</t>
        </is>
      </c>
      <c r="T1314" s="70" t="n">
        <v>33</v>
      </c>
      <c r="U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TY101306</t>
        </is>
      </c>
      <c r="B1315" s="68" t="n">
        <v>45821</v>
      </c>
      <c r="C1315" s="69" t="n">
        <v>2025</v>
      </c>
      <c r="D1315" t="inlineStr">
        <is>
          <t>Jun</t>
        </is>
      </c>
      <c r="E1315" t="inlineStr">
        <is>
          <t>Middle East</t>
        </is>
      </c>
      <c r="F1315" t="inlineStr">
        <is>
          <t>Saudi Arabia</t>
        </is>
      </c>
      <c r="G1315" t="inlineStr">
        <is>
          <t>bZ4X</t>
        </is>
      </c>
      <c r="H1315" t="inlineStr">
        <is>
          <t>Dealer retail</t>
        </is>
      </c>
      <c r="I1315" t="inlineStr">
        <is>
          <t>Private buyer</t>
        </is>
      </c>
      <c r="J1315" t="inlineStr">
        <is>
          <t>Olivia Brown</t>
        </is>
      </c>
      <c r="K1315" s="70" t="n">
        <v>33</v>
      </c>
      <c r="L1315" s="71" t="n">
        <v>5713737.14</v>
      </c>
      <c r="M1315" s="71" t="n">
        <v>188553325.62</v>
      </c>
      <c r="N1315" s="71" t="n">
        <v>5656599.77</v>
      </c>
      <c r="O1315" s="71" t="n">
        <v>182896725.85</v>
      </c>
      <c r="P1315" s="71" t="n">
        <v>183139273.02</v>
      </c>
      <c r="Q1315" s="71" t="n">
        <v>-242547.17</v>
      </c>
      <c r="R1315" t="inlineStr">
        <is>
          <t>RY-03</t>
        </is>
      </c>
      <c r="S1315" t="inlineStr">
        <is>
          <t>EV</t>
        </is>
      </c>
      <c r="T1315" s="70" t="n">
        <v>33</v>
      </c>
      <c r="U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TY101307</t>
        </is>
      </c>
      <c r="B1316" s="68" t="n">
        <v>45821</v>
      </c>
      <c r="C1316" s="69" t="n">
        <v>2025</v>
      </c>
      <c r="D1316" t="inlineStr">
        <is>
          <t>Jun</t>
        </is>
      </c>
      <c r="E1316" t="inlineStr">
        <is>
          <t>North America</t>
        </is>
      </c>
      <c r="F1316" t="inlineStr">
        <is>
          <t>Canada</t>
        </is>
      </c>
      <c r="G1316" t="inlineStr">
        <is>
          <t>Corolla</t>
        </is>
      </c>
      <c r="H1316" t="inlineStr">
        <is>
          <t>Dealer retail</t>
        </is>
      </c>
      <c r="I1316" t="inlineStr">
        <is>
          <t>Private buyer</t>
        </is>
      </c>
      <c r="J1316" t="inlineStr">
        <is>
          <t>Ravindra Patil</t>
        </is>
      </c>
      <c r="K1316" s="70" t="n">
        <v>22</v>
      </c>
      <c r="L1316" s="71" t="n">
        <v>2758616.02</v>
      </c>
      <c r="M1316" s="71" t="n">
        <v>60689552.44</v>
      </c>
      <c r="N1316" s="71" t="n">
        <v>1213791.05</v>
      </c>
      <c r="O1316" s="71" t="n">
        <v>59475761.39</v>
      </c>
      <c r="P1316" s="71" t="n">
        <v>50508542.46</v>
      </c>
      <c r="Q1316" s="71" t="n">
        <v>8967218.93</v>
      </c>
      <c r="R1316" t="inlineStr">
        <is>
          <t>TO-04</t>
        </is>
      </c>
      <c r="S1316" t="inlineStr">
        <is>
          <t>Hybrid</t>
        </is>
      </c>
      <c r="T1316" s="70" t="n">
        <v>23</v>
      </c>
      <c r="U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TY101308</t>
        </is>
      </c>
      <c r="B1317" s="68" t="n">
        <v>45821</v>
      </c>
      <c r="C1317" s="69" t="n">
        <v>2025</v>
      </c>
      <c r="D1317" t="inlineStr">
        <is>
          <t>Jun</t>
        </is>
      </c>
      <c r="E1317" t="inlineStr">
        <is>
          <t>Japan</t>
        </is>
      </c>
      <c r="F1317" t="inlineStr">
        <is>
          <t>Japan</t>
        </is>
      </c>
      <c r="G1317" t="inlineStr">
        <is>
          <t>RAV4</t>
        </is>
      </c>
      <c r="H1317" t="inlineStr">
        <is>
          <t>Dealer retail</t>
        </is>
      </c>
      <c r="I1317" t="inlineStr">
        <is>
          <t>Private buyer</t>
        </is>
      </c>
      <c r="J1317" t="inlineStr">
        <is>
          <t>Carlos Silva</t>
        </is>
      </c>
      <c r="K1317" s="70" t="n">
        <v>10</v>
      </c>
      <c r="L1317" s="71" t="n">
        <v>3801748.58</v>
      </c>
      <c r="M1317" s="71" t="n">
        <v>38017485.8</v>
      </c>
      <c r="N1317" s="71" t="n">
        <v>1900874.29</v>
      </c>
      <c r="O1317" s="71" t="n">
        <v>36116611.51</v>
      </c>
      <c r="P1317" s="71" t="n">
        <v>29032198.31</v>
      </c>
      <c r="Q1317" s="71" t="n">
        <v>7084413.2</v>
      </c>
      <c r="R1317" t="inlineStr">
        <is>
          <t>NG-03</t>
        </is>
      </c>
      <c r="S1317" t="inlineStr">
        <is>
          <t>Hybrid</t>
        </is>
      </c>
      <c r="T1317" s="70" t="n">
        <v>10</v>
      </c>
      <c r="U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TY101309</t>
        </is>
      </c>
      <c r="B1318" s="68" t="n">
        <v>45821</v>
      </c>
      <c r="C1318" s="69" t="n">
        <v>2025</v>
      </c>
      <c r="D1318" t="inlineStr">
        <is>
          <t>Jun</t>
        </is>
      </c>
      <c r="E1318" t="inlineStr">
        <is>
          <t>Japan</t>
        </is>
      </c>
      <c r="F1318" t="inlineStr">
        <is>
          <t>Japan</t>
        </is>
      </c>
      <c r="G1318" t="inlineStr">
        <is>
          <t>Camry</t>
        </is>
      </c>
      <c r="H1318" t="inlineStr">
        <is>
          <t>Dealer retail</t>
        </is>
      </c>
      <c r="I1318" t="inlineStr">
        <is>
          <t>Private buyer</t>
        </is>
      </c>
      <c r="J1318" t="inlineStr">
        <is>
          <t>Kofi Mensah</t>
        </is>
      </c>
      <c r="K1318" s="70" t="n">
        <v>36</v>
      </c>
      <c r="L1318" s="71" t="n">
        <v>4073531.27</v>
      </c>
      <c r="M1318" s="71" t="n">
        <v>146647125.72</v>
      </c>
      <c r="N1318" s="71" t="n">
        <v>2932942.51</v>
      </c>
      <c r="O1318" s="71" t="n">
        <v>143714183.21</v>
      </c>
      <c r="P1318" s="71" t="n">
        <v>117046078.89</v>
      </c>
      <c r="Q1318" s="71" t="n">
        <v>26668104.32</v>
      </c>
      <c r="R1318" t="inlineStr">
        <is>
          <t>NG-01</t>
        </is>
      </c>
      <c r="S1318" t="inlineStr">
        <is>
          <t>Hybrid</t>
        </is>
      </c>
      <c r="T1318" s="70" t="n">
        <v>38</v>
      </c>
      <c r="U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TY101310</t>
        </is>
      </c>
      <c r="B1319" s="68" t="n">
        <v>45821</v>
      </c>
      <c r="C1319" s="69" t="n">
        <v>2025</v>
      </c>
      <c r="D1319" t="inlineStr">
        <is>
          <t>Jun</t>
        </is>
      </c>
      <c r="E1319" t="inlineStr">
        <is>
          <t>Europe</t>
        </is>
      </c>
      <c r="F1319" t="inlineStr">
        <is>
          <t>Germany</t>
        </is>
      </c>
      <c r="G1319" t="inlineStr">
        <is>
          <t>Corolla</t>
        </is>
      </c>
      <c r="H1319" t="inlineStr">
        <is>
          <t>Online reservation</t>
        </is>
      </c>
      <c r="I1319" t="inlineStr">
        <is>
          <t>Company fleet</t>
        </is>
      </c>
      <c r="J1319" t="inlineStr">
        <is>
          <t>Ruhi Shaikh</t>
        </is>
      </c>
      <c r="K1319" s="70" t="n">
        <v>17</v>
      </c>
      <c r="L1319" s="71" t="n">
        <v>2952550.71</v>
      </c>
      <c r="M1319" s="71" t="n">
        <v>50193362.07</v>
      </c>
      <c r="N1319" s="71" t="n">
        <v>1003867.24</v>
      </c>
      <c r="O1319" s="71" t="n">
        <v>49189494.83</v>
      </c>
      <c r="P1319" s="71" t="n">
        <v>37473244.9</v>
      </c>
      <c r="Q1319" s="71" t="n">
        <v>11716249.93</v>
      </c>
      <c r="R1319" t="inlineStr">
        <is>
          <t>BE-03</t>
        </is>
      </c>
      <c r="S1319" t="inlineStr">
        <is>
          <t>Hybrid</t>
        </is>
      </c>
      <c r="T1319" s="70" t="n">
        <v>19</v>
      </c>
      <c r="U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TY101311</t>
        </is>
      </c>
      <c r="B1320" s="68" t="n">
        <v>45821</v>
      </c>
      <c r="C1320" s="69" t="n">
        <v>2025</v>
      </c>
      <c r="D1320" t="inlineStr">
        <is>
          <t>Jun</t>
        </is>
      </c>
      <c r="E1320" t="inlineStr">
        <is>
          <t>Japan</t>
        </is>
      </c>
      <c r="F1320" t="inlineStr">
        <is>
          <t>Japan</t>
        </is>
      </c>
      <c r="G1320" t="inlineStr">
        <is>
          <t>RAV4</t>
        </is>
      </c>
      <c r="H1320" t="inlineStr">
        <is>
          <t>Dealer retail</t>
        </is>
      </c>
      <c r="I1320" t="inlineStr">
        <is>
          <t>Private buyer</t>
        </is>
      </c>
      <c r="J1320" t="inlineStr">
        <is>
          <t>Amir Khan</t>
        </is>
      </c>
      <c r="K1320" s="70" t="n">
        <v>43</v>
      </c>
      <c r="L1320" s="71" t="n">
        <v>3761002.18</v>
      </c>
      <c r="M1320" s="71" t="n">
        <v>161723093.74</v>
      </c>
      <c r="N1320" s="71" t="n">
        <v>0</v>
      </c>
      <c r="O1320" s="71" t="n">
        <v>161723093.74</v>
      </c>
      <c r="P1320" s="71" t="n">
        <v>124420256.52</v>
      </c>
      <c r="Q1320" s="71" t="n">
        <v>37302837.22</v>
      </c>
      <c r="R1320" t="inlineStr">
        <is>
          <t>OS-01</t>
        </is>
      </c>
      <c r="S1320" t="inlineStr">
        <is>
          <t>Hybrid</t>
        </is>
      </c>
      <c r="T1320" s="70" t="n">
        <v>46</v>
      </c>
      <c r="U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TY101312</t>
        </is>
      </c>
      <c r="B1321" s="68" t="n">
        <v>45821</v>
      </c>
      <c r="C1321" s="69" t="n">
        <v>2025</v>
      </c>
      <c r="D1321" t="inlineStr">
        <is>
          <t>Jun</t>
        </is>
      </c>
      <c r="E1321" t="inlineStr">
        <is>
          <t>Japan</t>
        </is>
      </c>
      <c r="F1321" t="inlineStr">
        <is>
          <t>Japan</t>
        </is>
      </c>
      <c r="G1321" t="inlineStr">
        <is>
          <t>Prius</t>
        </is>
      </c>
      <c r="H1321" t="inlineStr">
        <is>
          <t>Fleet</t>
        </is>
      </c>
      <c r="I1321" t="inlineStr">
        <is>
          <t>Private buyer</t>
        </is>
      </c>
      <c r="J1321" t="inlineStr">
        <is>
          <t>Yuki Sato</t>
        </is>
      </c>
      <c r="K1321" s="70" t="n">
        <v>17</v>
      </c>
      <c r="L1321" s="71" t="n">
        <v>3520841.6</v>
      </c>
      <c r="M1321" s="71" t="n">
        <v>59854307.2</v>
      </c>
      <c r="N1321" s="71" t="n">
        <v>1197086.14</v>
      </c>
      <c r="O1321" s="71" t="n">
        <v>58657221.06</v>
      </c>
      <c r="P1321" s="71" t="n">
        <v>46722588.89</v>
      </c>
      <c r="Q1321" s="71" t="n">
        <v>11934632.17</v>
      </c>
      <c r="R1321" t="inlineStr">
        <is>
          <t>OS-03</t>
        </is>
      </c>
      <c r="S1321" t="inlineStr">
        <is>
          <t>Hybrid</t>
        </is>
      </c>
      <c r="T1321" s="70" t="n">
        <v>18</v>
      </c>
      <c r="U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TY101313</t>
        </is>
      </c>
      <c r="B1322" s="68" t="n">
        <v>45821</v>
      </c>
      <c r="C1322" s="69" t="n">
        <v>2025</v>
      </c>
      <c r="D1322" t="inlineStr">
        <is>
          <t>Jun</t>
        </is>
      </c>
      <c r="E1322" t="inlineStr">
        <is>
          <t>Japan</t>
        </is>
      </c>
      <c r="F1322" t="inlineStr">
        <is>
          <t>Japan</t>
        </is>
      </c>
      <c r="G1322" t="inlineStr">
        <is>
          <t>Corolla</t>
        </is>
      </c>
      <c r="H1322" t="inlineStr">
        <is>
          <t>Dealer retail</t>
        </is>
      </c>
      <c r="I1322" t="inlineStr">
        <is>
          <t>Private buyer</t>
        </is>
      </c>
      <c r="J1322" t="inlineStr">
        <is>
          <t>Mei Lin</t>
        </is>
      </c>
      <c r="K1322" s="70" t="n">
        <v>3</v>
      </c>
      <c r="L1322" s="71" t="n">
        <v>2912891.54</v>
      </c>
      <c r="M1322" s="71" t="n">
        <v>8738674.619999999</v>
      </c>
      <c r="N1322" s="71" t="n">
        <v>0</v>
      </c>
      <c r="O1322" s="71" t="n">
        <v>8738674.619999999</v>
      </c>
      <c r="P1322" s="71" t="n">
        <v>6711353.76</v>
      </c>
      <c r="Q1322" s="71" t="n">
        <v>2027320.86</v>
      </c>
      <c r="R1322" t="inlineStr">
        <is>
          <t>TK-02</t>
        </is>
      </c>
      <c r="S1322" t="inlineStr">
        <is>
          <t>Petrol</t>
        </is>
      </c>
      <c r="T1322" s="70" t="n">
        <v>3</v>
      </c>
      <c r="U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TY101314</t>
        </is>
      </c>
      <c r="B1323" s="68" t="n">
        <v>45821</v>
      </c>
      <c r="C1323" s="69" t="n">
        <v>2025</v>
      </c>
      <c r="D1323" t="inlineStr">
        <is>
          <t>Jun</t>
        </is>
      </c>
      <c r="E1323" t="inlineStr">
        <is>
          <t>Europe</t>
        </is>
      </c>
      <c r="F1323" t="inlineStr">
        <is>
          <t>France</t>
        </is>
      </c>
      <c r="G1323" t="inlineStr">
        <is>
          <t>Corolla</t>
        </is>
      </c>
      <c r="H1323" t="inlineStr">
        <is>
          <t>Dealer retail</t>
        </is>
      </c>
      <c r="I1323" t="inlineStr">
        <is>
          <t>Company fleet</t>
        </is>
      </c>
      <c r="J1323" t="inlineStr">
        <is>
          <t>Noah Smith</t>
        </is>
      </c>
      <c r="K1323" s="70" t="n">
        <v>41</v>
      </c>
      <c r="L1323" s="71" t="n">
        <v>2697934.48</v>
      </c>
      <c r="M1323" s="71" t="n">
        <v>110615313.68</v>
      </c>
      <c r="N1323" s="71" t="n">
        <v>0</v>
      </c>
      <c r="O1323" s="71" t="n">
        <v>110615313.68</v>
      </c>
      <c r="P1323" s="71" t="n">
        <v>95493717.05</v>
      </c>
      <c r="Q1323" s="71" t="n">
        <v>15121596.63</v>
      </c>
      <c r="R1323" t="inlineStr">
        <is>
          <t>PA-02</t>
        </is>
      </c>
      <c r="S1323" t="inlineStr">
        <is>
          <t>Hybrid</t>
        </is>
      </c>
      <c r="T1323" s="70" t="n">
        <v>43</v>
      </c>
      <c r="U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TY101315</t>
        </is>
      </c>
      <c r="B1324" s="68" t="n">
        <v>45821</v>
      </c>
      <c r="C1324" s="69" t="n">
        <v>2025</v>
      </c>
      <c r="D1324" t="inlineStr">
        <is>
          <t>Jun</t>
        </is>
      </c>
      <c r="E1324" t="inlineStr">
        <is>
          <t>Japan</t>
        </is>
      </c>
      <c r="F1324" t="inlineStr">
        <is>
          <t>Japan</t>
        </is>
      </c>
      <c r="G1324" t="inlineStr">
        <is>
          <t>RAV4</t>
        </is>
      </c>
      <c r="H1324" t="inlineStr">
        <is>
          <t>Dealer retail</t>
        </is>
      </c>
      <c r="I1324" t="inlineStr">
        <is>
          <t>Private buyer</t>
        </is>
      </c>
      <c r="J1324" t="inlineStr">
        <is>
          <t>Ravindra Patil</t>
        </is>
      </c>
      <c r="K1324" s="70" t="n">
        <v>35</v>
      </c>
      <c r="L1324" s="71" t="n">
        <v>3707855.57</v>
      </c>
      <c r="M1324" s="71" t="n">
        <v>129774944.95</v>
      </c>
      <c r="N1324" s="71" t="n">
        <v>3893248.35</v>
      </c>
      <c r="O1324" s="71" t="n">
        <v>125881696.6</v>
      </c>
      <c r="P1324" s="71" t="n">
        <v>98956528.87</v>
      </c>
      <c r="Q1324" s="71" t="n">
        <v>26925167.73</v>
      </c>
      <c r="R1324" t="inlineStr">
        <is>
          <t>NG-03</t>
        </is>
      </c>
      <c r="S1324" t="inlineStr">
        <is>
          <t>Hybrid</t>
        </is>
      </c>
      <c r="T1324" s="70" t="n">
        <v>38</v>
      </c>
      <c r="U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TY101316</t>
        </is>
      </c>
      <c r="B1325" s="68" t="n">
        <v>45821</v>
      </c>
      <c r="C1325" s="69" t="n">
        <v>2025</v>
      </c>
      <c r="D1325" t="inlineStr">
        <is>
          <t>Jun</t>
        </is>
      </c>
      <c r="E1325" t="inlineStr">
        <is>
          <t>Asia</t>
        </is>
      </c>
      <c r="F1325" t="inlineStr">
        <is>
          <t>Indonesia</t>
        </is>
      </c>
      <c r="G1325" t="inlineStr">
        <is>
          <t>bZ4X</t>
        </is>
      </c>
      <c r="H1325" t="inlineStr">
        <is>
          <t>Dealer retail</t>
        </is>
      </c>
      <c r="I1325" t="inlineStr">
        <is>
          <t>Private buyer</t>
        </is>
      </c>
      <c r="J1325" t="inlineStr">
        <is>
          <t>Ana Costa</t>
        </is>
      </c>
      <c r="K1325" s="70" t="n">
        <v>44</v>
      </c>
      <c r="L1325" s="71" t="n">
        <v>6036591.52</v>
      </c>
      <c r="M1325" s="71" t="n">
        <v>265610026.88</v>
      </c>
      <c r="N1325" s="71" t="n">
        <v>5312200.54</v>
      </c>
      <c r="O1325" s="71" t="n">
        <v>260297826.34</v>
      </c>
      <c r="P1325" s="71" t="n">
        <v>230039150.87</v>
      </c>
      <c r="Q1325" s="71" t="n">
        <v>30258675.47</v>
      </c>
      <c r="R1325" t="inlineStr">
        <is>
          <t>JK-01</t>
        </is>
      </c>
      <c r="S1325" t="inlineStr">
        <is>
          <t>EV</t>
        </is>
      </c>
      <c r="T1325" s="70" t="n">
        <v>43</v>
      </c>
      <c r="U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TY101317</t>
        </is>
      </c>
      <c r="B1326" s="68" t="n">
        <v>45822</v>
      </c>
      <c r="C1326" s="69" t="n">
        <v>2025</v>
      </c>
      <c r="D1326" t="inlineStr">
        <is>
          <t>Jun</t>
        </is>
      </c>
      <c r="E1326" t="inlineStr">
        <is>
          <t>Asia</t>
        </is>
      </c>
      <c r="F1326" t="inlineStr">
        <is>
          <t>India</t>
        </is>
      </c>
      <c r="G1326" t="inlineStr">
        <is>
          <t>Hilux</t>
        </is>
      </c>
      <c r="H1326" t="inlineStr">
        <is>
          <t>Dealer retail</t>
        </is>
      </c>
      <c r="I1326" t="inlineStr">
        <is>
          <t>Company fleet</t>
        </is>
      </c>
      <c r="J1326" t="inlineStr">
        <is>
          <t>Wei Chen</t>
        </is>
      </c>
      <c r="K1326" s="70" t="n">
        <v>14</v>
      </c>
      <c r="L1326" s="71" t="n">
        <v>4170029.41</v>
      </c>
      <c r="M1326" s="71" t="n">
        <v>58380411.74</v>
      </c>
      <c r="N1326" s="71" t="n">
        <v>1751412.35</v>
      </c>
      <c r="O1326" s="71" t="n">
        <v>56628999.39</v>
      </c>
      <c r="P1326" s="71" t="n">
        <v>45432730.86</v>
      </c>
      <c r="Q1326" s="71" t="n">
        <v>11196268.53</v>
      </c>
      <c r="R1326" t="inlineStr">
        <is>
          <t>BL-02</t>
        </is>
      </c>
      <c r="S1326" t="inlineStr">
        <is>
          <t>Diesel</t>
        </is>
      </c>
      <c r="T1326" s="70" t="n">
        <v>15</v>
      </c>
      <c r="U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TY101318</t>
        </is>
      </c>
      <c r="B1327" s="68" t="n">
        <v>45822</v>
      </c>
      <c r="C1327" s="69" t="n">
        <v>2025</v>
      </c>
      <c r="D1327" t="inlineStr">
        <is>
          <t>Jun</t>
        </is>
      </c>
      <c r="E1327" t="inlineStr">
        <is>
          <t>Middle East</t>
        </is>
      </c>
      <c r="F1327" t="inlineStr">
        <is>
          <t>Saudi Arabia</t>
        </is>
      </c>
      <c r="G1327" t="inlineStr">
        <is>
          <t>RAV4</t>
        </is>
      </c>
      <c r="H1327" t="inlineStr">
        <is>
          <t>Fleet</t>
        </is>
      </c>
      <c r="I1327" t="inlineStr">
        <is>
          <t>Private buyer</t>
        </is>
      </c>
      <c r="J1327" t="inlineStr">
        <is>
          <t>Zoya Ahmed</t>
        </is>
      </c>
      <c r="K1327" s="70" t="n">
        <v>38</v>
      </c>
      <c r="L1327" s="71" t="n">
        <v>3734024.17</v>
      </c>
      <c r="M1327" s="71" t="n">
        <v>141892918.46</v>
      </c>
      <c r="N1327" s="71" t="n">
        <v>0</v>
      </c>
      <c r="O1327" s="71" t="n">
        <v>141892918.46</v>
      </c>
      <c r="P1327" s="71" t="n">
        <v>105544726.11</v>
      </c>
      <c r="Q1327" s="71" t="n">
        <v>36348192.35</v>
      </c>
      <c r="R1327" t="inlineStr">
        <is>
          <t>RY-03</t>
        </is>
      </c>
      <c r="S1327" t="inlineStr">
        <is>
          <t>Hybrid</t>
        </is>
      </c>
      <c r="T1327" s="70" t="n">
        <v>41</v>
      </c>
      <c r="U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TY101319</t>
        </is>
      </c>
      <c r="B1328" s="68" t="n">
        <v>45822</v>
      </c>
      <c r="C1328" s="69" t="n">
        <v>2025</v>
      </c>
      <c r="D1328" t="inlineStr">
        <is>
          <t>Jun</t>
        </is>
      </c>
      <c r="E1328" t="inlineStr">
        <is>
          <t>Japan</t>
        </is>
      </c>
      <c r="F1328" t="inlineStr">
        <is>
          <t>Japan</t>
        </is>
      </c>
      <c r="G1328" t="inlineStr">
        <is>
          <t>RAV4</t>
        </is>
      </c>
      <c r="H1328" t="inlineStr">
        <is>
          <t>Dealer retail</t>
        </is>
      </c>
      <c r="I1328" t="inlineStr">
        <is>
          <t>Private buyer</t>
        </is>
      </c>
      <c r="J1328" t="inlineStr">
        <is>
          <t>Lucas Martin</t>
        </is>
      </c>
      <c r="K1328" s="70" t="n">
        <v>23</v>
      </c>
      <c r="L1328" s="71" t="n">
        <v>3650341.79</v>
      </c>
      <c r="M1328" s="71" t="n">
        <v>83957861.17</v>
      </c>
      <c r="N1328" s="71" t="n">
        <v>2518735.84</v>
      </c>
      <c r="O1328" s="71" t="n">
        <v>81439125.33</v>
      </c>
      <c r="P1328" s="71" t="n">
        <v>63871793.52</v>
      </c>
      <c r="Q1328" s="71" t="n">
        <v>17567331.81</v>
      </c>
      <c r="R1328" t="inlineStr">
        <is>
          <t>NG-04</t>
        </is>
      </c>
      <c r="S1328" t="inlineStr">
        <is>
          <t>Hybrid</t>
        </is>
      </c>
      <c r="T1328" s="70" t="n">
        <v>23</v>
      </c>
      <c r="U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TY101320</t>
        </is>
      </c>
      <c r="B1329" s="68" t="n">
        <v>45822</v>
      </c>
      <c r="C1329" s="69" t="n">
        <v>2025</v>
      </c>
      <c r="D1329" t="inlineStr">
        <is>
          <t>Jun</t>
        </is>
      </c>
      <c r="E1329" t="inlineStr">
        <is>
          <t>Middle East</t>
        </is>
      </c>
      <c r="F1329" t="inlineStr">
        <is>
          <t>Saudi Arabia</t>
        </is>
      </c>
      <c r="G1329" t="inlineStr">
        <is>
          <t>bZ4X</t>
        </is>
      </c>
      <c r="H1329" t="inlineStr">
        <is>
          <t>Dealer retail</t>
        </is>
      </c>
      <c r="I1329" t="inlineStr">
        <is>
          <t>Private buyer</t>
        </is>
      </c>
      <c r="J1329" t="inlineStr">
        <is>
          <t>Priya Nair</t>
        </is>
      </c>
      <c r="K1329" s="70" t="n">
        <v>44</v>
      </c>
      <c r="L1329" s="71" t="n">
        <v>6356643.44</v>
      </c>
      <c r="M1329" s="71" t="n">
        <v>279692311.36</v>
      </c>
      <c r="N1329" s="71" t="n">
        <v>8390769.34</v>
      </c>
      <c r="O1329" s="71" t="n">
        <v>271301542.02</v>
      </c>
      <c r="P1329" s="71" t="n">
        <v>243114785.81</v>
      </c>
      <c r="Q1329" s="71" t="n">
        <v>28186756.21</v>
      </c>
      <c r="R1329" t="inlineStr">
        <is>
          <t>RY-01</t>
        </is>
      </c>
      <c r="S1329" t="inlineStr">
        <is>
          <t>EV</t>
        </is>
      </c>
      <c r="T1329" s="70" t="n">
        <v>42</v>
      </c>
      <c r="U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TY101321</t>
        </is>
      </c>
      <c r="B1330" s="68" t="n">
        <v>45822</v>
      </c>
      <c r="C1330" s="69" t="n">
        <v>2025</v>
      </c>
      <c r="D1330" t="inlineStr">
        <is>
          <t>Jun</t>
        </is>
      </c>
      <c r="E1330" t="inlineStr">
        <is>
          <t>North America</t>
        </is>
      </c>
      <c r="F1330" t="inlineStr">
        <is>
          <t>USA</t>
        </is>
      </c>
      <c r="G1330" t="inlineStr">
        <is>
          <t>Prius</t>
        </is>
      </c>
      <c r="H1330" t="inlineStr">
        <is>
          <t>Fleet</t>
        </is>
      </c>
      <c r="I1330" t="inlineStr">
        <is>
          <t>Company fleet</t>
        </is>
      </c>
      <c r="J1330" t="inlineStr">
        <is>
          <t>Sophie Müller</t>
        </is>
      </c>
      <c r="K1330" s="70" t="n">
        <v>37</v>
      </c>
      <c r="L1330" s="71" t="n">
        <v>3393400.39</v>
      </c>
      <c r="M1330" s="71" t="n">
        <v>125555814.43</v>
      </c>
      <c r="N1330" s="71" t="n">
        <v>2511116.29</v>
      </c>
      <c r="O1330" s="71" t="n">
        <v>123044698.14</v>
      </c>
      <c r="P1330" s="71" t="n">
        <v>106966230.65</v>
      </c>
      <c r="Q1330" s="71" t="n">
        <v>16078467.49</v>
      </c>
      <c r="R1330" t="inlineStr">
        <is>
          <t>LA-02</t>
        </is>
      </c>
      <c r="S1330" t="inlineStr">
        <is>
          <t>Hybrid</t>
        </is>
      </c>
      <c r="T1330" s="70" t="n">
        <v>37</v>
      </c>
      <c r="U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TY101322</t>
        </is>
      </c>
      <c r="B1331" s="68" t="n">
        <v>45822</v>
      </c>
      <c r="C1331" s="69" t="n">
        <v>2025</v>
      </c>
      <c r="D1331" t="inlineStr">
        <is>
          <t>Jun</t>
        </is>
      </c>
      <c r="E1331" t="inlineStr">
        <is>
          <t>Asia</t>
        </is>
      </c>
      <c r="F1331" t="inlineStr">
        <is>
          <t>Indonesia</t>
        </is>
      </c>
      <c r="G1331" t="inlineStr">
        <is>
          <t>bZ4X</t>
        </is>
      </c>
      <c r="H1331" t="inlineStr">
        <is>
          <t>Fleet</t>
        </is>
      </c>
      <c r="I1331" t="inlineStr">
        <is>
          <t>Private buyer</t>
        </is>
      </c>
      <c r="J1331" t="inlineStr">
        <is>
          <t>Ravindra Patil</t>
        </is>
      </c>
      <c r="K1331" s="70" t="n">
        <v>8</v>
      </c>
      <c r="L1331" s="71" t="n">
        <v>6081048.28</v>
      </c>
      <c r="M1331" s="71" t="n">
        <v>48648386.24</v>
      </c>
      <c r="N1331" s="71" t="n">
        <v>2432419.31</v>
      </c>
      <c r="O1331" s="71" t="n">
        <v>46215966.93</v>
      </c>
      <c r="P1331" s="71" t="n">
        <v>41625803.25</v>
      </c>
      <c r="Q1331" s="71" t="n">
        <v>4590163.68</v>
      </c>
      <c r="R1331" t="inlineStr">
        <is>
          <t>JK-01</t>
        </is>
      </c>
      <c r="S1331" t="inlineStr">
        <is>
          <t>EV</t>
        </is>
      </c>
      <c r="T1331" s="70" t="n">
        <v>8</v>
      </c>
      <c r="U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TY101323</t>
        </is>
      </c>
      <c r="B1332" s="68" t="n">
        <v>45822</v>
      </c>
      <c r="C1332" s="69" t="n">
        <v>2025</v>
      </c>
      <c r="D1332" t="inlineStr">
        <is>
          <t>Jun</t>
        </is>
      </c>
      <c r="E1332" t="inlineStr">
        <is>
          <t>Middle East</t>
        </is>
      </c>
      <c r="F1332" t="inlineStr">
        <is>
          <t>UAE</t>
        </is>
      </c>
      <c r="G1332" t="inlineStr">
        <is>
          <t>Land Cruiser</t>
        </is>
      </c>
      <c r="H1332" t="inlineStr">
        <is>
          <t>Dealer retail</t>
        </is>
      </c>
      <c r="I1332" t="inlineStr">
        <is>
          <t>Private buyer</t>
        </is>
      </c>
      <c r="J1332" t="inlineStr">
        <is>
          <t>Fatima Al-Saud</t>
        </is>
      </c>
      <c r="K1332" s="70" t="n">
        <v>15</v>
      </c>
      <c r="L1332" s="71" t="n">
        <v>7340311.66</v>
      </c>
      <c r="M1332" s="71" t="n">
        <v>110104674.9</v>
      </c>
      <c r="N1332" s="71" t="n">
        <v>5505233.75</v>
      </c>
      <c r="O1332" s="71" t="n">
        <v>104599441.15</v>
      </c>
      <c r="P1332" s="71" t="n">
        <v>81026364.78</v>
      </c>
      <c r="Q1332" s="71" t="n">
        <v>23573076.37</v>
      </c>
      <c r="R1332" t="inlineStr">
        <is>
          <t>DB-03</t>
        </is>
      </c>
      <c r="S1332" t="inlineStr">
        <is>
          <t>Hybrid</t>
        </is>
      </c>
      <c r="T1332" s="70" t="n">
        <v>14</v>
      </c>
      <c r="U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TY101324</t>
        </is>
      </c>
      <c r="B1333" s="68" t="n">
        <v>45822</v>
      </c>
      <c r="C1333" s="69" t="n">
        <v>2025</v>
      </c>
      <c r="D1333" t="inlineStr">
        <is>
          <t>Jun</t>
        </is>
      </c>
      <c r="E1333" t="inlineStr">
        <is>
          <t>Japan</t>
        </is>
      </c>
      <c r="F1333" t="inlineStr">
        <is>
          <t>Japan</t>
        </is>
      </c>
      <c r="G1333" t="inlineStr">
        <is>
          <t>RAV4</t>
        </is>
      </c>
      <c r="H1333" t="inlineStr">
        <is>
          <t>Dealer retail</t>
        </is>
      </c>
      <c r="I1333" t="inlineStr">
        <is>
          <t>Private buyer</t>
        </is>
      </c>
      <c r="J1333" t="inlineStr">
        <is>
          <t>Omar Haddad</t>
        </is>
      </c>
      <c r="K1333" s="70" t="n">
        <v>14</v>
      </c>
      <c r="L1333" s="71" t="n">
        <v>3771882.67</v>
      </c>
      <c r="M1333" s="71" t="n">
        <v>52806357.38</v>
      </c>
      <c r="N1333" s="71" t="n">
        <v>1056127.15</v>
      </c>
      <c r="O1333" s="71" t="n">
        <v>51750230.23</v>
      </c>
      <c r="P1333" s="71" t="n">
        <v>40157110.59</v>
      </c>
      <c r="Q1333" s="71" t="n">
        <v>11593119.64</v>
      </c>
      <c r="R1333" t="inlineStr">
        <is>
          <t>TK-01</t>
        </is>
      </c>
      <c r="S1333" t="inlineStr">
        <is>
          <t>Hybrid</t>
        </is>
      </c>
      <c r="T1333" s="70" t="n">
        <v>14</v>
      </c>
      <c r="U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TY101325</t>
        </is>
      </c>
      <c r="B1334" s="68" t="n">
        <v>45822</v>
      </c>
      <c r="C1334" s="69" t="n">
        <v>2025</v>
      </c>
      <c r="D1334" t="inlineStr">
        <is>
          <t>Jun</t>
        </is>
      </c>
      <c r="E1334" t="inlineStr">
        <is>
          <t>North America</t>
        </is>
      </c>
      <c r="F1334" t="inlineStr">
        <is>
          <t>Canada</t>
        </is>
      </c>
      <c r="G1334" t="inlineStr">
        <is>
          <t>Hilux</t>
        </is>
      </c>
      <c r="H1334" t="inlineStr">
        <is>
          <t>Fleet</t>
        </is>
      </c>
      <c r="I1334" t="inlineStr">
        <is>
          <t>Private buyer</t>
        </is>
      </c>
      <c r="J1334" t="inlineStr">
        <is>
          <t>Lucas Martin</t>
        </is>
      </c>
      <c r="K1334" s="70" t="n">
        <v>29</v>
      </c>
      <c r="L1334" s="71" t="n">
        <v>4029554.24</v>
      </c>
      <c r="M1334" s="71" t="n">
        <v>116857072.96</v>
      </c>
      <c r="N1334" s="71" t="n">
        <v>3505712.19</v>
      </c>
      <c r="O1334" s="71" t="n">
        <v>113351360.77</v>
      </c>
      <c r="P1334" s="71" t="n">
        <v>90406575.34</v>
      </c>
      <c r="Q1334" s="71" t="n">
        <v>22944785.43</v>
      </c>
      <c r="R1334" t="inlineStr">
        <is>
          <t>TO-03</t>
        </is>
      </c>
      <c r="S1334" t="inlineStr">
        <is>
          <t>Diesel</t>
        </is>
      </c>
      <c r="T1334" s="70" t="n">
        <v>28</v>
      </c>
      <c r="U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TY101326</t>
        </is>
      </c>
      <c r="B1335" s="68" t="n">
        <v>45822</v>
      </c>
      <c r="C1335" s="69" t="n">
        <v>2025</v>
      </c>
      <c r="D1335" t="inlineStr">
        <is>
          <t>Jun</t>
        </is>
      </c>
      <c r="E1335" t="inlineStr">
        <is>
          <t>Asia</t>
        </is>
      </c>
      <c r="F1335" t="inlineStr">
        <is>
          <t>Thailand</t>
        </is>
      </c>
      <c r="G1335" t="inlineStr">
        <is>
          <t>Corolla</t>
        </is>
      </c>
      <c r="H1335" t="inlineStr">
        <is>
          <t>Online reservation</t>
        </is>
      </c>
      <c r="I1335" t="inlineStr">
        <is>
          <t>Private buyer</t>
        </is>
      </c>
      <c r="J1335" t="inlineStr">
        <is>
          <t>Noah Smith</t>
        </is>
      </c>
      <c r="K1335" s="70" t="n">
        <v>45</v>
      </c>
      <c r="L1335" s="71" t="n">
        <v>2747283.19</v>
      </c>
      <c r="M1335" s="71" t="n">
        <v>123627743.55</v>
      </c>
      <c r="N1335" s="71" t="n">
        <v>2472554.87</v>
      </c>
      <c r="O1335" s="71" t="n">
        <v>121155188.68</v>
      </c>
      <c r="P1335" s="71" t="n">
        <v>99479806.98999999</v>
      </c>
      <c r="Q1335" s="71" t="n">
        <v>21675381.69</v>
      </c>
      <c r="R1335" t="inlineStr">
        <is>
          <t>BK-02</t>
        </is>
      </c>
      <c r="S1335" t="inlineStr">
        <is>
          <t>Hybrid</t>
        </is>
      </c>
      <c r="T1335" s="70" t="n">
        <v>47</v>
      </c>
      <c r="U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TY101327</t>
        </is>
      </c>
      <c r="B1336" s="68" t="n">
        <v>45822</v>
      </c>
      <c r="C1336" s="69" t="n">
        <v>2025</v>
      </c>
      <c r="D1336" t="inlineStr">
        <is>
          <t>Jun</t>
        </is>
      </c>
      <c r="E1336" t="inlineStr">
        <is>
          <t>Japan</t>
        </is>
      </c>
      <c r="F1336" t="inlineStr">
        <is>
          <t>Japan</t>
        </is>
      </c>
      <c r="G1336" t="inlineStr">
        <is>
          <t>Prius</t>
        </is>
      </c>
      <c r="H1336" t="inlineStr">
        <is>
          <t>Fleet</t>
        </is>
      </c>
      <c r="I1336" t="inlineStr">
        <is>
          <t>Government</t>
        </is>
      </c>
      <c r="J1336" t="inlineStr">
        <is>
          <t>Liam O'Brien</t>
        </is>
      </c>
      <c r="K1336" s="70" t="n">
        <v>5</v>
      </c>
      <c r="L1336" s="71" t="n">
        <v>3467615</v>
      </c>
      <c r="M1336" s="71" t="n">
        <v>17338075</v>
      </c>
      <c r="N1336" s="71" t="n">
        <v>520142.25</v>
      </c>
      <c r="O1336" s="71" t="n">
        <v>16817932.75</v>
      </c>
      <c r="P1336" s="71" t="n">
        <v>13610525.66</v>
      </c>
      <c r="Q1336" s="71" t="n">
        <v>3207407.09</v>
      </c>
      <c r="R1336" t="inlineStr">
        <is>
          <t>TK-01</t>
        </is>
      </c>
      <c r="S1336" t="inlineStr">
        <is>
          <t>Hybrid</t>
        </is>
      </c>
      <c r="T1336" s="70" t="n">
        <v>5</v>
      </c>
      <c r="U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TY101328</t>
        </is>
      </c>
      <c r="B1337" s="68" t="n">
        <v>45823</v>
      </c>
      <c r="C1337" s="69" t="n">
        <v>2025</v>
      </c>
      <c r="D1337" t="inlineStr">
        <is>
          <t>Jun</t>
        </is>
      </c>
      <c r="E1337" t="inlineStr">
        <is>
          <t>Asia</t>
        </is>
      </c>
      <c r="F1337" t="inlineStr">
        <is>
          <t>Indonesia</t>
        </is>
      </c>
      <c r="G1337" t="inlineStr">
        <is>
          <t>Camry</t>
        </is>
      </c>
      <c r="H1337" t="inlineStr">
        <is>
          <t>Dealer retail</t>
        </is>
      </c>
      <c r="I1337" t="inlineStr">
        <is>
          <t>Private buyer</t>
        </is>
      </c>
      <c r="J1337" t="inlineStr">
        <is>
          <t>Wei Chen</t>
        </is>
      </c>
      <c r="K1337" s="70" t="n">
        <v>37</v>
      </c>
      <c r="L1337" s="71" t="n">
        <v>3820963.88</v>
      </c>
      <c r="M1337" s="71" t="n">
        <v>141375663.56</v>
      </c>
      <c r="N1337" s="71" t="n">
        <v>0</v>
      </c>
      <c r="O1337" s="71" t="n">
        <v>141375663.56</v>
      </c>
      <c r="P1337" s="71" t="n">
        <v>117791328.56</v>
      </c>
      <c r="Q1337" s="71" t="n">
        <v>23584335</v>
      </c>
      <c r="R1337" t="inlineStr">
        <is>
          <t>JK-02</t>
        </is>
      </c>
      <c r="S1337" t="inlineStr">
        <is>
          <t>Hybrid</t>
        </is>
      </c>
      <c r="T1337" s="70" t="n">
        <v>36</v>
      </c>
      <c r="U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TY101329</t>
        </is>
      </c>
      <c r="B1338" s="68" t="n">
        <v>45823</v>
      </c>
      <c r="C1338" s="69" t="n">
        <v>2025</v>
      </c>
      <c r="D1338" t="inlineStr">
        <is>
          <t>Jun</t>
        </is>
      </c>
      <c r="E1338" t="inlineStr">
        <is>
          <t>Middle East</t>
        </is>
      </c>
      <c r="F1338" t="inlineStr">
        <is>
          <t>UAE</t>
        </is>
      </c>
      <c r="G1338" t="inlineStr">
        <is>
          <t>Corolla</t>
        </is>
      </c>
      <c r="H1338" t="inlineStr">
        <is>
          <t>Dealer retail</t>
        </is>
      </c>
      <c r="I1338" t="inlineStr">
        <is>
          <t>Company fleet</t>
        </is>
      </c>
      <c r="J1338" t="inlineStr">
        <is>
          <t>Priya Nair</t>
        </is>
      </c>
      <c r="K1338" s="70" t="n">
        <v>42</v>
      </c>
      <c r="L1338" s="71" t="n">
        <v>2863386.79</v>
      </c>
      <c r="M1338" s="71" t="n">
        <v>120262245.18</v>
      </c>
      <c r="N1338" s="71" t="n">
        <v>3607867.36</v>
      </c>
      <c r="O1338" s="71" t="n">
        <v>116654377.82</v>
      </c>
      <c r="P1338" s="71" t="n">
        <v>97554029.36</v>
      </c>
      <c r="Q1338" s="71" t="n">
        <v>19100348.46</v>
      </c>
      <c r="R1338" t="inlineStr">
        <is>
          <t>DB-01</t>
        </is>
      </c>
      <c r="S1338" t="inlineStr">
        <is>
          <t>Hybrid</t>
        </is>
      </c>
      <c r="T1338" s="70" t="n">
        <v>44</v>
      </c>
      <c r="U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TY101330</t>
        </is>
      </c>
      <c r="B1339" s="68" t="n">
        <v>45823</v>
      </c>
      <c r="C1339" s="69" t="n">
        <v>2025</v>
      </c>
      <c r="D1339" t="inlineStr">
        <is>
          <t>Jun</t>
        </is>
      </c>
      <c r="E1339" t="inlineStr">
        <is>
          <t>Middle East</t>
        </is>
      </c>
      <c r="F1339" t="inlineStr">
        <is>
          <t>Saudi Arabia</t>
        </is>
      </c>
      <c r="G1339" t="inlineStr">
        <is>
          <t>Hilux</t>
        </is>
      </c>
      <c r="H1339" t="inlineStr">
        <is>
          <t>Dealer retail</t>
        </is>
      </c>
      <c r="I1339" t="inlineStr">
        <is>
          <t>Company fleet</t>
        </is>
      </c>
      <c r="J1339" t="inlineStr">
        <is>
          <t>Emma Clarke</t>
        </is>
      </c>
      <c r="K1339" s="70" t="n">
        <v>28</v>
      </c>
      <c r="L1339" s="71" t="n">
        <v>3856974.15</v>
      </c>
      <c r="M1339" s="71" t="n">
        <v>107995276.2</v>
      </c>
      <c r="N1339" s="71" t="n">
        <v>3239858.29</v>
      </c>
      <c r="O1339" s="71" t="n">
        <v>104755417.91</v>
      </c>
      <c r="P1339" s="71" t="n">
        <v>89473636.69</v>
      </c>
      <c r="Q1339" s="71" t="n">
        <v>15281781.22</v>
      </c>
      <c r="R1339" t="inlineStr">
        <is>
          <t>RY-03</t>
        </is>
      </c>
      <c r="S1339" t="inlineStr">
        <is>
          <t>Diesel</t>
        </is>
      </c>
      <c r="T1339" s="70" t="n">
        <v>30</v>
      </c>
      <c r="U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TY101331</t>
        </is>
      </c>
      <c r="B1340" s="68" t="n">
        <v>45823</v>
      </c>
      <c r="C1340" s="69" t="n">
        <v>2025</v>
      </c>
      <c r="D1340" t="inlineStr">
        <is>
          <t>Jun</t>
        </is>
      </c>
      <c r="E1340" t="inlineStr">
        <is>
          <t>North America</t>
        </is>
      </c>
      <c r="F1340" t="inlineStr">
        <is>
          <t>Canada</t>
        </is>
      </c>
      <c r="G1340" t="inlineStr">
        <is>
          <t>RAV4</t>
        </is>
      </c>
      <c r="H1340" t="inlineStr">
        <is>
          <t>Dealer retail</t>
        </is>
      </c>
      <c r="I1340" t="inlineStr">
        <is>
          <t>Government</t>
        </is>
      </c>
      <c r="J1340" t="inlineStr">
        <is>
          <t>Zoya Ahmed</t>
        </is>
      </c>
      <c r="K1340" s="70" t="n">
        <v>12</v>
      </c>
      <c r="L1340" s="71" t="n">
        <v>3801357.17</v>
      </c>
      <c r="M1340" s="71" t="n">
        <v>45616286.04</v>
      </c>
      <c r="N1340" s="71" t="n">
        <v>1368488.58</v>
      </c>
      <c r="O1340" s="71" t="n">
        <v>44247797.46</v>
      </c>
      <c r="P1340" s="71" t="n">
        <v>34620777.53</v>
      </c>
      <c r="Q1340" s="71" t="n">
        <v>9627019.93</v>
      </c>
      <c r="R1340" t="inlineStr">
        <is>
          <t>TO-03</t>
        </is>
      </c>
      <c r="S1340" t="inlineStr">
        <is>
          <t>Hybrid</t>
        </is>
      </c>
      <c r="T1340" s="70" t="n">
        <v>12</v>
      </c>
      <c r="U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TY101332</t>
        </is>
      </c>
      <c r="B1341" s="68" t="n">
        <v>45823</v>
      </c>
      <c r="C1341" s="69" t="n">
        <v>2025</v>
      </c>
      <c r="D1341" t="inlineStr">
        <is>
          <t>Jun</t>
        </is>
      </c>
      <c r="E1341" t="inlineStr">
        <is>
          <t>Japan</t>
        </is>
      </c>
      <c r="F1341" t="inlineStr">
        <is>
          <t>Japan</t>
        </is>
      </c>
      <c r="G1341" t="inlineStr">
        <is>
          <t>Camry</t>
        </is>
      </c>
      <c r="H1341" t="inlineStr">
        <is>
          <t>Dealer retail</t>
        </is>
      </c>
      <c r="I1341" t="inlineStr">
        <is>
          <t>Company fleet</t>
        </is>
      </c>
      <c r="J1341" t="inlineStr">
        <is>
          <t>Olivia Brown</t>
        </is>
      </c>
      <c r="K1341" s="70" t="n">
        <v>12</v>
      </c>
      <c r="L1341" s="71" t="n">
        <v>3805812.5</v>
      </c>
      <c r="M1341" s="71" t="n">
        <v>45669750</v>
      </c>
      <c r="N1341" s="71" t="n">
        <v>2283487.5</v>
      </c>
      <c r="O1341" s="71" t="n">
        <v>43386262.5</v>
      </c>
      <c r="P1341" s="71" t="n">
        <v>37678411.34</v>
      </c>
      <c r="Q1341" s="71" t="n">
        <v>5707851.16</v>
      </c>
      <c r="R1341" t="inlineStr">
        <is>
          <t>NG-03</t>
        </is>
      </c>
      <c r="S1341" t="inlineStr">
        <is>
          <t>Petrol</t>
        </is>
      </c>
      <c r="T1341" s="70" t="n">
        <v>13</v>
      </c>
      <c r="U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TY101333</t>
        </is>
      </c>
      <c r="B1342" s="68" t="n">
        <v>45824</v>
      </c>
      <c r="C1342" s="69" t="n">
        <v>2025</v>
      </c>
      <c r="D1342" t="inlineStr">
        <is>
          <t>Jun</t>
        </is>
      </c>
      <c r="E1342" t="inlineStr">
        <is>
          <t>Asia</t>
        </is>
      </c>
      <c r="F1342" t="inlineStr">
        <is>
          <t>Thailand</t>
        </is>
      </c>
      <c r="G1342" t="inlineStr">
        <is>
          <t>Camry</t>
        </is>
      </c>
      <c r="H1342" t="inlineStr">
        <is>
          <t>Dealer retail</t>
        </is>
      </c>
      <c r="I1342" t="inlineStr">
        <is>
          <t>Company fleet</t>
        </is>
      </c>
      <c r="J1342" t="inlineStr">
        <is>
          <t>Wei Chen</t>
        </is>
      </c>
      <c r="K1342" s="70" t="n">
        <v>34</v>
      </c>
      <c r="L1342" s="71" t="n">
        <v>3868643.47</v>
      </c>
      <c r="M1342" s="71" t="n">
        <v>131533877.98</v>
      </c>
      <c r="N1342" s="71" t="n">
        <v>2630677.56</v>
      </c>
      <c r="O1342" s="71" t="n">
        <v>128903200.42</v>
      </c>
      <c r="P1342" s="71" t="n">
        <v>107151867.72</v>
      </c>
      <c r="Q1342" s="71" t="n">
        <v>21751332.7</v>
      </c>
      <c r="R1342" t="inlineStr">
        <is>
          <t>BK-02</t>
        </is>
      </c>
      <c r="S1342" t="inlineStr">
        <is>
          <t>Petrol</t>
        </is>
      </c>
      <c r="T1342" s="70" t="n">
        <v>35</v>
      </c>
      <c r="U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TY101334</t>
        </is>
      </c>
      <c r="B1343" s="68" t="n">
        <v>45824</v>
      </c>
      <c r="C1343" s="69" t="n">
        <v>2025</v>
      </c>
      <c r="D1343" t="inlineStr">
        <is>
          <t>Jun</t>
        </is>
      </c>
      <c r="E1343" t="inlineStr">
        <is>
          <t>Europe</t>
        </is>
      </c>
      <c r="F1343" t="inlineStr">
        <is>
          <t>Germany</t>
        </is>
      </c>
      <c r="G1343" t="inlineStr">
        <is>
          <t>Camry</t>
        </is>
      </c>
      <c r="H1343" t="inlineStr">
        <is>
          <t>Dealer retail</t>
        </is>
      </c>
      <c r="I1343" t="inlineStr">
        <is>
          <t>Government</t>
        </is>
      </c>
      <c r="J1343" t="inlineStr">
        <is>
          <t>Sophie Müller</t>
        </is>
      </c>
      <c r="K1343" s="70" t="n">
        <v>40</v>
      </c>
      <c r="L1343" s="71" t="n">
        <v>3787300.02</v>
      </c>
      <c r="M1343" s="71" t="n">
        <v>151492000.8</v>
      </c>
      <c r="N1343" s="71" t="n">
        <v>4544760.02</v>
      </c>
      <c r="O1343" s="71" t="n">
        <v>146947240.78</v>
      </c>
      <c r="P1343" s="71" t="n">
        <v>127646877.32</v>
      </c>
      <c r="Q1343" s="71" t="n">
        <v>19300363.46</v>
      </c>
      <c r="R1343" t="inlineStr">
        <is>
          <t>BE-04</t>
        </is>
      </c>
      <c r="S1343" t="inlineStr">
        <is>
          <t>Hybrid</t>
        </is>
      </c>
      <c r="T1343" s="70" t="n">
        <v>42</v>
      </c>
      <c r="U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TY101335</t>
        </is>
      </c>
      <c r="B1344" s="68" t="n">
        <v>45824</v>
      </c>
      <c r="C1344" s="69" t="n">
        <v>2025</v>
      </c>
      <c r="D1344" t="inlineStr">
        <is>
          <t>Jun</t>
        </is>
      </c>
      <c r="E1344" t="inlineStr">
        <is>
          <t>North America</t>
        </is>
      </c>
      <c r="F1344" t="inlineStr">
        <is>
          <t>USA</t>
        </is>
      </c>
      <c r="G1344" t="inlineStr">
        <is>
          <t>bZ4X</t>
        </is>
      </c>
      <c r="H1344" t="inlineStr">
        <is>
          <t>Dealer retail</t>
        </is>
      </c>
      <c r="I1344" t="inlineStr">
        <is>
          <t>Private buyer</t>
        </is>
      </c>
      <c r="J1344" t="inlineStr">
        <is>
          <t>Priya Nair</t>
        </is>
      </c>
      <c r="K1344" s="70" t="n">
        <v>20</v>
      </c>
      <c r="L1344" s="71" t="n">
        <v>5882555.95</v>
      </c>
      <c r="M1344" s="71" t="n">
        <v>117651119</v>
      </c>
      <c r="N1344" s="71" t="n">
        <v>5882555.95</v>
      </c>
      <c r="O1344" s="71" t="n">
        <v>111768563.05</v>
      </c>
      <c r="P1344" s="71" t="n">
        <v>104554376.6</v>
      </c>
      <c r="Q1344" s="71" t="n">
        <v>7214186.45</v>
      </c>
      <c r="R1344" t="inlineStr">
        <is>
          <t>LA-01</t>
        </is>
      </c>
      <c r="S1344" t="inlineStr">
        <is>
          <t>EV</t>
        </is>
      </c>
      <c r="T1344" s="70" t="n">
        <v>20</v>
      </c>
      <c r="U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TY101336</t>
        </is>
      </c>
      <c r="B1345" s="68" t="n">
        <v>45824</v>
      </c>
      <c r="C1345" s="69" t="n">
        <v>2025</v>
      </c>
      <c r="D1345" t="inlineStr">
        <is>
          <t>Jun</t>
        </is>
      </c>
      <c r="E1345" t="inlineStr">
        <is>
          <t>Asia</t>
        </is>
      </c>
      <c r="F1345" t="inlineStr">
        <is>
          <t>Indonesia</t>
        </is>
      </c>
      <c r="G1345" t="inlineStr">
        <is>
          <t>Camry</t>
        </is>
      </c>
      <c r="H1345" t="inlineStr">
        <is>
          <t>Dealer retail</t>
        </is>
      </c>
      <c r="I1345" t="inlineStr">
        <is>
          <t>Private buyer</t>
        </is>
      </c>
      <c r="J1345" t="inlineStr">
        <is>
          <t>Liam O'Brien</t>
        </is>
      </c>
      <c r="K1345" s="70" t="n">
        <v>3</v>
      </c>
      <c r="L1345" s="71" t="n">
        <v>3914235.62</v>
      </c>
      <c r="M1345" s="71" t="n">
        <v>11742706.86</v>
      </c>
      <c r="N1345" s="71" t="n">
        <v>352281.21</v>
      </c>
      <c r="O1345" s="71" t="n">
        <v>11390425.65</v>
      </c>
      <c r="P1345" s="71" t="n">
        <v>9656312.49</v>
      </c>
      <c r="Q1345" s="71" t="n">
        <v>1734113.16</v>
      </c>
      <c r="R1345" t="inlineStr">
        <is>
          <t>JK-01</t>
        </is>
      </c>
      <c r="S1345" t="inlineStr">
        <is>
          <t>Petrol</t>
        </is>
      </c>
      <c r="T1345" s="70" t="n">
        <v>3</v>
      </c>
      <c r="U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TY101337</t>
        </is>
      </c>
      <c r="B1346" s="68" t="n">
        <v>45824</v>
      </c>
      <c r="C1346" s="69" t="n">
        <v>2025</v>
      </c>
      <c r="D1346" t="inlineStr">
        <is>
          <t>Jun</t>
        </is>
      </c>
      <c r="E1346" t="inlineStr">
        <is>
          <t>North America</t>
        </is>
      </c>
      <c r="F1346" t="inlineStr">
        <is>
          <t>Canada</t>
        </is>
      </c>
      <c r="G1346" t="inlineStr">
        <is>
          <t>RAV4</t>
        </is>
      </c>
      <c r="H1346" t="inlineStr">
        <is>
          <t>Dealer retail</t>
        </is>
      </c>
      <c r="I1346" t="inlineStr">
        <is>
          <t>Company fleet</t>
        </is>
      </c>
      <c r="J1346" t="inlineStr">
        <is>
          <t>Aisha Bello</t>
        </is>
      </c>
      <c r="K1346" s="70" t="n">
        <v>14</v>
      </c>
      <c r="L1346" s="71" t="n">
        <v>3679053.01</v>
      </c>
      <c r="M1346" s="71" t="n">
        <v>51506742.14</v>
      </c>
      <c r="N1346" s="71" t="n">
        <v>2575337.11</v>
      </c>
      <c r="O1346" s="71" t="n">
        <v>48931405.03</v>
      </c>
      <c r="P1346" s="71" t="n">
        <v>40642367.64</v>
      </c>
      <c r="Q1346" s="71" t="n">
        <v>8289037.39</v>
      </c>
      <c r="R1346" t="inlineStr">
        <is>
          <t>TO-02</t>
        </is>
      </c>
      <c r="S1346" t="inlineStr">
        <is>
          <t>Petrol</t>
        </is>
      </c>
      <c r="T1346" s="70" t="n">
        <v>14</v>
      </c>
      <c r="U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TY101338</t>
        </is>
      </c>
      <c r="B1347" s="68" t="n">
        <v>45824</v>
      </c>
      <c r="C1347" s="69" t="n">
        <v>2025</v>
      </c>
      <c r="D1347" t="inlineStr">
        <is>
          <t>Jun</t>
        </is>
      </c>
      <c r="E1347" t="inlineStr">
        <is>
          <t>Asia</t>
        </is>
      </c>
      <c r="F1347" t="inlineStr">
        <is>
          <t>India</t>
        </is>
      </c>
      <c r="G1347" t="inlineStr">
        <is>
          <t>Corolla</t>
        </is>
      </c>
      <c r="H1347" t="inlineStr">
        <is>
          <t>Dealer retail</t>
        </is>
      </c>
      <c r="I1347" t="inlineStr">
        <is>
          <t>Private buyer</t>
        </is>
      </c>
      <c r="J1347" t="inlineStr">
        <is>
          <t>Shraddha Kulkarni</t>
        </is>
      </c>
      <c r="K1347" s="70" t="n">
        <v>39</v>
      </c>
      <c r="L1347" s="71" t="n">
        <v>2779668</v>
      </c>
      <c r="M1347" s="71" t="n">
        <v>108407052</v>
      </c>
      <c r="N1347" s="71" t="n">
        <v>3252211.56</v>
      </c>
      <c r="O1347" s="71" t="n">
        <v>105154840.44</v>
      </c>
      <c r="P1347" s="71" t="n">
        <v>90989041.52</v>
      </c>
      <c r="Q1347" s="71" t="n">
        <v>14165798.92</v>
      </c>
      <c r="R1347" t="inlineStr">
        <is>
          <t>PU-04</t>
        </is>
      </c>
      <c r="S1347" t="inlineStr">
        <is>
          <t>Petrol</t>
        </is>
      </c>
      <c r="T1347" s="70" t="n">
        <v>43</v>
      </c>
      <c r="U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TY101339</t>
        </is>
      </c>
      <c r="B1348" s="68" t="n">
        <v>45824</v>
      </c>
      <c r="C1348" s="69" t="n">
        <v>2025</v>
      </c>
      <c r="D1348" t="inlineStr">
        <is>
          <t>Jun</t>
        </is>
      </c>
      <c r="E1348" t="inlineStr">
        <is>
          <t>Asia</t>
        </is>
      </c>
      <c r="F1348" t="inlineStr">
        <is>
          <t>Indonesia</t>
        </is>
      </c>
      <c r="G1348" t="inlineStr">
        <is>
          <t>RAV4</t>
        </is>
      </c>
      <c r="H1348" t="inlineStr">
        <is>
          <t>Dealer retail</t>
        </is>
      </c>
      <c r="I1348" t="inlineStr">
        <is>
          <t>Private buyer</t>
        </is>
      </c>
      <c r="J1348" t="inlineStr">
        <is>
          <t>Amir Khan</t>
        </is>
      </c>
      <c r="K1348" s="70" t="n">
        <v>25</v>
      </c>
      <c r="L1348" s="71" t="n">
        <v>3660585.46</v>
      </c>
      <c r="M1348" s="71" t="n">
        <v>91514636.5</v>
      </c>
      <c r="N1348" s="71" t="n">
        <v>0</v>
      </c>
      <c r="O1348" s="71" t="n">
        <v>91514636.5</v>
      </c>
      <c r="P1348" s="71" t="n">
        <v>69409638.8</v>
      </c>
      <c r="Q1348" s="71" t="n">
        <v>22104997.7</v>
      </c>
      <c r="R1348" t="inlineStr">
        <is>
          <t>JK-04</t>
        </is>
      </c>
      <c r="S1348" t="inlineStr">
        <is>
          <t>Hybrid</t>
        </is>
      </c>
      <c r="T1348" s="70" t="n">
        <v>27</v>
      </c>
      <c r="U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TY101340</t>
        </is>
      </c>
      <c r="B1349" s="68" t="n">
        <v>45824</v>
      </c>
      <c r="C1349" s="69" t="n">
        <v>2025</v>
      </c>
      <c r="D1349" t="inlineStr">
        <is>
          <t>Jun</t>
        </is>
      </c>
      <c r="E1349" t="inlineStr">
        <is>
          <t>Middle East</t>
        </is>
      </c>
      <c r="F1349" t="inlineStr">
        <is>
          <t>Saudi Arabia</t>
        </is>
      </c>
      <c r="G1349" t="inlineStr">
        <is>
          <t>Hilux</t>
        </is>
      </c>
      <c r="H1349" t="inlineStr">
        <is>
          <t>Dealer retail</t>
        </is>
      </c>
      <c r="I1349" t="inlineStr">
        <is>
          <t>Private buyer</t>
        </is>
      </c>
      <c r="J1349" t="inlineStr">
        <is>
          <t>Shraddha Kulkarni</t>
        </is>
      </c>
      <c r="K1349" s="70" t="n">
        <v>17</v>
      </c>
      <c r="L1349" s="71" t="n">
        <v>4077962.11</v>
      </c>
      <c r="M1349" s="71" t="n">
        <v>69325355.87</v>
      </c>
      <c r="N1349" s="71" t="n">
        <v>2079760.68</v>
      </c>
      <c r="O1349" s="71" t="n">
        <v>67245595.19</v>
      </c>
      <c r="P1349" s="71" t="n">
        <v>54593535.03</v>
      </c>
      <c r="Q1349" s="71" t="n">
        <v>12652060.16</v>
      </c>
      <c r="R1349" t="inlineStr">
        <is>
          <t>RY-01</t>
        </is>
      </c>
      <c r="S1349" t="inlineStr">
        <is>
          <t>Petrol</t>
        </is>
      </c>
      <c r="T1349" s="70" t="n">
        <v>17</v>
      </c>
      <c r="U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TY101341</t>
        </is>
      </c>
      <c r="B1350" s="68" t="n">
        <v>45825</v>
      </c>
      <c r="C1350" s="69" t="n">
        <v>2025</v>
      </c>
      <c r="D1350" t="inlineStr">
        <is>
          <t>Jun</t>
        </is>
      </c>
      <c r="E1350" t="inlineStr">
        <is>
          <t>Japan</t>
        </is>
      </c>
      <c r="F1350" t="inlineStr">
        <is>
          <t>Japan</t>
        </is>
      </c>
      <c r="G1350" t="inlineStr">
        <is>
          <t>Corolla</t>
        </is>
      </c>
      <c r="H1350" t="inlineStr">
        <is>
          <t>Dealer retail</t>
        </is>
      </c>
      <c r="I1350" t="inlineStr">
        <is>
          <t>Private buyer</t>
        </is>
      </c>
      <c r="J1350" t="inlineStr">
        <is>
          <t>Carlos Silva</t>
        </is>
      </c>
      <c r="K1350" s="70" t="n">
        <v>23</v>
      </c>
      <c r="L1350" s="71" t="n">
        <v>2821964.9</v>
      </c>
      <c r="M1350" s="71" t="n">
        <v>64905192.7</v>
      </c>
      <c r="N1350" s="71" t="n">
        <v>3245259.64</v>
      </c>
      <c r="O1350" s="71" t="n">
        <v>61659933.06</v>
      </c>
      <c r="P1350" s="71" t="n">
        <v>54501364.21</v>
      </c>
      <c r="Q1350" s="71" t="n">
        <v>7158568.85</v>
      </c>
      <c r="R1350" t="inlineStr">
        <is>
          <t>OS-03</t>
        </is>
      </c>
      <c r="S1350" t="inlineStr">
        <is>
          <t>Hybrid</t>
        </is>
      </c>
      <c r="T1350" s="70" t="n">
        <v>24</v>
      </c>
      <c r="U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TY101342</t>
        </is>
      </c>
      <c r="B1351" s="68" t="n">
        <v>45825</v>
      </c>
      <c r="C1351" s="69" t="n">
        <v>2025</v>
      </c>
      <c r="D1351" t="inlineStr">
        <is>
          <t>Jun</t>
        </is>
      </c>
      <c r="E1351" t="inlineStr">
        <is>
          <t>Japan</t>
        </is>
      </c>
      <c r="F1351" t="inlineStr">
        <is>
          <t>Japan</t>
        </is>
      </c>
      <c r="G1351" t="inlineStr">
        <is>
          <t>RAV4</t>
        </is>
      </c>
      <c r="H1351" t="inlineStr">
        <is>
          <t>Dealer retail</t>
        </is>
      </c>
      <c r="I1351" t="inlineStr">
        <is>
          <t>Private buyer</t>
        </is>
      </c>
      <c r="J1351" t="inlineStr">
        <is>
          <t>Ravindra Patil</t>
        </is>
      </c>
      <c r="K1351" s="70" t="n">
        <v>13</v>
      </c>
      <c r="L1351" s="71" t="n">
        <v>3671496.65</v>
      </c>
      <c r="M1351" s="71" t="n">
        <v>47729456.45</v>
      </c>
      <c r="N1351" s="71" t="n">
        <v>0</v>
      </c>
      <c r="O1351" s="71" t="n">
        <v>47729456.45</v>
      </c>
      <c r="P1351" s="71" t="n">
        <v>37083936.26</v>
      </c>
      <c r="Q1351" s="71" t="n">
        <v>10645520.19</v>
      </c>
      <c r="R1351" t="inlineStr">
        <is>
          <t>OS-01</t>
        </is>
      </c>
      <c r="S1351" t="inlineStr">
        <is>
          <t>Hybrid</t>
        </is>
      </c>
      <c r="T1351" s="70" t="n">
        <v>13</v>
      </c>
      <c r="U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TY101343</t>
        </is>
      </c>
      <c r="B1352" s="68" t="n">
        <v>45825</v>
      </c>
      <c r="C1352" s="69" t="n">
        <v>2025</v>
      </c>
      <c r="D1352" t="inlineStr">
        <is>
          <t>Jun</t>
        </is>
      </c>
      <c r="E1352" t="inlineStr">
        <is>
          <t>North America</t>
        </is>
      </c>
      <c r="F1352" t="inlineStr">
        <is>
          <t>Canada</t>
        </is>
      </c>
      <c r="G1352" t="inlineStr">
        <is>
          <t>Camry</t>
        </is>
      </c>
      <c r="H1352" t="inlineStr">
        <is>
          <t>Dealer retail</t>
        </is>
      </c>
      <c r="I1352" t="inlineStr">
        <is>
          <t>Private buyer</t>
        </is>
      </c>
      <c r="J1352" t="inlineStr">
        <is>
          <t>Sara Rossi</t>
        </is>
      </c>
      <c r="K1352" s="70" t="n">
        <v>21</v>
      </c>
      <c r="L1352" s="71" t="n">
        <v>4019104.21</v>
      </c>
      <c r="M1352" s="71" t="n">
        <v>84401188.41</v>
      </c>
      <c r="N1352" s="71" t="n">
        <v>4220059.42</v>
      </c>
      <c r="O1352" s="71" t="n">
        <v>80181128.98999999</v>
      </c>
      <c r="P1352" s="71" t="n">
        <v>68907867.52</v>
      </c>
      <c r="Q1352" s="71" t="n">
        <v>11273261.47</v>
      </c>
      <c r="R1352" t="inlineStr">
        <is>
          <t>TO-04</t>
        </is>
      </c>
      <c r="S1352" t="inlineStr">
        <is>
          <t>Petrol</t>
        </is>
      </c>
      <c r="T1352" s="70" t="n">
        <v>23</v>
      </c>
      <c r="U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TY101344</t>
        </is>
      </c>
      <c r="B1353" s="68" t="n">
        <v>45825</v>
      </c>
      <c r="C1353" s="69" t="n">
        <v>2025</v>
      </c>
      <c r="D1353" t="inlineStr">
        <is>
          <t>Jun</t>
        </is>
      </c>
      <c r="E1353" t="inlineStr">
        <is>
          <t>North America</t>
        </is>
      </c>
      <c r="F1353" t="inlineStr">
        <is>
          <t>Canada</t>
        </is>
      </c>
      <c r="G1353" t="inlineStr">
        <is>
          <t>RAV4</t>
        </is>
      </c>
      <c r="H1353" t="inlineStr">
        <is>
          <t>Dealer retail</t>
        </is>
      </c>
      <c r="I1353" t="inlineStr">
        <is>
          <t>Private buyer</t>
        </is>
      </c>
      <c r="J1353" t="inlineStr">
        <is>
          <t>Emma Clarke</t>
        </is>
      </c>
      <c r="K1353" s="70" t="n">
        <v>35</v>
      </c>
      <c r="L1353" s="71" t="n">
        <v>3733661.75</v>
      </c>
      <c r="M1353" s="71" t="n">
        <v>130678161.25</v>
      </c>
      <c r="N1353" s="71" t="n">
        <v>0</v>
      </c>
      <c r="O1353" s="71" t="n">
        <v>130678161.25</v>
      </c>
      <c r="P1353" s="71" t="n">
        <v>99100733.37</v>
      </c>
      <c r="Q1353" s="71" t="n">
        <v>31577427.88</v>
      </c>
      <c r="R1353" t="inlineStr">
        <is>
          <t>TO-02</t>
        </is>
      </c>
      <c r="S1353" t="inlineStr">
        <is>
          <t>Petrol</t>
        </is>
      </c>
      <c r="T1353" s="70" t="n">
        <v>36</v>
      </c>
      <c r="U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TY101345</t>
        </is>
      </c>
      <c r="B1354" s="68" t="n">
        <v>45825</v>
      </c>
      <c r="C1354" s="69" t="n">
        <v>2025</v>
      </c>
      <c r="D1354" t="inlineStr">
        <is>
          <t>Jun</t>
        </is>
      </c>
      <c r="E1354" t="inlineStr">
        <is>
          <t>Japan</t>
        </is>
      </c>
      <c r="F1354" t="inlineStr">
        <is>
          <t>Japan</t>
        </is>
      </c>
      <c r="G1354" t="inlineStr">
        <is>
          <t>RAV4</t>
        </is>
      </c>
      <c r="H1354" t="inlineStr">
        <is>
          <t>Dealer retail</t>
        </is>
      </c>
      <c r="I1354" t="inlineStr">
        <is>
          <t>Private buyer</t>
        </is>
      </c>
      <c r="J1354" t="inlineStr">
        <is>
          <t>Arjun Mehta</t>
        </is>
      </c>
      <c r="K1354" s="70" t="n">
        <v>6</v>
      </c>
      <c r="L1354" s="71" t="n">
        <v>3740388.14</v>
      </c>
      <c r="M1354" s="71" t="n">
        <v>22442328.84</v>
      </c>
      <c r="N1354" s="71" t="n">
        <v>673269.87</v>
      </c>
      <c r="O1354" s="71" t="n">
        <v>21769058.97</v>
      </c>
      <c r="P1354" s="71" t="n">
        <v>17338351.05</v>
      </c>
      <c r="Q1354" s="71" t="n">
        <v>4430707.92</v>
      </c>
      <c r="R1354" t="inlineStr">
        <is>
          <t>OS-02</t>
        </is>
      </c>
      <c r="S1354" t="inlineStr">
        <is>
          <t>Hybrid</t>
        </is>
      </c>
      <c r="T1354" s="70" t="n">
        <v>6</v>
      </c>
      <c r="U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TY101346</t>
        </is>
      </c>
      <c r="B1355" s="68" t="n">
        <v>45825</v>
      </c>
      <c r="C1355" s="69" t="n">
        <v>2025</v>
      </c>
      <c r="D1355" t="inlineStr">
        <is>
          <t>Jun</t>
        </is>
      </c>
      <c r="E1355" t="inlineStr">
        <is>
          <t>Japan</t>
        </is>
      </c>
      <c r="F1355" t="inlineStr">
        <is>
          <t>Japan</t>
        </is>
      </c>
      <c r="G1355" t="inlineStr">
        <is>
          <t>RAV4</t>
        </is>
      </c>
      <c r="H1355" t="inlineStr">
        <is>
          <t>Dealer retail</t>
        </is>
      </c>
      <c r="I1355" t="inlineStr">
        <is>
          <t>Private buyer</t>
        </is>
      </c>
      <c r="J1355" t="inlineStr">
        <is>
          <t>Ruhi Shaikh</t>
        </is>
      </c>
      <c r="K1355" s="70" t="n">
        <v>9</v>
      </c>
      <c r="L1355" s="71" t="n">
        <v>3663065.03</v>
      </c>
      <c r="M1355" s="71" t="n">
        <v>32967585.27</v>
      </c>
      <c r="N1355" s="71" t="n">
        <v>659351.71</v>
      </c>
      <c r="O1355" s="71" t="n">
        <v>32308233.56</v>
      </c>
      <c r="P1355" s="71" t="n">
        <v>24629476.63</v>
      </c>
      <c r="Q1355" s="71" t="n">
        <v>7678756.93</v>
      </c>
      <c r="R1355" t="inlineStr">
        <is>
          <t>NG-02</t>
        </is>
      </c>
      <c r="S1355" t="inlineStr">
        <is>
          <t>Hybrid</t>
        </is>
      </c>
      <c r="T1355" s="70" t="n">
        <v>9</v>
      </c>
      <c r="U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TY101347</t>
        </is>
      </c>
      <c r="B1356" s="68" t="n">
        <v>45826</v>
      </c>
      <c r="C1356" s="69" t="n">
        <v>2025</v>
      </c>
      <c r="D1356" t="inlineStr">
        <is>
          <t>Jun</t>
        </is>
      </c>
      <c r="E1356" t="inlineStr">
        <is>
          <t>Europe</t>
        </is>
      </c>
      <c r="F1356" t="inlineStr">
        <is>
          <t>France</t>
        </is>
      </c>
      <c r="G1356" t="inlineStr">
        <is>
          <t>RAV4</t>
        </is>
      </c>
      <c r="H1356" t="inlineStr">
        <is>
          <t>Dealer retail</t>
        </is>
      </c>
      <c r="I1356" t="inlineStr">
        <is>
          <t>Private buyer</t>
        </is>
      </c>
      <c r="J1356" t="inlineStr">
        <is>
          <t>Amir Khan</t>
        </is>
      </c>
      <c r="K1356" s="70" t="n">
        <v>8</v>
      </c>
      <c r="L1356" s="71" t="n">
        <v>3395646.83</v>
      </c>
      <c r="M1356" s="71" t="n">
        <v>27165174.64</v>
      </c>
      <c r="N1356" s="71" t="n">
        <v>814955.24</v>
      </c>
      <c r="O1356" s="71" t="n">
        <v>26350219.4</v>
      </c>
      <c r="P1356" s="71" t="n">
        <v>22164896.23</v>
      </c>
      <c r="Q1356" s="71" t="n">
        <v>4185323.17</v>
      </c>
      <c r="R1356" t="inlineStr">
        <is>
          <t>PA-02</t>
        </is>
      </c>
      <c r="S1356" t="inlineStr">
        <is>
          <t>Hybrid</t>
        </is>
      </c>
      <c r="T1356" s="70" t="n">
        <v>8</v>
      </c>
      <c r="U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TY101348</t>
        </is>
      </c>
      <c r="B1357" s="68" t="n">
        <v>45826</v>
      </c>
      <c r="C1357" s="69" t="n">
        <v>2025</v>
      </c>
      <c r="D1357" t="inlineStr">
        <is>
          <t>Jun</t>
        </is>
      </c>
      <c r="E1357" t="inlineStr">
        <is>
          <t>Japan</t>
        </is>
      </c>
      <c r="F1357" t="inlineStr">
        <is>
          <t>Japan</t>
        </is>
      </c>
      <c r="G1357" t="inlineStr">
        <is>
          <t>RAV4</t>
        </is>
      </c>
      <c r="H1357" t="inlineStr">
        <is>
          <t>Dealer retail</t>
        </is>
      </c>
      <c r="I1357" t="inlineStr">
        <is>
          <t>Private buyer</t>
        </is>
      </c>
      <c r="J1357" t="inlineStr">
        <is>
          <t>Priya Nair</t>
        </is>
      </c>
      <c r="K1357" s="70" t="n">
        <v>41</v>
      </c>
      <c r="L1357" s="71" t="n">
        <v>3678034.55</v>
      </c>
      <c r="M1357" s="71" t="n">
        <v>150799416.55</v>
      </c>
      <c r="N1357" s="71" t="n">
        <v>3015988.33</v>
      </c>
      <c r="O1357" s="71" t="n">
        <v>147783428.22</v>
      </c>
      <c r="P1357" s="71" t="n">
        <v>117588554.19</v>
      </c>
      <c r="Q1357" s="71" t="n">
        <v>30194874.03</v>
      </c>
      <c r="R1357" t="inlineStr">
        <is>
          <t>TK-02</t>
        </is>
      </c>
      <c r="S1357" t="inlineStr">
        <is>
          <t>Hybrid</t>
        </is>
      </c>
      <c r="T1357" s="70" t="n">
        <v>42</v>
      </c>
      <c r="U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TY101349</t>
        </is>
      </c>
      <c r="B1358" s="68" t="n">
        <v>45826</v>
      </c>
      <c r="C1358" s="69" t="n">
        <v>2025</v>
      </c>
      <c r="D1358" t="inlineStr">
        <is>
          <t>Jun</t>
        </is>
      </c>
      <c r="E1358" t="inlineStr">
        <is>
          <t>Japan</t>
        </is>
      </c>
      <c r="F1358" t="inlineStr">
        <is>
          <t>Japan</t>
        </is>
      </c>
      <c r="G1358" t="inlineStr">
        <is>
          <t>Hilux</t>
        </is>
      </c>
      <c r="H1358" t="inlineStr">
        <is>
          <t>Dealer retail</t>
        </is>
      </c>
      <c r="I1358" t="inlineStr">
        <is>
          <t>Private buyer</t>
        </is>
      </c>
      <c r="J1358" t="inlineStr">
        <is>
          <t>Ruhi Shaikh</t>
        </is>
      </c>
      <c r="K1358" s="70" t="n">
        <v>20</v>
      </c>
      <c r="L1358" s="71" t="n">
        <v>3925828.69</v>
      </c>
      <c r="M1358" s="71" t="n">
        <v>78516573.8</v>
      </c>
      <c r="N1358" s="71" t="n">
        <v>0</v>
      </c>
      <c r="O1358" s="71" t="n">
        <v>78516573.8</v>
      </c>
      <c r="P1358" s="71" t="n">
        <v>62060111.26</v>
      </c>
      <c r="Q1358" s="71" t="n">
        <v>16456462.54</v>
      </c>
      <c r="R1358" t="inlineStr">
        <is>
          <t>NG-02</t>
        </is>
      </c>
      <c r="S1358" t="inlineStr">
        <is>
          <t>Diesel</t>
        </is>
      </c>
      <c r="T1358" s="70" t="n">
        <v>20</v>
      </c>
      <c r="U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TY101350</t>
        </is>
      </c>
      <c r="B1359" s="68" t="n">
        <v>45826</v>
      </c>
      <c r="C1359" s="69" t="n">
        <v>2025</v>
      </c>
      <c r="D1359" t="inlineStr">
        <is>
          <t>Jun</t>
        </is>
      </c>
      <c r="E1359" t="inlineStr">
        <is>
          <t>Japan</t>
        </is>
      </c>
      <c r="F1359" t="inlineStr">
        <is>
          <t>Japan</t>
        </is>
      </c>
      <c r="G1359" t="inlineStr">
        <is>
          <t>RAV4</t>
        </is>
      </c>
      <c r="H1359" t="inlineStr">
        <is>
          <t>Online reservation</t>
        </is>
      </c>
      <c r="I1359" t="inlineStr">
        <is>
          <t>Private buyer</t>
        </is>
      </c>
      <c r="J1359" t="inlineStr">
        <is>
          <t>Liam O'Brien</t>
        </is>
      </c>
      <c r="K1359" s="70" t="n">
        <v>41</v>
      </c>
      <c r="L1359" s="71" t="n">
        <v>3478411.74</v>
      </c>
      <c r="M1359" s="71" t="n">
        <v>142614881.34</v>
      </c>
      <c r="N1359" s="71" t="n">
        <v>2852297.63</v>
      </c>
      <c r="O1359" s="71" t="n">
        <v>139762583.71</v>
      </c>
      <c r="P1359" s="71" t="n">
        <v>116587355.42</v>
      </c>
      <c r="Q1359" s="71" t="n">
        <v>23175228.29</v>
      </c>
      <c r="R1359" t="inlineStr">
        <is>
          <t>OS-03</t>
        </is>
      </c>
      <c r="S1359" t="inlineStr">
        <is>
          <t>Hybrid</t>
        </is>
      </c>
      <c r="T1359" s="70" t="n">
        <v>45</v>
      </c>
      <c r="U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TY101351</t>
        </is>
      </c>
      <c r="B1360" s="68" t="n">
        <v>45827</v>
      </c>
      <c r="C1360" s="69" t="n">
        <v>2025</v>
      </c>
      <c r="D1360" t="inlineStr">
        <is>
          <t>Jun</t>
        </is>
      </c>
      <c r="E1360" t="inlineStr">
        <is>
          <t>North America</t>
        </is>
      </c>
      <c r="F1360" t="inlineStr">
        <is>
          <t>Canada</t>
        </is>
      </c>
      <c r="G1360" t="inlineStr">
        <is>
          <t>Land Cruiser</t>
        </is>
      </c>
      <c r="H1360" t="inlineStr">
        <is>
          <t>Fleet</t>
        </is>
      </c>
      <c r="I1360" t="inlineStr">
        <is>
          <t>Private buyer</t>
        </is>
      </c>
      <c r="J1360" t="inlineStr">
        <is>
          <t>Amir Khan</t>
        </is>
      </c>
      <c r="K1360" s="70" t="n">
        <v>22</v>
      </c>
      <c r="L1360" s="71" t="n">
        <v>7075101.48</v>
      </c>
      <c r="M1360" s="71" t="n">
        <v>155652232.56</v>
      </c>
      <c r="N1360" s="71" t="n">
        <v>7782611.63</v>
      </c>
      <c r="O1360" s="71" t="n">
        <v>147869620.93</v>
      </c>
      <c r="P1360" s="71" t="n">
        <v>118901014.22</v>
      </c>
      <c r="Q1360" s="71" t="n">
        <v>28968606.71</v>
      </c>
      <c r="R1360" t="inlineStr">
        <is>
          <t>TO-03</t>
        </is>
      </c>
      <c r="S1360" t="inlineStr">
        <is>
          <t>Petrol</t>
        </is>
      </c>
      <c r="T1360" s="70" t="n">
        <v>24</v>
      </c>
      <c r="U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TY101352</t>
        </is>
      </c>
      <c r="B1361" s="68" t="n">
        <v>45827</v>
      </c>
      <c r="C1361" s="69" t="n">
        <v>2025</v>
      </c>
      <c r="D1361" t="inlineStr">
        <is>
          <t>Jun</t>
        </is>
      </c>
      <c r="E1361" t="inlineStr">
        <is>
          <t>Asia</t>
        </is>
      </c>
      <c r="F1361" t="inlineStr">
        <is>
          <t>Thailand</t>
        </is>
      </c>
      <c r="G1361" t="inlineStr">
        <is>
          <t>Camry</t>
        </is>
      </c>
      <c r="H1361" t="inlineStr">
        <is>
          <t>Dealer retail</t>
        </is>
      </c>
      <c r="I1361" t="inlineStr">
        <is>
          <t>Private buyer</t>
        </is>
      </c>
      <c r="J1361" t="inlineStr">
        <is>
          <t>Kofi Mensah</t>
        </is>
      </c>
      <c r="K1361" s="70" t="n">
        <v>31</v>
      </c>
      <c r="L1361" s="71" t="n">
        <v>3998987.89</v>
      </c>
      <c r="M1361" s="71" t="n">
        <v>123968624.59</v>
      </c>
      <c r="N1361" s="71" t="n">
        <v>2479372.49</v>
      </c>
      <c r="O1361" s="71" t="n">
        <v>121489252.1</v>
      </c>
      <c r="P1361" s="71" t="n">
        <v>97820819.02</v>
      </c>
      <c r="Q1361" s="71" t="n">
        <v>23668433.08</v>
      </c>
      <c r="R1361" t="inlineStr">
        <is>
          <t>BK-02</t>
        </is>
      </c>
      <c r="S1361" t="inlineStr">
        <is>
          <t>Hybrid</t>
        </is>
      </c>
      <c r="T1361" s="70" t="n">
        <v>34</v>
      </c>
      <c r="U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TY101353</t>
        </is>
      </c>
      <c r="B1362" s="68" t="n">
        <v>45827</v>
      </c>
      <c r="C1362" s="69" t="n">
        <v>2025</v>
      </c>
      <c r="D1362" t="inlineStr">
        <is>
          <t>Jun</t>
        </is>
      </c>
      <c r="E1362" t="inlineStr">
        <is>
          <t>Europe</t>
        </is>
      </c>
      <c r="F1362" t="inlineStr">
        <is>
          <t>UK</t>
        </is>
      </c>
      <c r="G1362" t="inlineStr">
        <is>
          <t>Hilux</t>
        </is>
      </c>
      <c r="H1362" t="inlineStr">
        <is>
          <t>Fleet</t>
        </is>
      </c>
      <c r="I1362" t="inlineStr">
        <is>
          <t>Company fleet</t>
        </is>
      </c>
      <c r="J1362" t="inlineStr">
        <is>
          <t>Omar Haddad</t>
        </is>
      </c>
      <c r="K1362" s="70" t="n">
        <v>32</v>
      </c>
      <c r="L1362" s="71" t="n">
        <v>4206476.01</v>
      </c>
      <c r="M1362" s="71" t="n">
        <v>134607232.32</v>
      </c>
      <c r="N1362" s="71" t="n">
        <v>2692144.65</v>
      </c>
      <c r="O1362" s="71" t="n">
        <v>131915087.67</v>
      </c>
      <c r="P1362" s="71" t="n">
        <v>99414693.03</v>
      </c>
      <c r="Q1362" s="71" t="n">
        <v>32500394.64</v>
      </c>
      <c r="R1362" t="inlineStr">
        <is>
          <t>LN-03</t>
        </is>
      </c>
      <c r="S1362" t="inlineStr">
        <is>
          <t>Petrol</t>
        </is>
      </c>
      <c r="T1362" s="70" t="n">
        <v>35</v>
      </c>
      <c r="U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TY101354</t>
        </is>
      </c>
      <c r="B1363" s="68" t="n">
        <v>45827</v>
      </c>
      <c r="C1363" s="69" t="n">
        <v>2025</v>
      </c>
      <c r="D1363" t="inlineStr">
        <is>
          <t>Jun</t>
        </is>
      </c>
      <c r="E1363" t="inlineStr">
        <is>
          <t>Japan</t>
        </is>
      </c>
      <c r="F1363" t="inlineStr">
        <is>
          <t>Japan</t>
        </is>
      </c>
      <c r="G1363" t="inlineStr">
        <is>
          <t>Prius</t>
        </is>
      </c>
      <c r="H1363" t="inlineStr">
        <is>
          <t>Dealer retail</t>
        </is>
      </c>
      <c r="I1363" t="inlineStr">
        <is>
          <t>Private buyer</t>
        </is>
      </c>
      <c r="J1363" t="inlineStr">
        <is>
          <t>Ravindra Patil</t>
        </is>
      </c>
      <c r="K1363" s="70" t="n">
        <v>3</v>
      </c>
      <c r="L1363" s="71" t="n">
        <v>3663268.95</v>
      </c>
      <c r="M1363" s="71" t="n">
        <v>10989806.85</v>
      </c>
      <c r="N1363" s="71" t="n">
        <v>219796.14</v>
      </c>
      <c r="O1363" s="71" t="n">
        <v>10770010.71</v>
      </c>
      <c r="P1363" s="71" t="n">
        <v>8446463.77</v>
      </c>
      <c r="Q1363" s="71" t="n">
        <v>2323546.94</v>
      </c>
      <c r="R1363" t="inlineStr">
        <is>
          <t>NG-02</t>
        </is>
      </c>
      <c r="S1363" t="inlineStr">
        <is>
          <t>Hybrid</t>
        </is>
      </c>
      <c r="T1363" s="70" t="n">
        <v>3</v>
      </c>
      <c r="U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TY101355</t>
        </is>
      </c>
      <c r="B1364" s="68" t="n">
        <v>45827</v>
      </c>
      <c r="C1364" s="69" t="n">
        <v>2025</v>
      </c>
      <c r="D1364" t="inlineStr">
        <is>
          <t>Jun</t>
        </is>
      </c>
      <c r="E1364" t="inlineStr">
        <is>
          <t>North America</t>
        </is>
      </c>
      <c r="F1364" t="inlineStr">
        <is>
          <t>USA</t>
        </is>
      </c>
      <c r="G1364" t="inlineStr">
        <is>
          <t>Camry</t>
        </is>
      </c>
      <c r="H1364" t="inlineStr">
        <is>
          <t>Dealer retail</t>
        </is>
      </c>
      <c r="I1364" t="inlineStr">
        <is>
          <t>Private buyer</t>
        </is>
      </c>
      <c r="J1364" t="inlineStr">
        <is>
          <t>Amir Khan</t>
        </is>
      </c>
      <c r="K1364" s="70" t="n">
        <v>24</v>
      </c>
      <c r="L1364" s="71" t="n">
        <v>3818463.76</v>
      </c>
      <c r="M1364" s="71" t="n">
        <v>91643130.23999999</v>
      </c>
      <c r="N1364" s="71" t="n">
        <v>0</v>
      </c>
      <c r="O1364" s="71" t="n">
        <v>91643130.23999999</v>
      </c>
      <c r="P1364" s="71" t="n">
        <v>75856005.25</v>
      </c>
      <c r="Q1364" s="71" t="n">
        <v>15787124.99</v>
      </c>
      <c r="R1364" t="inlineStr">
        <is>
          <t>NY-03</t>
        </is>
      </c>
      <c r="S1364" t="inlineStr">
        <is>
          <t>Petrol</t>
        </is>
      </c>
      <c r="T1364" s="70" t="n">
        <v>25</v>
      </c>
      <c r="U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TY101356</t>
        </is>
      </c>
      <c r="B1365" s="68" t="n">
        <v>45827</v>
      </c>
      <c r="C1365" s="69" t="n">
        <v>2025</v>
      </c>
      <c r="D1365" t="inlineStr">
        <is>
          <t>Jun</t>
        </is>
      </c>
      <c r="E1365" t="inlineStr">
        <is>
          <t>Japan</t>
        </is>
      </c>
      <c r="F1365" t="inlineStr">
        <is>
          <t>Japan</t>
        </is>
      </c>
      <c r="G1365" t="inlineStr">
        <is>
          <t>RAV4</t>
        </is>
      </c>
      <c r="H1365" t="inlineStr">
        <is>
          <t>Dealer retail</t>
        </is>
      </c>
      <c r="I1365" t="inlineStr">
        <is>
          <t>Government</t>
        </is>
      </c>
      <c r="J1365" t="inlineStr">
        <is>
          <t>Olivia Brown</t>
        </is>
      </c>
      <c r="K1365" s="70" t="n">
        <v>28</v>
      </c>
      <c r="L1365" s="71" t="n">
        <v>3799473.69</v>
      </c>
      <c r="M1365" s="71" t="n">
        <v>106385263.32</v>
      </c>
      <c r="N1365" s="71" t="n">
        <v>2127705.27</v>
      </c>
      <c r="O1365" s="71" t="n">
        <v>104257558.05</v>
      </c>
      <c r="P1365" s="71" t="n">
        <v>77715300.90000001</v>
      </c>
      <c r="Q1365" s="71" t="n">
        <v>26542257.15</v>
      </c>
      <c r="R1365" t="inlineStr">
        <is>
          <t>NG-03</t>
        </is>
      </c>
      <c r="S1365" t="inlineStr">
        <is>
          <t>Hybrid</t>
        </is>
      </c>
      <c r="T1365" s="70" t="n">
        <v>28</v>
      </c>
      <c r="U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TY101357</t>
        </is>
      </c>
      <c r="B1366" s="68" t="n">
        <v>45827</v>
      </c>
      <c r="C1366" s="69" t="n">
        <v>2025</v>
      </c>
      <c r="D1366" t="inlineStr">
        <is>
          <t>Jun</t>
        </is>
      </c>
      <c r="E1366" t="inlineStr">
        <is>
          <t>North America</t>
        </is>
      </c>
      <c r="F1366" t="inlineStr">
        <is>
          <t>Canada</t>
        </is>
      </c>
      <c r="G1366" t="inlineStr">
        <is>
          <t>RAV4</t>
        </is>
      </c>
      <c r="H1366" t="inlineStr">
        <is>
          <t>Dealer retail</t>
        </is>
      </c>
      <c r="I1366" t="inlineStr">
        <is>
          <t>Private buyer</t>
        </is>
      </c>
      <c r="J1366" t="inlineStr">
        <is>
          <t>Kofi Mensah</t>
        </is>
      </c>
      <c r="K1366" s="70" t="n">
        <v>4</v>
      </c>
      <c r="L1366" s="71" t="n">
        <v>3586156.83</v>
      </c>
      <c r="M1366" s="71" t="n">
        <v>14344627.32</v>
      </c>
      <c r="N1366" s="71" t="n">
        <v>0</v>
      </c>
      <c r="O1366" s="71" t="n">
        <v>14344627.32</v>
      </c>
      <c r="P1366" s="71" t="n">
        <v>11132761.44</v>
      </c>
      <c r="Q1366" s="71" t="n">
        <v>3211865.88</v>
      </c>
      <c r="R1366" t="inlineStr">
        <is>
          <t>TO-01</t>
        </is>
      </c>
      <c r="S1366" t="inlineStr">
        <is>
          <t>Hybrid</t>
        </is>
      </c>
      <c r="T1366" s="70" t="n">
        <v>4</v>
      </c>
      <c r="U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TY101358</t>
        </is>
      </c>
      <c r="B1367" s="68" t="n">
        <v>45828</v>
      </c>
      <c r="C1367" s="69" t="n">
        <v>2025</v>
      </c>
      <c r="D1367" t="inlineStr">
        <is>
          <t>Jun</t>
        </is>
      </c>
      <c r="E1367" t="inlineStr">
        <is>
          <t>Asia</t>
        </is>
      </c>
      <c r="F1367" t="inlineStr">
        <is>
          <t>Indonesia</t>
        </is>
      </c>
      <c r="G1367" t="inlineStr">
        <is>
          <t>Hilux</t>
        </is>
      </c>
      <c r="H1367" t="inlineStr">
        <is>
          <t>Online reservation</t>
        </is>
      </c>
      <c r="I1367" t="inlineStr">
        <is>
          <t>Private buyer</t>
        </is>
      </c>
      <c r="J1367" t="inlineStr">
        <is>
          <t>Sophie Müller</t>
        </is>
      </c>
      <c r="K1367" s="70" t="n">
        <v>36</v>
      </c>
      <c r="L1367" s="71" t="n">
        <v>3952099.7</v>
      </c>
      <c r="M1367" s="71" t="n">
        <v>142275589.2</v>
      </c>
      <c r="N1367" s="71" t="n">
        <v>2845511.78</v>
      </c>
      <c r="O1367" s="71" t="n">
        <v>139430077.42</v>
      </c>
      <c r="P1367" s="71" t="n">
        <v>111704259.55</v>
      </c>
      <c r="Q1367" s="71" t="n">
        <v>27725817.87</v>
      </c>
      <c r="R1367" t="inlineStr">
        <is>
          <t>JK-02</t>
        </is>
      </c>
      <c r="S1367" t="inlineStr">
        <is>
          <t>Diesel</t>
        </is>
      </c>
      <c r="T1367" s="70" t="n">
        <v>36</v>
      </c>
      <c r="U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TY101359</t>
        </is>
      </c>
      <c r="B1368" s="68" t="n">
        <v>45828</v>
      </c>
      <c r="C1368" s="69" t="n">
        <v>2025</v>
      </c>
      <c r="D1368" t="inlineStr">
        <is>
          <t>Jun</t>
        </is>
      </c>
      <c r="E1368" t="inlineStr">
        <is>
          <t>North America</t>
        </is>
      </c>
      <c r="F1368" t="inlineStr">
        <is>
          <t>Canada</t>
        </is>
      </c>
      <c r="G1368" t="inlineStr">
        <is>
          <t>Corolla</t>
        </is>
      </c>
      <c r="H1368" t="inlineStr">
        <is>
          <t>Dealer retail</t>
        </is>
      </c>
      <c r="I1368" t="inlineStr">
        <is>
          <t>Private buyer</t>
        </is>
      </c>
      <c r="J1368" t="inlineStr">
        <is>
          <t>Shraddha Kulkarni</t>
        </is>
      </c>
      <c r="K1368" s="70" t="n">
        <v>16</v>
      </c>
      <c r="L1368" s="71" t="n">
        <v>2940060.01</v>
      </c>
      <c r="M1368" s="71" t="n">
        <v>47040960.16</v>
      </c>
      <c r="N1368" s="71" t="n">
        <v>1411228.8</v>
      </c>
      <c r="O1368" s="71" t="n">
        <v>45629731.36</v>
      </c>
      <c r="P1368" s="71" t="n">
        <v>38181324.39</v>
      </c>
      <c r="Q1368" s="71" t="n">
        <v>7448406.97</v>
      </c>
      <c r="R1368" t="inlineStr">
        <is>
          <t>TO-02</t>
        </is>
      </c>
      <c r="S1368" t="inlineStr">
        <is>
          <t>Hybrid</t>
        </is>
      </c>
      <c r="T1368" s="70" t="n">
        <v>18</v>
      </c>
      <c r="U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TY101360</t>
        </is>
      </c>
      <c r="B1369" s="68" t="n">
        <v>45828</v>
      </c>
      <c r="C1369" s="69" t="n">
        <v>2025</v>
      </c>
      <c r="D1369" t="inlineStr">
        <is>
          <t>Jun</t>
        </is>
      </c>
      <c r="E1369" t="inlineStr">
        <is>
          <t>Asia</t>
        </is>
      </c>
      <c r="F1369" t="inlineStr">
        <is>
          <t>Thailand</t>
        </is>
      </c>
      <c r="G1369" t="inlineStr">
        <is>
          <t>Corolla</t>
        </is>
      </c>
      <c r="H1369" t="inlineStr">
        <is>
          <t>Dealer retail</t>
        </is>
      </c>
      <c r="I1369" t="inlineStr">
        <is>
          <t>Company fleet</t>
        </is>
      </c>
      <c r="J1369" t="inlineStr">
        <is>
          <t>Ana Costa</t>
        </is>
      </c>
      <c r="K1369" s="70" t="n">
        <v>22</v>
      </c>
      <c r="L1369" s="71" t="n">
        <v>2934930.87</v>
      </c>
      <c r="M1369" s="71" t="n">
        <v>64568479.14</v>
      </c>
      <c r="N1369" s="71" t="n">
        <v>1937054.37</v>
      </c>
      <c r="O1369" s="71" t="n">
        <v>62631424.77</v>
      </c>
      <c r="P1369" s="71" t="n">
        <v>49415680.63</v>
      </c>
      <c r="Q1369" s="71" t="n">
        <v>13215744.14</v>
      </c>
      <c r="R1369" t="inlineStr">
        <is>
          <t>BK-02</t>
        </is>
      </c>
      <c r="S1369" t="inlineStr">
        <is>
          <t>Hybrid</t>
        </is>
      </c>
      <c r="T1369" s="70" t="n">
        <v>22</v>
      </c>
      <c r="U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TY101361</t>
        </is>
      </c>
      <c r="B1370" s="68" t="n">
        <v>45828</v>
      </c>
      <c r="C1370" s="69" t="n">
        <v>2025</v>
      </c>
      <c r="D1370" t="inlineStr">
        <is>
          <t>Jun</t>
        </is>
      </c>
      <c r="E1370" t="inlineStr">
        <is>
          <t>North America</t>
        </is>
      </c>
      <c r="F1370" t="inlineStr">
        <is>
          <t>Canada</t>
        </is>
      </c>
      <c r="G1370" t="inlineStr">
        <is>
          <t>Hilux</t>
        </is>
      </c>
      <c r="H1370" t="inlineStr">
        <is>
          <t>Dealer retail</t>
        </is>
      </c>
      <c r="I1370" t="inlineStr">
        <is>
          <t>Company fleet</t>
        </is>
      </c>
      <c r="J1370" t="inlineStr">
        <is>
          <t>Wei Chen</t>
        </is>
      </c>
      <c r="K1370" s="70" t="n">
        <v>36</v>
      </c>
      <c r="L1370" s="71" t="n">
        <v>3796625.17</v>
      </c>
      <c r="M1370" s="71" t="n">
        <v>136678506.12</v>
      </c>
      <c r="N1370" s="71" t="n">
        <v>6833925.31</v>
      </c>
      <c r="O1370" s="71" t="n">
        <v>129844580.81</v>
      </c>
      <c r="P1370" s="71" t="n">
        <v>117704343.89</v>
      </c>
      <c r="Q1370" s="71" t="n">
        <v>12140236.92</v>
      </c>
      <c r="R1370" t="inlineStr">
        <is>
          <t>TO-03</t>
        </is>
      </c>
      <c r="S1370" t="inlineStr">
        <is>
          <t>Diesel</t>
        </is>
      </c>
      <c r="T1370" s="70" t="n">
        <v>39</v>
      </c>
      <c r="U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TY101362</t>
        </is>
      </c>
      <c r="B1371" s="68" t="n">
        <v>45828</v>
      </c>
      <c r="C1371" s="69" t="n">
        <v>2025</v>
      </c>
      <c r="D1371" t="inlineStr">
        <is>
          <t>Jun</t>
        </is>
      </c>
      <c r="E1371" t="inlineStr">
        <is>
          <t>Asia</t>
        </is>
      </c>
      <c r="F1371" t="inlineStr">
        <is>
          <t>India</t>
        </is>
      </c>
      <c r="G1371" t="inlineStr">
        <is>
          <t>Hilux</t>
        </is>
      </c>
      <c r="H1371" t="inlineStr">
        <is>
          <t>Dealer retail</t>
        </is>
      </c>
      <c r="I1371" t="inlineStr">
        <is>
          <t>Private buyer</t>
        </is>
      </c>
      <c r="J1371" t="inlineStr">
        <is>
          <t>Emma Clarke</t>
        </is>
      </c>
      <c r="K1371" s="70" t="n">
        <v>18</v>
      </c>
      <c r="L1371" s="71" t="n">
        <v>4120856.07</v>
      </c>
      <c r="M1371" s="71" t="n">
        <v>74175409.26000001</v>
      </c>
      <c r="N1371" s="71" t="n">
        <v>1483508.19</v>
      </c>
      <c r="O1371" s="71" t="n">
        <v>72691901.06999999</v>
      </c>
      <c r="P1371" s="71" t="n">
        <v>56594955.91</v>
      </c>
      <c r="Q1371" s="71" t="n">
        <v>16096945.16</v>
      </c>
      <c r="R1371" t="inlineStr">
        <is>
          <t>DL-04</t>
        </is>
      </c>
      <c r="S1371" t="inlineStr">
        <is>
          <t>Diesel</t>
        </is>
      </c>
      <c r="T1371" s="70" t="n">
        <v>19</v>
      </c>
      <c r="U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TY101363</t>
        </is>
      </c>
      <c r="B1372" s="68" t="n">
        <v>45828</v>
      </c>
      <c r="C1372" s="69" t="n">
        <v>2025</v>
      </c>
      <c r="D1372" t="inlineStr">
        <is>
          <t>Jun</t>
        </is>
      </c>
      <c r="E1372" t="inlineStr">
        <is>
          <t>North America</t>
        </is>
      </c>
      <c r="F1372" t="inlineStr">
        <is>
          <t>USA</t>
        </is>
      </c>
      <c r="G1372" t="inlineStr">
        <is>
          <t>Hilux</t>
        </is>
      </c>
      <c r="H1372" t="inlineStr">
        <is>
          <t>Dealer retail</t>
        </is>
      </c>
      <c r="I1372" t="inlineStr">
        <is>
          <t>Private buyer</t>
        </is>
      </c>
      <c r="J1372" t="inlineStr">
        <is>
          <t>Omar Haddad</t>
        </is>
      </c>
      <c r="K1372" s="70" t="n">
        <v>17</v>
      </c>
      <c r="L1372" s="71" t="n">
        <v>3843029.15</v>
      </c>
      <c r="M1372" s="71" t="n">
        <v>65331495.55</v>
      </c>
      <c r="N1372" s="71" t="n">
        <v>0</v>
      </c>
      <c r="O1372" s="71" t="n">
        <v>65331495.55</v>
      </c>
      <c r="P1372" s="71" t="n">
        <v>52429154.1</v>
      </c>
      <c r="Q1372" s="71" t="n">
        <v>12902341.45</v>
      </c>
      <c r="R1372" t="inlineStr">
        <is>
          <t>NY-02</t>
        </is>
      </c>
      <c r="S1372" t="inlineStr">
        <is>
          <t>Diesel</t>
        </is>
      </c>
      <c r="T1372" s="70" t="n">
        <v>17</v>
      </c>
      <c r="U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TY101364</t>
        </is>
      </c>
      <c r="B1373" s="68" t="n">
        <v>45828</v>
      </c>
      <c r="C1373" s="69" t="n">
        <v>2025</v>
      </c>
      <c r="D1373" t="inlineStr">
        <is>
          <t>Jun</t>
        </is>
      </c>
      <c r="E1373" t="inlineStr">
        <is>
          <t>Middle East</t>
        </is>
      </c>
      <c r="F1373" t="inlineStr">
        <is>
          <t>UAE</t>
        </is>
      </c>
      <c r="G1373" t="inlineStr">
        <is>
          <t>Hilux</t>
        </is>
      </c>
      <c r="H1373" t="inlineStr">
        <is>
          <t>Dealer retail</t>
        </is>
      </c>
      <c r="I1373" t="inlineStr">
        <is>
          <t>Private buyer</t>
        </is>
      </c>
      <c r="J1373" t="inlineStr">
        <is>
          <t>Hiroshi Tanaka</t>
        </is>
      </c>
      <c r="K1373" s="70" t="n">
        <v>37</v>
      </c>
      <c r="L1373" s="71" t="n">
        <v>4088144.16</v>
      </c>
      <c r="M1373" s="71" t="n">
        <v>151261333.92</v>
      </c>
      <c r="N1373" s="71" t="n">
        <v>3025226.68</v>
      </c>
      <c r="O1373" s="71" t="n">
        <v>148236107.24</v>
      </c>
      <c r="P1373" s="71" t="n">
        <v>121951457.53</v>
      </c>
      <c r="Q1373" s="71" t="n">
        <v>26284649.71</v>
      </c>
      <c r="R1373" t="inlineStr">
        <is>
          <t>DB-01</t>
        </is>
      </c>
      <c r="S1373" t="inlineStr">
        <is>
          <t>Diesel</t>
        </is>
      </c>
      <c r="T1373" s="70" t="n">
        <v>35</v>
      </c>
      <c r="U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TY101365</t>
        </is>
      </c>
      <c r="B1374" s="68" t="n">
        <v>45828</v>
      </c>
      <c r="C1374" s="69" t="n">
        <v>2025</v>
      </c>
      <c r="D1374" t="inlineStr">
        <is>
          <t>Jun</t>
        </is>
      </c>
      <c r="E1374" t="inlineStr">
        <is>
          <t>Asia</t>
        </is>
      </c>
      <c r="F1374" t="inlineStr">
        <is>
          <t>Indonesia</t>
        </is>
      </c>
      <c r="G1374" t="inlineStr">
        <is>
          <t>Camry</t>
        </is>
      </c>
      <c r="H1374" t="inlineStr">
        <is>
          <t>Dealer retail</t>
        </is>
      </c>
      <c r="I1374" t="inlineStr">
        <is>
          <t>Private buyer</t>
        </is>
      </c>
      <c r="J1374" t="inlineStr">
        <is>
          <t>Shraddha Kulkarni</t>
        </is>
      </c>
      <c r="K1374" s="70" t="n">
        <v>21</v>
      </c>
      <c r="L1374" s="71" t="n">
        <v>3785315.37</v>
      </c>
      <c r="M1374" s="71" t="n">
        <v>79491622.77</v>
      </c>
      <c r="N1374" s="71" t="n">
        <v>2384748.68</v>
      </c>
      <c r="O1374" s="71" t="n">
        <v>77106874.09</v>
      </c>
      <c r="P1374" s="71" t="n">
        <v>66853271.22</v>
      </c>
      <c r="Q1374" s="71" t="n">
        <v>10253602.87</v>
      </c>
      <c r="R1374" t="inlineStr">
        <is>
          <t>JK-01</t>
        </is>
      </c>
      <c r="S1374" t="inlineStr">
        <is>
          <t>Hybrid</t>
        </is>
      </c>
      <c r="T1374" s="70" t="n">
        <v>21</v>
      </c>
      <c r="U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TY101366</t>
        </is>
      </c>
      <c r="B1375" s="68" t="n">
        <v>45829</v>
      </c>
      <c r="C1375" s="69" t="n">
        <v>2025</v>
      </c>
      <c r="D1375" t="inlineStr">
        <is>
          <t>Jun</t>
        </is>
      </c>
      <c r="E1375" t="inlineStr">
        <is>
          <t>Asia</t>
        </is>
      </c>
      <c r="F1375" t="inlineStr">
        <is>
          <t>Indonesia</t>
        </is>
      </c>
      <c r="G1375" t="inlineStr">
        <is>
          <t>Hilux</t>
        </is>
      </c>
      <c r="H1375" t="inlineStr">
        <is>
          <t>Dealer retail</t>
        </is>
      </c>
      <c r="I1375" t="inlineStr">
        <is>
          <t>Company fleet</t>
        </is>
      </c>
      <c r="J1375" t="inlineStr">
        <is>
          <t>Ruhi Shaikh</t>
        </is>
      </c>
      <c r="K1375" s="70" t="n">
        <v>44</v>
      </c>
      <c r="L1375" s="71" t="n">
        <v>3793512.34</v>
      </c>
      <c r="M1375" s="71" t="n">
        <v>166914542.96</v>
      </c>
      <c r="N1375" s="71" t="n">
        <v>5007436.29</v>
      </c>
      <c r="O1375" s="71" t="n">
        <v>161907106.67</v>
      </c>
      <c r="P1375" s="71" t="n">
        <v>137996102.89</v>
      </c>
      <c r="Q1375" s="71" t="n">
        <v>23911003.78</v>
      </c>
      <c r="R1375" t="inlineStr">
        <is>
          <t>JK-01</t>
        </is>
      </c>
      <c r="S1375" t="inlineStr">
        <is>
          <t>Petrol</t>
        </is>
      </c>
      <c r="T1375" s="70" t="n">
        <v>45</v>
      </c>
      <c r="U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TY101367</t>
        </is>
      </c>
      <c r="B1376" s="68" t="n">
        <v>45829</v>
      </c>
      <c r="C1376" s="69" t="n">
        <v>2025</v>
      </c>
      <c r="D1376" t="inlineStr">
        <is>
          <t>Jun</t>
        </is>
      </c>
      <c r="E1376" t="inlineStr">
        <is>
          <t>North America</t>
        </is>
      </c>
      <c r="F1376" t="inlineStr">
        <is>
          <t>Canada</t>
        </is>
      </c>
      <c r="G1376" t="inlineStr">
        <is>
          <t>Prius</t>
        </is>
      </c>
      <c r="H1376" t="inlineStr">
        <is>
          <t>Dealer retail</t>
        </is>
      </c>
      <c r="I1376" t="inlineStr">
        <is>
          <t>Private buyer</t>
        </is>
      </c>
      <c r="J1376" t="inlineStr">
        <is>
          <t>Ruhi Shaikh</t>
        </is>
      </c>
      <c r="K1376" s="70" t="n">
        <v>36</v>
      </c>
      <c r="L1376" s="71" t="n">
        <v>3445364.05</v>
      </c>
      <c r="M1376" s="71" t="n">
        <v>124033105.8</v>
      </c>
      <c r="N1376" s="71" t="n">
        <v>3720993.17</v>
      </c>
      <c r="O1376" s="71" t="n">
        <v>120312112.63</v>
      </c>
      <c r="P1376" s="71" t="n">
        <v>104177718.37</v>
      </c>
      <c r="Q1376" s="71" t="n">
        <v>16134394.26</v>
      </c>
      <c r="R1376" t="inlineStr">
        <is>
          <t>TO-01</t>
        </is>
      </c>
      <c r="S1376" t="inlineStr">
        <is>
          <t>Hybrid</t>
        </is>
      </c>
      <c r="T1376" s="70" t="n">
        <v>35</v>
      </c>
      <c r="U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TY101368</t>
        </is>
      </c>
      <c r="B1377" s="68" t="n">
        <v>45829</v>
      </c>
      <c r="C1377" s="69" t="n">
        <v>2025</v>
      </c>
      <c r="D1377" t="inlineStr">
        <is>
          <t>Jun</t>
        </is>
      </c>
      <c r="E1377" t="inlineStr">
        <is>
          <t>Europe</t>
        </is>
      </c>
      <c r="F1377" t="inlineStr">
        <is>
          <t>UK</t>
        </is>
      </c>
      <c r="G1377" t="inlineStr">
        <is>
          <t>Corolla</t>
        </is>
      </c>
      <c r="H1377" t="inlineStr">
        <is>
          <t>Dealer retail</t>
        </is>
      </c>
      <c r="I1377" t="inlineStr">
        <is>
          <t>Private buyer</t>
        </is>
      </c>
      <c r="J1377" t="inlineStr">
        <is>
          <t>Sara Rossi</t>
        </is>
      </c>
      <c r="K1377" s="70" t="n">
        <v>9</v>
      </c>
      <c r="L1377" s="71" t="n">
        <v>2690867.69</v>
      </c>
      <c r="M1377" s="71" t="n">
        <v>24217809.21</v>
      </c>
      <c r="N1377" s="71" t="n">
        <v>1210890.46</v>
      </c>
      <c r="O1377" s="71" t="n">
        <v>23006918.75</v>
      </c>
      <c r="P1377" s="71" t="n">
        <v>19886350.06</v>
      </c>
      <c r="Q1377" s="71" t="n">
        <v>3120568.69</v>
      </c>
      <c r="R1377" t="inlineStr">
        <is>
          <t>LN-04</t>
        </is>
      </c>
      <c r="S1377" t="inlineStr">
        <is>
          <t>Hybrid</t>
        </is>
      </c>
      <c r="T1377" s="70" t="n">
        <v>10</v>
      </c>
      <c r="U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TY101369</t>
        </is>
      </c>
      <c r="B1378" s="68" t="n">
        <v>45829</v>
      </c>
      <c r="C1378" s="69" t="n">
        <v>2025</v>
      </c>
      <c r="D1378" t="inlineStr">
        <is>
          <t>Jun</t>
        </is>
      </c>
      <c r="E1378" t="inlineStr">
        <is>
          <t>Europe</t>
        </is>
      </c>
      <c r="F1378" t="inlineStr">
        <is>
          <t>UK</t>
        </is>
      </c>
      <c r="G1378" t="inlineStr">
        <is>
          <t>RAV4</t>
        </is>
      </c>
      <c r="H1378" t="inlineStr">
        <is>
          <t>Dealer retail</t>
        </is>
      </c>
      <c r="I1378" t="inlineStr">
        <is>
          <t>Private buyer</t>
        </is>
      </c>
      <c r="J1378" t="inlineStr">
        <is>
          <t>Arjun Mehta</t>
        </is>
      </c>
      <c r="K1378" s="70" t="n">
        <v>40</v>
      </c>
      <c r="L1378" s="71" t="n">
        <v>3412517.77</v>
      </c>
      <c r="M1378" s="71" t="n">
        <v>136500710.8</v>
      </c>
      <c r="N1378" s="71" t="n">
        <v>2730014.22</v>
      </c>
      <c r="O1378" s="71" t="n">
        <v>133770696.58</v>
      </c>
      <c r="P1378" s="71" t="n">
        <v>117470096.85</v>
      </c>
      <c r="Q1378" s="71" t="n">
        <v>16300599.73</v>
      </c>
      <c r="R1378" t="inlineStr">
        <is>
          <t>LN-02</t>
        </is>
      </c>
      <c r="S1378" t="inlineStr">
        <is>
          <t>Petrol</t>
        </is>
      </c>
      <c r="T1378" s="70" t="n">
        <v>45</v>
      </c>
      <c r="U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TY101370</t>
        </is>
      </c>
      <c r="B1379" s="68" t="n">
        <v>45829</v>
      </c>
      <c r="C1379" s="69" t="n">
        <v>2025</v>
      </c>
      <c r="D1379" t="inlineStr">
        <is>
          <t>Jun</t>
        </is>
      </c>
      <c r="E1379" t="inlineStr">
        <is>
          <t>Asia</t>
        </is>
      </c>
      <c r="F1379" t="inlineStr">
        <is>
          <t>Thailand</t>
        </is>
      </c>
      <c r="G1379" t="inlineStr">
        <is>
          <t>Land Cruiser</t>
        </is>
      </c>
      <c r="H1379" t="inlineStr">
        <is>
          <t>Dealer retail</t>
        </is>
      </c>
      <c r="I1379" t="inlineStr">
        <is>
          <t>Private buyer</t>
        </is>
      </c>
      <c r="J1379" t="inlineStr">
        <is>
          <t>Priya Nair</t>
        </is>
      </c>
      <c r="K1379" s="70" t="n">
        <v>16</v>
      </c>
      <c r="L1379" s="71" t="n">
        <v>7119584.02</v>
      </c>
      <c r="M1379" s="71" t="n">
        <v>113913344.32</v>
      </c>
      <c r="N1379" s="71" t="n">
        <v>0</v>
      </c>
      <c r="O1379" s="71" t="n">
        <v>113913344.32</v>
      </c>
      <c r="P1379" s="71" t="n">
        <v>89196033.04000001</v>
      </c>
      <c r="Q1379" s="71" t="n">
        <v>24717311.28</v>
      </c>
      <c r="R1379" t="inlineStr">
        <is>
          <t>BK-02</t>
        </is>
      </c>
      <c r="S1379" t="inlineStr">
        <is>
          <t>Diesel</t>
        </is>
      </c>
      <c r="T1379" s="70" t="n">
        <v>17</v>
      </c>
      <c r="U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TY101371</t>
        </is>
      </c>
      <c r="B1380" s="68" t="n">
        <v>45830</v>
      </c>
      <c r="C1380" s="69" t="n">
        <v>2025</v>
      </c>
      <c r="D1380" t="inlineStr">
        <is>
          <t>Jun</t>
        </is>
      </c>
      <c r="E1380" t="inlineStr">
        <is>
          <t>Japan</t>
        </is>
      </c>
      <c r="F1380" t="inlineStr">
        <is>
          <t>Japan</t>
        </is>
      </c>
      <c r="G1380" t="inlineStr">
        <is>
          <t>RAV4</t>
        </is>
      </c>
      <c r="H1380" t="inlineStr">
        <is>
          <t>Dealer retail</t>
        </is>
      </c>
      <c r="I1380" t="inlineStr">
        <is>
          <t>Private buyer</t>
        </is>
      </c>
      <c r="J1380" t="inlineStr">
        <is>
          <t>Aisha Bello</t>
        </is>
      </c>
      <c r="K1380" s="70" t="n">
        <v>3</v>
      </c>
      <c r="L1380" s="71" t="n">
        <v>3635339.48</v>
      </c>
      <c r="M1380" s="71" t="n">
        <v>10906018.44</v>
      </c>
      <c r="N1380" s="71" t="n">
        <v>218120.37</v>
      </c>
      <c r="O1380" s="71" t="n">
        <v>10687898.07</v>
      </c>
      <c r="P1380" s="71" t="n">
        <v>8872722.24</v>
      </c>
      <c r="Q1380" s="71" t="n">
        <v>1815175.83</v>
      </c>
      <c r="R1380" t="inlineStr">
        <is>
          <t>TK-03</t>
        </is>
      </c>
      <c r="S1380" t="inlineStr">
        <is>
          <t>Hybrid</t>
        </is>
      </c>
      <c r="T1380" s="70" t="n">
        <v>3</v>
      </c>
      <c r="U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TY101372</t>
        </is>
      </c>
      <c r="B1381" s="68" t="n">
        <v>45830</v>
      </c>
      <c r="C1381" s="69" t="n">
        <v>2025</v>
      </c>
      <c r="D1381" t="inlineStr">
        <is>
          <t>Jun</t>
        </is>
      </c>
      <c r="E1381" t="inlineStr">
        <is>
          <t>Europe</t>
        </is>
      </c>
      <c r="F1381" t="inlineStr">
        <is>
          <t>UK</t>
        </is>
      </c>
      <c r="G1381" t="inlineStr">
        <is>
          <t>Camry</t>
        </is>
      </c>
      <c r="H1381" t="inlineStr">
        <is>
          <t>Dealer retail</t>
        </is>
      </c>
      <c r="I1381" t="inlineStr">
        <is>
          <t>Government</t>
        </is>
      </c>
      <c r="J1381" t="inlineStr">
        <is>
          <t>Aisha Bello</t>
        </is>
      </c>
      <c r="K1381" s="70" t="n">
        <v>20</v>
      </c>
      <c r="L1381" s="71" t="n">
        <v>4177997.34</v>
      </c>
      <c r="M1381" s="71" t="n">
        <v>83559946.8</v>
      </c>
      <c r="N1381" s="71" t="n">
        <v>2506798.4</v>
      </c>
      <c r="O1381" s="71" t="n">
        <v>81053148.40000001</v>
      </c>
      <c r="P1381" s="71" t="n">
        <v>65031162.55</v>
      </c>
      <c r="Q1381" s="71" t="n">
        <v>16021985.85</v>
      </c>
      <c r="R1381" t="inlineStr">
        <is>
          <t>LN-04</t>
        </is>
      </c>
      <c r="S1381" t="inlineStr">
        <is>
          <t>Hybrid</t>
        </is>
      </c>
      <c r="T1381" s="70" t="n">
        <v>20</v>
      </c>
      <c r="U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TY101373</t>
        </is>
      </c>
      <c r="B1382" s="68" t="n">
        <v>45830</v>
      </c>
      <c r="C1382" s="69" t="n">
        <v>2025</v>
      </c>
      <c r="D1382" t="inlineStr">
        <is>
          <t>Jun</t>
        </is>
      </c>
      <c r="E1382" t="inlineStr">
        <is>
          <t>North America</t>
        </is>
      </c>
      <c r="F1382" t="inlineStr">
        <is>
          <t>USA</t>
        </is>
      </c>
      <c r="G1382" t="inlineStr">
        <is>
          <t>RAV4</t>
        </is>
      </c>
      <c r="H1382" t="inlineStr">
        <is>
          <t>Dealer retail</t>
        </is>
      </c>
      <c r="I1382" t="inlineStr">
        <is>
          <t>Government</t>
        </is>
      </c>
      <c r="J1382" t="inlineStr">
        <is>
          <t>Fatima Al-Saud</t>
        </is>
      </c>
      <c r="K1382" s="70" t="n">
        <v>26</v>
      </c>
      <c r="L1382" s="71" t="n">
        <v>3410951.54</v>
      </c>
      <c r="M1382" s="71" t="n">
        <v>88684740.04000001</v>
      </c>
      <c r="N1382" s="71" t="n">
        <v>2660542.2</v>
      </c>
      <c r="O1382" s="71" t="n">
        <v>86024197.84</v>
      </c>
      <c r="P1382" s="71" t="n">
        <v>76445012.19</v>
      </c>
      <c r="Q1382" s="71" t="n">
        <v>9579185.65</v>
      </c>
      <c r="R1382" t="inlineStr">
        <is>
          <t>LA-04</t>
        </is>
      </c>
      <c r="S1382" t="inlineStr">
        <is>
          <t>Hybrid</t>
        </is>
      </c>
      <c r="T1382" s="70" t="n">
        <v>28</v>
      </c>
      <c r="U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TY101374</t>
        </is>
      </c>
      <c r="B1383" s="68" t="n">
        <v>45830</v>
      </c>
      <c r="C1383" s="69" t="n">
        <v>2025</v>
      </c>
      <c r="D1383" t="inlineStr">
        <is>
          <t>Jun</t>
        </is>
      </c>
      <c r="E1383" t="inlineStr">
        <is>
          <t>Europe</t>
        </is>
      </c>
      <c r="F1383" t="inlineStr">
        <is>
          <t>France</t>
        </is>
      </c>
      <c r="G1383" t="inlineStr">
        <is>
          <t>Corolla</t>
        </is>
      </c>
      <c r="H1383" t="inlineStr">
        <is>
          <t>Online reservation</t>
        </is>
      </c>
      <c r="I1383" t="inlineStr">
        <is>
          <t>Private buyer</t>
        </is>
      </c>
      <c r="J1383" t="inlineStr">
        <is>
          <t>Sara Rossi</t>
        </is>
      </c>
      <c r="K1383" s="70" t="n">
        <v>4</v>
      </c>
      <c r="L1383" s="71" t="n">
        <v>2810044.17</v>
      </c>
      <c r="M1383" s="71" t="n">
        <v>11240176.68</v>
      </c>
      <c r="N1383" s="71" t="n">
        <v>562008.83</v>
      </c>
      <c r="O1383" s="71" t="n">
        <v>10678167.85</v>
      </c>
      <c r="P1383" s="71" t="n">
        <v>9003554.43</v>
      </c>
      <c r="Q1383" s="71" t="n">
        <v>1674613.42</v>
      </c>
      <c r="R1383" t="inlineStr">
        <is>
          <t>PA-01</t>
        </is>
      </c>
      <c r="S1383" t="inlineStr">
        <is>
          <t>Petrol</t>
        </is>
      </c>
      <c r="T1383" s="70" t="n">
        <v>4</v>
      </c>
      <c r="U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TY101375</t>
        </is>
      </c>
      <c r="B1384" s="68" t="n">
        <v>45830</v>
      </c>
      <c r="C1384" s="69" t="n">
        <v>2025</v>
      </c>
      <c r="D1384" t="inlineStr">
        <is>
          <t>Jun</t>
        </is>
      </c>
      <c r="E1384" t="inlineStr">
        <is>
          <t>North America</t>
        </is>
      </c>
      <c r="F1384" t="inlineStr">
        <is>
          <t>Canada</t>
        </is>
      </c>
      <c r="G1384" t="inlineStr">
        <is>
          <t>Land Cruiser</t>
        </is>
      </c>
      <c r="H1384" t="inlineStr">
        <is>
          <t>Fleet</t>
        </is>
      </c>
      <c r="I1384" t="inlineStr">
        <is>
          <t>Private buyer</t>
        </is>
      </c>
      <c r="J1384" t="inlineStr">
        <is>
          <t>Lucas Martin</t>
        </is>
      </c>
      <c r="K1384" s="70" t="n">
        <v>29</v>
      </c>
      <c r="L1384" s="71" t="n">
        <v>7731370.61</v>
      </c>
      <c r="M1384" s="71" t="n">
        <v>224209747.69</v>
      </c>
      <c r="N1384" s="71" t="n">
        <v>6726292.43</v>
      </c>
      <c r="O1384" s="71" t="n">
        <v>217483455.26</v>
      </c>
      <c r="P1384" s="71" t="n">
        <v>164245147.67</v>
      </c>
      <c r="Q1384" s="71" t="n">
        <v>53238307.59</v>
      </c>
      <c r="R1384" t="inlineStr">
        <is>
          <t>TO-04</t>
        </is>
      </c>
      <c r="S1384" t="inlineStr">
        <is>
          <t>Petrol</t>
        </is>
      </c>
      <c r="T1384" s="70" t="n">
        <v>32</v>
      </c>
      <c r="U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TY101376</t>
        </is>
      </c>
      <c r="B1385" s="68" t="n">
        <v>45830</v>
      </c>
      <c r="C1385" s="69" t="n">
        <v>2025</v>
      </c>
      <c r="D1385" t="inlineStr">
        <is>
          <t>Jun</t>
        </is>
      </c>
      <c r="E1385" t="inlineStr">
        <is>
          <t>North America</t>
        </is>
      </c>
      <c r="F1385" t="inlineStr">
        <is>
          <t>Canada</t>
        </is>
      </c>
      <c r="G1385" t="inlineStr">
        <is>
          <t>RAV4</t>
        </is>
      </c>
      <c r="H1385" t="inlineStr">
        <is>
          <t>Dealer retail</t>
        </is>
      </c>
      <c r="I1385" t="inlineStr">
        <is>
          <t>Private buyer</t>
        </is>
      </c>
      <c r="J1385" t="inlineStr">
        <is>
          <t>Yuki Sato</t>
        </is>
      </c>
      <c r="K1385" s="70" t="n">
        <v>21</v>
      </c>
      <c r="L1385" s="71" t="n">
        <v>3708305.56</v>
      </c>
      <c r="M1385" s="71" t="n">
        <v>77874416.76000001</v>
      </c>
      <c r="N1385" s="71" t="n">
        <v>2336232.5</v>
      </c>
      <c r="O1385" s="71" t="n">
        <v>75538184.26000001</v>
      </c>
      <c r="P1385" s="71" t="n">
        <v>62039704.29</v>
      </c>
      <c r="Q1385" s="71" t="n">
        <v>13498479.97</v>
      </c>
      <c r="R1385" t="inlineStr">
        <is>
          <t>TO-02</t>
        </is>
      </c>
      <c r="S1385" t="inlineStr">
        <is>
          <t>Petrol</t>
        </is>
      </c>
      <c r="T1385" s="70" t="n">
        <v>22</v>
      </c>
      <c r="U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TY101377</t>
        </is>
      </c>
      <c r="B1386" s="68" t="n">
        <v>45830</v>
      </c>
      <c r="C1386" s="69" t="n">
        <v>2025</v>
      </c>
      <c r="D1386" t="inlineStr">
        <is>
          <t>Jun</t>
        </is>
      </c>
      <c r="E1386" t="inlineStr">
        <is>
          <t>Middle East</t>
        </is>
      </c>
      <c r="F1386" t="inlineStr">
        <is>
          <t>Saudi Arabia</t>
        </is>
      </c>
      <c r="G1386" t="inlineStr">
        <is>
          <t>RAV4</t>
        </is>
      </c>
      <c r="H1386" t="inlineStr">
        <is>
          <t>Dealer retail</t>
        </is>
      </c>
      <c r="I1386" t="inlineStr">
        <is>
          <t>Private buyer</t>
        </is>
      </c>
      <c r="J1386" t="inlineStr">
        <is>
          <t>Liam O'Brien</t>
        </is>
      </c>
      <c r="K1386" s="70" t="n">
        <v>27</v>
      </c>
      <c r="L1386" s="71" t="n">
        <v>3389836.3</v>
      </c>
      <c r="M1386" s="71" t="n">
        <v>91525580.09999999</v>
      </c>
      <c r="N1386" s="71" t="n">
        <v>1830511.6</v>
      </c>
      <c r="O1386" s="71" t="n">
        <v>89695068.5</v>
      </c>
      <c r="P1386" s="71" t="n">
        <v>75307811.20999999</v>
      </c>
      <c r="Q1386" s="71" t="n">
        <v>14387257.29</v>
      </c>
      <c r="R1386" t="inlineStr">
        <is>
          <t>RY-02</t>
        </is>
      </c>
      <c r="S1386" t="inlineStr">
        <is>
          <t>Hybrid</t>
        </is>
      </c>
      <c r="T1386" s="70" t="n">
        <v>26</v>
      </c>
      <c r="U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TY101378</t>
        </is>
      </c>
      <c r="B1387" s="68" t="n">
        <v>45830</v>
      </c>
      <c r="C1387" s="69" t="n">
        <v>2025</v>
      </c>
      <c r="D1387" t="inlineStr">
        <is>
          <t>Jun</t>
        </is>
      </c>
      <c r="E1387" t="inlineStr">
        <is>
          <t>North America</t>
        </is>
      </c>
      <c r="F1387" t="inlineStr">
        <is>
          <t>USA</t>
        </is>
      </c>
      <c r="G1387" t="inlineStr">
        <is>
          <t>Corolla</t>
        </is>
      </c>
      <c r="H1387" t="inlineStr">
        <is>
          <t>Dealer retail</t>
        </is>
      </c>
      <c r="I1387" t="inlineStr">
        <is>
          <t>Private buyer</t>
        </is>
      </c>
      <c r="J1387" t="inlineStr">
        <is>
          <t>Fatima Al-Saud</t>
        </is>
      </c>
      <c r="K1387" s="70" t="n">
        <v>25</v>
      </c>
      <c r="L1387" s="71" t="n">
        <v>2733743.83</v>
      </c>
      <c r="M1387" s="71" t="n">
        <v>68343595.75</v>
      </c>
      <c r="N1387" s="71" t="n">
        <v>3417179.79</v>
      </c>
      <c r="O1387" s="71" t="n">
        <v>64926415.96</v>
      </c>
      <c r="P1387" s="71" t="n">
        <v>56394508.52</v>
      </c>
      <c r="Q1387" s="71" t="n">
        <v>8531907.439999999</v>
      </c>
      <c r="R1387" t="inlineStr">
        <is>
          <t>LA-04</t>
        </is>
      </c>
      <c r="S1387" t="inlineStr">
        <is>
          <t>Petrol</t>
        </is>
      </c>
      <c r="T1387" s="70" t="n">
        <v>24</v>
      </c>
      <c r="U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TY101379</t>
        </is>
      </c>
      <c r="B1388" s="68" t="n">
        <v>45830</v>
      </c>
      <c r="C1388" s="69" t="n">
        <v>2025</v>
      </c>
      <c r="D1388" t="inlineStr">
        <is>
          <t>Jun</t>
        </is>
      </c>
      <c r="E1388" t="inlineStr">
        <is>
          <t>Japan</t>
        </is>
      </c>
      <c r="F1388" t="inlineStr">
        <is>
          <t>Japan</t>
        </is>
      </c>
      <c r="G1388" t="inlineStr">
        <is>
          <t>Prius</t>
        </is>
      </c>
      <c r="H1388" t="inlineStr">
        <is>
          <t>Dealer retail</t>
        </is>
      </c>
      <c r="I1388" t="inlineStr">
        <is>
          <t>Private buyer</t>
        </is>
      </c>
      <c r="J1388" t="inlineStr">
        <is>
          <t>Priya Nair</t>
        </is>
      </c>
      <c r="K1388" s="70" t="n">
        <v>20</v>
      </c>
      <c r="L1388" s="71" t="n">
        <v>3502459.28</v>
      </c>
      <c r="M1388" s="71" t="n">
        <v>70049185.59999999</v>
      </c>
      <c r="N1388" s="71" t="n">
        <v>2101475.57</v>
      </c>
      <c r="O1388" s="71" t="n">
        <v>67947710.03</v>
      </c>
      <c r="P1388" s="71" t="n">
        <v>56556921.37</v>
      </c>
      <c r="Q1388" s="71" t="n">
        <v>11390788.66</v>
      </c>
      <c r="R1388" t="inlineStr">
        <is>
          <t>OS-01</t>
        </is>
      </c>
      <c r="S1388" t="inlineStr">
        <is>
          <t>Hybrid</t>
        </is>
      </c>
      <c r="T1388" s="70" t="n">
        <v>21</v>
      </c>
      <c r="U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TY101380</t>
        </is>
      </c>
      <c r="B1389" s="68" t="n">
        <v>45830</v>
      </c>
      <c r="C1389" s="69" t="n">
        <v>2025</v>
      </c>
      <c r="D1389" t="inlineStr">
        <is>
          <t>Jun</t>
        </is>
      </c>
      <c r="E1389" t="inlineStr">
        <is>
          <t>North America</t>
        </is>
      </c>
      <c r="F1389" t="inlineStr">
        <is>
          <t>USA</t>
        </is>
      </c>
      <c r="G1389" t="inlineStr">
        <is>
          <t>RAV4</t>
        </is>
      </c>
      <c r="H1389" t="inlineStr">
        <is>
          <t>Online reservation</t>
        </is>
      </c>
      <c r="I1389" t="inlineStr">
        <is>
          <t>Private buyer</t>
        </is>
      </c>
      <c r="J1389" t="inlineStr">
        <is>
          <t>Priya Nair</t>
        </is>
      </c>
      <c r="K1389" s="70" t="n">
        <v>40</v>
      </c>
      <c r="L1389" s="71" t="n">
        <v>3662294.44</v>
      </c>
      <c r="M1389" s="71" t="n">
        <v>146491777.6</v>
      </c>
      <c r="N1389" s="71" t="n">
        <v>4394753.33</v>
      </c>
      <c r="O1389" s="71" t="n">
        <v>142097024.27</v>
      </c>
      <c r="P1389" s="71" t="n">
        <v>112095346.43</v>
      </c>
      <c r="Q1389" s="71" t="n">
        <v>30001677.84</v>
      </c>
      <c r="R1389" t="inlineStr">
        <is>
          <t>NY-01</t>
        </is>
      </c>
      <c r="S1389" t="inlineStr">
        <is>
          <t>Hybrid</t>
        </is>
      </c>
      <c r="T1389" s="70" t="n">
        <v>39</v>
      </c>
      <c r="U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TY101381</t>
        </is>
      </c>
      <c r="B1390" s="68" t="n">
        <v>45830</v>
      </c>
      <c r="C1390" s="69" t="n">
        <v>2025</v>
      </c>
      <c r="D1390" t="inlineStr">
        <is>
          <t>Jun</t>
        </is>
      </c>
      <c r="E1390" t="inlineStr">
        <is>
          <t>North America</t>
        </is>
      </c>
      <c r="F1390" t="inlineStr">
        <is>
          <t>Canada</t>
        </is>
      </c>
      <c r="G1390" t="inlineStr">
        <is>
          <t>Land Cruiser</t>
        </is>
      </c>
      <c r="H1390" t="inlineStr">
        <is>
          <t>Online reservation</t>
        </is>
      </c>
      <c r="I1390" t="inlineStr">
        <is>
          <t>Private buyer</t>
        </is>
      </c>
      <c r="J1390" t="inlineStr">
        <is>
          <t>Amir Khan</t>
        </is>
      </c>
      <c r="K1390" s="70" t="n">
        <v>6</v>
      </c>
      <c r="L1390" s="71" t="n">
        <v>7549697.62</v>
      </c>
      <c r="M1390" s="71" t="n">
        <v>45298185.72</v>
      </c>
      <c r="N1390" s="71" t="n">
        <v>1358945.57</v>
      </c>
      <c r="O1390" s="71" t="n">
        <v>43939240.15</v>
      </c>
      <c r="P1390" s="71" t="n">
        <v>32708813.68</v>
      </c>
      <c r="Q1390" s="71" t="n">
        <v>11230426.47</v>
      </c>
      <c r="R1390" t="inlineStr">
        <is>
          <t>TO-01</t>
        </is>
      </c>
      <c r="S1390" t="inlineStr">
        <is>
          <t>Petrol</t>
        </is>
      </c>
      <c r="T1390" s="70" t="n">
        <v>6</v>
      </c>
      <c r="U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TY101382</t>
        </is>
      </c>
      <c r="B1391" s="68" t="n">
        <v>45831</v>
      </c>
      <c r="C1391" s="69" t="n">
        <v>2025</v>
      </c>
      <c r="D1391" t="inlineStr">
        <is>
          <t>Jun</t>
        </is>
      </c>
      <c r="E1391" t="inlineStr">
        <is>
          <t>Japan</t>
        </is>
      </c>
      <c r="F1391" t="inlineStr">
        <is>
          <t>Japan</t>
        </is>
      </c>
      <c r="G1391" t="inlineStr">
        <is>
          <t>Corolla</t>
        </is>
      </c>
      <c r="H1391" t="inlineStr">
        <is>
          <t>Fleet</t>
        </is>
      </c>
      <c r="I1391" t="inlineStr">
        <is>
          <t>Company fleet</t>
        </is>
      </c>
      <c r="J1391" t="inlineStr">
        <is>
          <t>Arjun Mehta</t>
        </is>
      </c>
      <c r="K1391" s="70" t="n">
        <v>14</v>
      </c>
      <c r="L1391" s="71" t="n">
        <v>2777864.48</v>
      </c>
      <c r="M1391" s="71" t="n">
        <v>38890102.72</v>
      </c>
      <c r="N1391" s="71" t="n">
        <v>0</v>
      </c>
      <c r="O1391" s="71" t="n">
        <v>38890102.72</v>
      </c>
      <c r="P1391" s="71" t="n">
        <v>31872387.76</v>
      </c>
      <c r="Q1391" s="71" t="n">
        <v>7017714.96</v>
      </c>
      <c r="R1391" t="inlineStr">
        <is>
          <t>TK-04</t>
        </is>
      </c>
      <c r="S1391" t="inlineStr">
        <is>
          <t>Hybrid</t>
        </is>
      </c>
      <c r="T1391" s="70" t="n">
        <v>15</v>
      </c>
      <c r="U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TY101383</t>
        </is>
      </c>
      <c r="B1392" s="68" t="n">
        <v>45831</v>
      </c>
      <c r="C1392" s="69" t="n">
        <v>2025</v>
      </c>
      <c r="D1392" t="inlineStr">
        <is>
          <t>Jun</t>
        </is>
      </c>
      <c r="E1392" t="inlineStr">
        <is>
          <t>Japan</t>
        </is>
      </c>
      <c r="F1392" t="inlineStr">
        <is>
          <t>Japan</t>
        </is>
      </c>
      <c r="G1392" t="inlineStr">
        <is>
          <t>RAV4</t>
        </is>
      </c>
      <c r="H1392" t="inlineStr">
        <is>
          <t>Dealer retail</t>
        </is>
      </c>
      <c r="I1392" t="inlineStr">
        <is>
          <t>Private buyer</t>
        </is>
      </c>
      <c r="J1392" t="inlineStr">
        <is>
          <t>Mei Lin</t>
        </is>
      </c>
      <c r="K1392" s="70" t="n">
        <v>32</v>
      </c>
      <c r="L1392" s="71" t="n">
        <v>3493273.13</v>
      </c>
      <c r="M1392" s="71" t="n">
        <v>111784740.16</v>
      </c>
      <c r="N1392" s="71" t="n">
        <v>5589237.01</v>
      </c>
      <c r="O1392" s="71" t="n">
        <v>106195503.15</v>
      </c>
      <c r="P1392" s="71" t="n">
        <v>89033406.17</v>
      </c>
      <c r="Q1392" s="71" t="n">
        <v>17162096.98</v>
      </c>
      <c r="R1392" t="inlineStr">
        <is>
          <t>NG-02</t>
        </is>
      </c>
      <c r="S1392" t="inlineStr">
        <is>
          <t>Hybrid</t>
        </is>
      </c>
      <c r="T1392" s="70" t="n">
        <v>35</v>
      </c>
      <c r="U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TY101384</t>
        </is>
      </c>
      <c r="B1393" s="68" t="n">
        <v>45831</v>
      </c>
      <c r="C1393" s="69" t="n">
        <v>2025</v>
      </c>
      <c r="D1393" t="inlineStr">
        <is>
          <t>Jun</t>
        </is>
      </c>
      <c r="E1393" t="inlineStr">
        <is>
          <t>Japan</t>
        </is>
      </c>
      <c r="F1393" t="inlineStr">
        <is>
          <t>Japan</t>
        </is>
      </c>
      <c r="G1393" t="inlineStr">
        <is>
          <t>Corolla</t>
        </is>
      </c>
      <c r="H1393" t="inlineStr">
        <is>
          <t>Online reservation</t>
        </is>
      </c>
      <c r="I1393" t="inlineStr">
        <is>
          <t>Private buyer</t>
        </is>
      </c>
      <c r="J1393" t="inlineStr">
        <is>
          <t>Sophie Müller</t>
        </is>
      </c>
      <c r="K1393" s="70" t="n">
        <v>14</v>
      </c>
      <c r="L1393" s="71" t="n">
        <v>2683436.33</v>
      </c>
      <c r="M1393" s="71" t="n">
        <v>37568108.62</v>
      </c>
      <c r="N1393" s="71" t="n">
        <v>1127043.26</v>
      </c>
      <c r="O1393" s="71" t="n">
        <v>36441065.36</v>
      </c>
      <c r="P1393" s="71" t="n">
        <v>31672161.75</v>
      </c>
      <c r="Q1393" s="71" t="n">
        <v>4768903.61</v>
      </c>
      <c r="R1393" t="inlineStr">
        <is>
          <t>TK-04</t>
        </is>
      </c>
      <c r="S1393" t="inlineStr">
        <is>
          <t>Hybrid</t>
        </is>
      </c>
      <c r="T1393" s="70" t="n">
        <v>15</v>
      </c>
      <c r="U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TY101385</t>
        </is>
      </c>
      <c r="B1394" s="68" t="n">
        <v>45831</v>
      </c>
      <c r="C1394" s="69" t="n">
        <v>2025</v>
      </c>
      <c r="D1394" t="inlineStr">
        <is>
          <t>Jun</t>
        </is>
      </c>
      <c r="E1394" t="inlineStr">
        <is>
          <t>North America</t>
        </is>
      </c>
      <c r="F1394" t="inlineStr">
        <is>
          <t>USA</t>
        </is>
      </c>
      <c r="G1394" t="inlineStr">
        <is>
          <t>bZ4X</t>
        </is>
      </c>
      <c r="H1394" t="inlineStr">
        <is>
          <t>Fleet</t>
        </is>
      </c>
      <c r="I1394" t="inlineStr">
        <is>
          <t>Government</t>
        </is>
      </c>
      <c r="J1394" t="inlineStr">
        <is>
          <t>Fatima Al-Saud</t>
        </is>
      </c>
      <c r="K1394" s="70" t="n">
        <v>25</v>
      </c>
      <c r="L1394" s="71" t="n">
        <v>5778316.36</v>
      </c>
      <c r="M1394" s="71" t="n">
        <v>144457909</v>
      </c>
      <c r="N1394" s="71" t="n">
        <v>2889158.18</v>
      </c>
      <c r="O1394" s="71" t="n">
        <v>141568750.82</v>
      </c>
      <c r="P1394" s="71" t="n">
        <v>133562545.01</v>
      </c>
      <c r="Q1394" s="71" t="n">
        <v>8006205.81</v>
      </c>
      <c r="R1394" t="inlineStr">
        <is>
          <t>LA-04</t>
        </is>
      </c>
      <c r="S1394" t="inlineStr">
        <is>
          <t>EV</t>
        </is>
      </c>
      <c r="T1394" s="70" t="n">
        <v>24</v>
      </c>
      <c r="U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TY101386</t>
        </is>
      </c>
      <c r="B1395" s="68" t="n">
        <v>45832</v>
      </c>
      <c r="C1395" s="69" t="n">
        <v>2025</v>
      </c>
      <c r="D1395" t="inlineStr">
        <is>
          <t>Jun</t>
        </is>
      </c>
      <c r="E1395" t="inlineStr">
        <is>
          <t>North America</t>
        </is>
      </c>
      <c r="F1395" t="inlineStr">
        <is>
          <t>Canada</t>
        </is>
      </c>
      <c r="G1395" t="inlineStr">
        <is>
          <t>Corolla</t>
        </is>
      </c>
      <c r="H1395" t="inlineStr">
        <is>
          <t>Fleet</t>
        </is>
      </c>
      <c r="I1395" t="inlineStr">
        <is>
          <t>Private buyer</t>
        </is>
      </c>
      <c r="J1395" t="inlineStr">
        <is>
          <t>Wei Chen</t>
        </is>
      </c>
      <c r="K1395" s="70" t="n">
        <v>15</v>
      </c>
      <c r="L1395" s="71" t="n">
        <v>2958940.48</v>
      </c>
      <c r="M1395" s="71" t="n">
        <v>44384107.2</v>
      </c>
      <c r="N1395" s="71" t="n">
        <v>2219205.36</v>
      </c>
      <c r="O1395" s="71" t="n">
        <v>42164901.84</v>
      </c>
      <c r="P1395" s="71" t="n">
        <v>33851935.82</v>
      </c>
      <c r="Q1395" s="71" t="n">
        <v>8312966.02</v>
      </c>
      <c r="R1395" t="inlineStr">
        <is>
          <t>TO-04</t>
        </is>
      </c>
      <c r="S1395" t="inlineStr">
        <is>
          <t>Petrol</t>
        </is>
      </c>
      <c r="T1395" s="70" t="n">
        <v>17</v>
      </c>
      <c r="U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TY101387</t>
        </is>
      </c>
      <c r="B1396" s="68" t="n">
        <v>45832</v>
      </c>
      <c r="C1396" s="69" t="n">
        <v>2025</v>
      </c>
      <c r="D1396" t="inlineStr">
        <is>
          <t>Jun</t>
        </is>
      </c>
      <c r="E1396" t="inlineStr">
        <is>
          <t>North America</t>
        </is>
      </c>
      <c r="F1396" t="inlineStr">
        <is>
          <t>Canada</t>
        </is>
      </c>
      <c r="G1396" t="inlineStr">
        <is>
          <t>Hilux</t>
        </is>
      </c>
      <c r="H1396" t="inlineStr">
        <is>
          <t>Dealer retail</t>
        </is>
      </c>
      <c r="I1396" t="inlineStr">
        <is>
          <t>Private buyer</t>
        </is>
      </c>
      <c r="J1396" t="inlineStr">
        <is>
          <t>Zoya Ahmed</t>
        </is>
      </c>
      <c r="K1396" s="70" t="n">
        <v>38</v>
      </c>
      <c r="L1396" s="71" t="n">
        <v>3956892.83</v>
      </c>
      <c r="M1396" s="71" t="n">
        <v>150361927.54</v>
      </c>
      <c r="N1396" s="71" t="n">
        <v>0</v>
      </c>
      <c r="O1396" s="71" t="n">
        <v>150361927.54</v>
      </c>
      <c r="P1396" s="71" t="n">
        <v>124771508.69</v>
      </c>
      <c r="Q1396" s="71" t="n">
        <v>25590418.85</v>
      </c>
      <c r="R1396" t="inlineStr">
        <is>
          <t>TO-02</t>
        </is>
      </c>
      <c r="S1396" t="inlineStr">
        <is>
          <t>Petrol</t>
        </is>
      </c>
      <c r="T1396" s="70" t="n">
        <v>39</v>
      </c>
      <c r="U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TY101388</t>
        </is>
      </c>
      <c r="B1397" s="68" t="n">
        <v>45832</v>
      </c>
      <c r="C1397" s="69" t="n">
        <v>2025</v>
      </c>
      <c r="D1397" t="inlineStr">
        <is>
          <t>Jun</t>
        </is>
      </c>
      <c r="E1397" t="inlineStr">
        <is>
          <t>Asia</t>
        </is>
      </c>
      <c r="F1397" t="inlineStr">
        <is>
          <t>India</t>
        </is>
      </c>
      <c r="G1397" t="inlineStr">
        <is>
          <t>Camry</t>
        </is>
      </c>
      <c r="H1397" t="inlineStr">
        <is>
          <t>Dealer retail</t>
        </is>
      </c>
      <c r="I1397" t="inlineStr">
        <is>
          <t>Company fleet</t>
        </is>
      </c>
      <c r="J1397" t="inlineStr">
        <is>
          <t>Amir Khan</t>
        </is>
      </c>
      <c r="K1397" s="70" t="n">
        <v>27</v>
      </c>
      <c r="L1397" s="71" t="n">
        <v>3964553.64</v>
      </c>
      <c r="M1397" s="71" t="n">
        <v>107042948.28</v>
      </c>
      <c r="N1397" s="71" t="n">
        <v>3211288.45</v>
      </c>
      <c r="O1397" s="71" t="n">
        <v>103831659.83</v>
      </c>
      <c r="P1397" s="71" t="n">
        <v>83854071.94</v>
      </c>
      <c r="Q1397" s="71" t="n">
        <v>19977587.89</v>
      </c>
      <c r="R1397" t="inlineStr">
        <is>
          <t>DL-03</t>
        </is>
      </c>
      <c r="S1397" t="inlineStr">
        <is>
          <t>Hybrid</t>
        </is>
      </c>
      <c r="T1397" s="70" t="n">
        <v>29</v>
      </c>
      <c r="U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TY101389</t>
        </is>
      </c>
      <c r="B1398" s="68" t="n">
        <v>45832</v>
      </c>
      <c r="C1398" s="69" t="n">
        <v>2025</v>
      </c>
      <c r="D1398" t="inlineStr">
        <is>
          <t>Jun</t>
        </is>
      </c>
      <c r="E1398" t="inlineStr">
        <is>
          <t>Asia</t>
        </is>
      </c>
      <c r="F1398" t="inlineStr">
        <is>
          <t>India</t>
        </is>
      </c>
      <c r="G1398" t="inlineStr">
        <is>
          <t>Land Cruiser</t>
        </is>
      </c>
      <c r="H1398" t="inlineStr">
        <is>
          <t>Dealer retail</t>
        </is>
      </c>
      <c r="I1398" t="inlineStr">
        <is>
          <t>Private buyer</t>
        </is>
      </c>
      <c r="J1398" t="inlineStr">
        <is>
          <t>Ravindra Patil</t>
        </is>
      </c>
      <c r="K1398" s="70" t="n">
        <v>27</v>
      </c>
      <c r="L1398" s="71" t="n">
        <v>7351094.32</v>
      </c>
      <c r="M1398" s="71" t="n">
        <v>198479546.64</v>
      </c>
      <c r="N1398" s="71" t="n">
        <v>3969590.93</v>
      </c>
      <c r="O1398" s="71" t="n">
        <v>194509955.71</v>
      </c>
      <c r="P1398" s="71" t="n">
        <v>155111814.42</v>
      </c>
      <c r="Q1398" s="71" t="n">
        <v>39398141.29</v>
      </c>
      <c r="R1398" t="inlineStr">
        <is>
          <t>DL-01</t>
        </is>
      </c>
      <c r="S1398" t="inlineStr">
        <is>
          <t>Diesel</t>
        </is>
      </c>
      <c r="T1398" s="70" t="n">
        <v>28</v>
      </c>
      <c r="U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TY101390</t>
        </is>
      </c>
      <c r="B1399" s="68" t="n">
        <v>45832</v>
      </c>
      <c r="C1399" s="69" t="n">
        <v>2025</v>
      </c>
      <c r="D1399" t="inlineStr">
        <is>
          <t>Jun</t>
        </is>
      </c>
      <c r="E1399" t="inlineStr">
        <is>
          <t>Asia</t>
        </is>
      </c>
      <c r="F1399" t="inlineStr">
        <is>
          <t>Thailand</t>
        </is>
      </c>
      <c r="G1399" t="inlineStr">
        <is>
          <t>Corolla</t>
        </is>
      </c>
      <c r="H1399" t="inlineStr">
        <is>
          <t>Dealer retail</t>
        </is>
      </c>
      <c r="I1399" t="inlineStr">
        <is>
          <t>Private buyer</t>
        </is>
      </c>
      <c r="J1399" t="inlineStr">
        <is>
          <t>Amir Khan</t>
        </is>
      </c>
      <c r="K1399" s="70" t="n">
        <v>26</v>
      </c>
      <c r="L1399" s="71" t="n">
        <v>2710363.82</v>
      </c>
      <c r="M1399" s="71" t="n">
        <v>70469459.31999999</v>
      </c>
      <c r="N1399" s="71" t="n">
        <v>3523472.97</v>
      </c>
      <c r="O1399" s="71" t="n">
        <v>66945986.35</v>
      </c>
      <c r="P1399" s="71" t="n">
        <v>61644630.4</v>
      </c>
      <c r="Q1399" s="71" t="n">
        <v>5301355.95</v>
      </c>
      <c r="R1399" t="inlineStr">
        <is>
          <t>BK-03</t>
        </is>
      </c>
      <c r="S1399" t="inlineStr">
        <is>
          <t>Hybrid</t>
        </is>
      </c>
      <c r="T1399" s="70" t="n">
        <v>28</v>
      </c>
      <c r="U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TY101391</t>
        </is>
      </c>
      <c r="B1400" s="68" t="n">
        <v>45832</v>
      </c>
      <c r="C1400" s="69" t="n">
        <v>2025</v>
      </c>
      <c r="D1400" t="inlineStr">
        <is>
          <t>Jun</t>
        </is>
      </c>
      <c r="E1400" t="inlineStr">
        <is>
          <t>Asia</t>
        </is>
      </c>
      <c r="F1400" t="inlineStr">
        <is>
          <t>Indonesia</t>
        </is>
      </c>
      <c r="G1400" t="inlineStr">
        <is>
          <t>bZ4X</t>
        </is>
      </c>
      <c r="H1400" t="inlineStr">
        <is>
          <t>Dealer retail</t>
        </is>
      </c>
      <c r="I1400" t="inlineStr">
        <is>
          <t>Private buyer</t>
        </is>
      </c>
      <c r="J1400" t="inlineStr">
        <is>
          <t>Shraddha Kulkarni</t>
        </is>
      </c>
      <c r="K1400" s="70" t="n">
        <v>9</v>
      </c>
      <c r="L1400" s="71" t="n">
        <v>6255332.99</v>
      </c>
      <c r="M1400" s="71" t="n">
        <v>56297996.91</v>
      </c>
      <c r="N1400" s="71" t="n">
        <v>2814899.85</v>
      </c>
      <c r="O1400" s="71" t="n">
        <v>53483097.06</v>
      </c>
      <c r="P1400" s="71" t="n">
        <v>48814123.09</v>
      </c>
      <c r="Q1400" s="71" t="n">
        <v>4668973.97</v>
      </c>
      <c r="R1400" t="inlineStr">
        <is>
          <t>JK-03</t>
        </is>
      </c>
      <c r="S1400" t="inlineStr">
        <is>
          <t>EV</t>
        </is>
      </c>
      <c r="T1400" s="70" t="n">
        <v>10</v>
      </c>
      <c r="U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TY101392</t>
        </is>
      </c>
      <c r="B1401" s="68" t="n">
        <v>45833</v>
      </c>
      <c r="C1401" s="69" t="n">
        <v>2025</v>
      </c>
      <c r="D1401" t="inlineStr">
        <is>
          <t>Jun</t>
        </is>
      </c>
      <c r="E1401" t="inlineStr">
        <is>
          <t>North America</t>
        </is>
      </c>
      <c r="F1401" t="inlineStr">
        <is>
          <t>Canada</t>
        </is>
      </c>
      <c r="G1401" t="inlineStr">
        <is>
          <t>RAV4</t>
        </is>
      </c>
      <c r="H1401" t="inlineStr">
        <is>
          <t>Dealer retail</t>
        </is>
      </c>
      <c r="I1401" t="inlineStr">
        <is>
          <t>Private buyer</t>
        </is>
      </c>
      <c r="J1401" t="inlineStr">
        <is>
          <t>Arjun Mehta</t>
        </is>
      </c>
      <c r="K1401" s="70" t="n">
        <v>25</v>
      </c>
      <c r="L1401" s="71" t="n">
        <v>3613483.62</v>
      </c>
      <c r="M1401" s="71" t="n">
        <v>90337090.5</v>
      </c>
      <c r="N1401" s="71" t="n">
        <v>0</v>
      </c>
      <c r="O1401" s="71" t="n">
        <v>90337090.5</v>
      </c>
      <c r="P1401" s="71" t="n">
        <v>71245928.65000001</v>
      </c>
      <c r="Q1401" s="71" t="n">
        <v>19091161.85</v>
      </c>
      <c r="R1401" t="inlineStr">
        <is>
          <t>TO-01</t>
        </is>
      </c>
      <c r="S1401" t="inlineStr">
        <is>
          <t>Hybrid</t>
        </is>
      </c>
      <c r="T1401" s="70" t="n">
        <v>28</v>
      </c>
      <c r="U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TY101393</t>
        </is>
      </c>
      <c r="B1402" s="68" t="n">
        <v>45833</v>
      </c>
      <c r="C1402" s="69" t="n">
        <v>2025</v>
      </c>
      <c r="D1402" t="inlineStr">
        <is>
          <t>Jun</t>
        </is>
      </c>
      <c r="E1402" t="inlineStr">
        <is>
          <t>North America</t>
        </is>
      </c>
      <c r="F1402" t="inlineStr">
        <is>
          <t>USA</t>
        </is>
      </c>
      <c r="G1402" t="inlineStr">
        <is>
          <t>Camry</t>
        </is>
      </c>
      <c r="H1402" t="inlineStr">
        <is>
          <t>Dealer retail</t>
        </is>
      </c>
      <c r="I1402" t="inlineStr">
        <is>
          <t>Private buyer</t>
        </is>
      </c>
      <c r="J1402" t="inlineStr">
        <is>
          <t>Liam O'Brien</t>
        </is>
      </c>
      <c r="K1402" s="70" t="n">
        <v>39</v>
      </c>
      <c r="L1402" s="71" t="n">
        <v>4120018.47</v>
      </c>
      <c r="M1402" s="71" t="n">
        <v>160680720.33</v>
      </c>
      <c r="N1402" s="71" t="n">
        <v>0</v>
      </c>
      <c r="O1402" s="71" t="n">
        <v>160680720.33</v>
      </c>
      <c r="P1402" s="71" t="n">
        <v>126358629.34</v>
      </c>
      <c r="Q1402" s="71" t="n">
        <v>34322090.99</v>
      </c>
      <c r="R1402" t="inlineStr">
        <is>
          <t>NY-04</t>
        </is>
      </c>
      <c r="S1402" t="inlineStr">
        <is>
          <t>Petrol</t>
        </is>
      </c>
      <c r="T1402" s="70" t="n">
        <v>42</v>
      </c>
      <c r="U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TY101394</t>
        </is>
      </c>
      <c r="B1403" s="68" t="n">
        <v>45833</v>
      </c>
      <c r="C1403" s="69" t="n">
        <v>2025</v>
      </c>
      <c r="D1403" t="inlineStr">
        <is>
          <t>Jun</t>
        </is>
      </c>
      <c r="E1403" t="inlineStr">
        <is>
          <t>Japan</t>
        </is>
      </c>
      <c r="F1403" t="inlineStr">
        <is>
          <t>Japan</t>
        </is>
      </c>
      <c r="G1403" t="inlineStr">
        <is>
          <t>Prius</t>
        </is>
      </c>
      <c r="H1403" t="inlineStr">
        <is>
          <t>Dealer retail</t>
        </is>
      </c>
      <c r="I1403" t="inlineStr">
        <is>
          <t>Private buyer</t>
        </is>
      </c>
      <c r="J1403" t="inlineStr">
        <is>
          <t>Sophie Müller</t>
        </is>
      </c>
      <c r="K1403" s="70" t="n">
        <v>19</v>
      </c>
      <c r="L1403" s="71" t="n">
        <v>3335252.83</v>
      </c>
      <c r="M1403" s="71" t="n">
        <v>63369803.77</v>
      </c>
      <c r="N1403" s="71" t="n">
        <v>0</v>
      </c>
      <c r="O1403" s="71" t="n">
        <v>63369803.77</v>
      </c>
      <c r="P1403" s="71" t="n">
        <v>53039432</v>
      </c>
      <c r="Q1403" s="71" t="n">
        <v>10330371.77</v>
      </c>
      <c r="R1403" t="inlineStr">
        <is>
          <t>NG-02</t>
        </is>
      </c>
      <c r="S1403" t="inlineStr">
        <is>
          <t>Hybrid</t>
        </is>
      </c>
      <c r="T1403" s="70" t="n">
        <v>19</v>
      </c>
      <c r="U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TY101395</t>
        </is>
      </c>
      <c r="B1404" s="68" t="n">
        <v>45833</v>
      </c>
      <c r="C1404" s="69" t="n">
        <v>2025</v>
      </c>
      <c r="D1404" t="inlineStr">
        <is>
          <t>Jun</t>
        </is>
      </c>
      <c r="E1404" t="inlineStr">
        <is>
          <t>Japan</t>
        </is>
      </c>
      <c r="F1404" t="inlineStr">
        <is>
          <t>Japan</t>
        </is>
      </c>
      <c r="G1404" t="inlineStr">
        <is>
          <t>Camry</t>
        </is>
      </c>
      <c r="H1404" t="inlineStr">
        <is>
          <t>Fleet</t>
        </is>
      </c>
      <c r="I1404" t="inlineStr">
        <is>
          <t>Private buyer</t>
        </is>
      </c>
      <c r="J1404" t="inlineStr">
        <is>
          <t>Fatima Al-Saud</t>
        </is>
      </c>
      <c r="K1404" s="70" t="n">
        <v>38</v>
      </c>
      <c r="L1404" s="71" t="n">
        <v>4018245.12</v>
      </c>
      <c r="M1404" s="71" t="n">
        <v>152693314.56</v>
      </c>
      <c r="N1404" s="71" t="n">
        <v>4580799.44</v>
      </c>
      <c r="O1404" s="71" t="n">
        <v>148112515.12</v>
      </c>
      <c r="P1404" s="71" t="n">
        <v>117455268.99</v>
      </c>
      <c r="Q1404" s="71" t="n">
        <v>30657246.13</v>
      </c>
      <c r="R1404" t="inlineStr">
        <is>
          <t>NG-04</t>
        </is>
      </c>
      <c r="S1404" t="inlineStr">
        <is>
          <t>Petrol</t>
        </is>
      </c>
      <c r="T1404" s="70" t="n">
        <v>40</v>
      </c>
      <c r="U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TY101396</t>
        </is>
      </c>
      <c r="B1405" s="68" t="n">
        <v>45833</v>
      </c>
      <c r="C1405" s="69" t="n">
        <v>2025</v>
      </c>
      <c r="D1405" t="inlineStr">
        <is>
          <t>Jun</t>
        </is>
      </c>
      <c r="E1405" t="inlineStr">
        <is>
          <t>Europe</t>
        </is>
      </c>
      <c r="F1405" t="inlineStr">
        <is>
          <t>Germany</t>
        </is>
      </c>
      <c r="G1405" t="inlineStr">
        <is>
          <t>bZ4X</t>
        </is>
      </c>
      <c r="H1405" t="inlineStr">
        <is>
          <t>Dealer retail</t>
        </is>
      </c>
      <c r="I1405" t="inlineStr">
        <is>
          <t>Private buyer</t>
        </is>
      </c>
      <c r="J1405" t="inlineStr">
        <is>
          <t>Mei Lin</t>
        </is>
      </c>
      <c r="K1405" s="70" t="n">
        <v>31</v>
      </c>
      <c r="L1405" s="71" t="n">
        <v>5824615.5</v>
      </c>
      <c r="M1405" s="71" t="n">
        <v>180563080.5</v>
      </c>
      <c r="N1405" s="71" t="n">
        <v>0</v>
      </c>
      <c r="O1405" s="71" t="n">
        <v>180563080.5</v>
      </c>
      <c r="P1405" s="71" t="n">
        <v>165214789.75</v>
      </c>
      <c r="Q1405" s="71" t="n">
        <v>15348290.75</v>
      </c>
      <c r="R1405" t="inlineStr">
        <is>
          <t>BE-02</t>
        </is>
      </c>
      <c r="S1405" t="inlineStr">
        <is>
          <t>EV</t>
        </is>
      </c>
      <c r="T1405" s="70" t="n">
        <v>32</v>
      </c>
      <c r="U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TY101397</t>
        </is>
      </c>
      <c r="B1406" s="68" t="n">
        <v>45833</v>
      </c>
      <c r="C1406" s="69" t="n">
        <v>2025</v>
      </c>
      <c r="D1406" t="inlineStr">
        <is>
          <t>Jun</t>
        </is>
      </c>
      <c r="E1406" t="inlineStr">
        <is>
          <t>Europe</t>
        </is>
      </c>
      <c r="F1406" t="inlineStr">
        <is>
          <t>France</t>
        </is>
      </c>
      <c r="G1406" t="inlineStr">
        <is>
          <t>RAV4</t>
        </is>
      </c>
      <c r="H1406" t="inlineStr">
        <is>
          <t>Dealer retail</t>
        </is>
      </c>
      <c r="I1406" t="inlineStr">
        <is>
          <t>Private buyer</t>
        </is>
      </c>
      <c r="J1406" t="inlineStr">
        <is>
          <t>Liam O'Brien</t>
        </is>
      </c>
      <c r="K1406" s="70" t="n">
        <v>15</v>
      </c>
      <c r="L1406" s="71" t="n">
        <v>3779622.56</v>
      </c>
      <c r="M1406" s="71" t="n">
        <v>56694338.4</v>
      </c>
      <c r="N1406" s="71" t="n">
        <v>2834716.92</v>
      </c>
      <c r="O1406" s="71" t="n">
        <v>53859621.48</v>
      </c>
      <c r="P1406" s="71" t="n">
        <v>41933993.78</v>
      </c>
      <c r="Q1406" s="71" t="n">
        <v>11925627.7</v>
      </c>
      <c r="R1406" t="inlineStr">
        <is>
          <t>PA-03</t>
        </is>
      </c>
      <c r="S1406" t="inlineStr">
        <is>
          <t>Hybrid</t>
        </is>
      </c>
      <c r="T1406" s="70" t="n">
        <v>15</v>
      </c>
      <c r="U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TY101398</t>
        </is>
      </c>
      <c r="B1407" s="68" t="n">
        <v>45833</v>
      </c>
      <c r="C1407" s="69" t="n">
        <v>2025</v>
      </c>
      <c r="D1407" t="inlineStr">
        <is>
          <t>Jun</t>
        </is>
      </c>
      <c r="E1407" t="inlineStr">
        <is>
          <t>Japan</t>
        </is>
      </c>
      <c r="F1407" t="inlineStr">
        <is>
          <t>Japan</t>
        </is>
      </c>
      <c r="G1407" t="inlineStr">
        <is>
          <t>Camry</t>
        </is>
      </c>
      <c r="H1407" t="inlineStr">
        <is>
          <t>Dealer retail</t>
        </is>
      </c>
      <c r="I1407" t="inlineStr">
        <is>
          <t>Private buyer</t>
        </is>
      </c>
      <c r="J1407" t="inlineStr">
        <is>
          <t>Emma Clarke</t>
        </is>
      </c>
      <c r="K1407" s="70" t="n">
        <v>17</v>
      </c>
      <c r="L1407" s="71" t="n">
        <v>4013718.7</v>
      </c>
      <c r="M1407" s="71" t="n">
        <v>68233217.90000001</v>
      </c>
      <c r="N1407" s="71" t="n">
        <v>0</v>
      </c>
      <c r="O1407" s="71" t="n">
        <v>68233217.90000001</v>
      </c>
      <c r="P1407" s="71" t="n">
        <v>54163037.37</v>
      </c>
      <c r="Q1407" s="71" t="n">
        <v>14070180.53</v>
      </c>
      <c r="R1407" t="inlineStr">
        <is>
          <t>TK-01</t>
        </is>
      </c>
      <c r="S1407" t="inlineStr">
        <is>
          <t>Hybrid</t>
        </is>
      </c>
      <c r="T1407" s="70" t="n">
        <v>18</v>
      </c>
      <c r="U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TY101399</t>
        </is>
      </c>
      <c r="B1408" s="68" t="n">
        <v>45833</v>
      </c>
      <c r="C1408" s="69" t="n">
        <v>2025</v>
      </c>
      <c r="D1408" t="inlineStr">
        <is>
          <t>Jun</t>
        </is>
      </c>
      <c r="E1408" t="inlineStr">
        <is>
          <t>Asia</t>
        </is>
      </c>
      <c r="F1408" t="inlineStr">
        <is>
          <t>India</t>
        </is>
      </c>
      <c r="G1408" t="inlineStr">
        <is>
          <t>Camry</t>
        </is>
      </c>
      <c r="H1408" t="inlineStr">
        <is>
          <t>Fleet</t>
        </is>
      </c>
      <c r="I1408" t="inlineStr">
        <is>
          <t>Private buyer</t>
        </is>
      </c>
      <c r="J1408" t="inlineStr">
        <is>
          <t>Ruhi Shaikh</t>
        </is>
      </c>
      <c r="K1408" s="70" t="n">
        <v>23</v>
      </c>
      <c r="L1408" s="71" t="n">
        <v>4235200.25</v>
      </c>
      <c r="M1408" s="71" t="n">
        <v>97409605.75</v>
      </c>
      <c r="N1408" s="71" t="n">
        <v>1948192.11</v>
      </c>
      <c r="O1408" s="71" t="n">
        <v>95461413.64</v>
      </c>
      <c r="P1408" s="71" t="n">
        <v>72729171.53</v>
      </c>
      <c r="Q1408" s="71" t="n">
        <v>22732242.11</v>
      </c>
      <c r="R1408" t="inlineStr">
        <is>
          <t>PU-02</t>
        </is>
      </c>
      <c r="S1408" t="inlineStr">
        <is>
          <t>Hybrid</t>
        </is>
      </c>
      <c r="T1408" s="70" t="n">
        <v>22</v>
      </c>
      <c r="U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TY101400</t>
        </is>
      </c>
      <c r="B1409" s="68" t="n">
        <v>45834</v>
      </c>
      <c r="C1409" s="69" t="n">
        <v>2025</v>
      </c>
      <c r="D1409" t="inlineStr">
        <is>
          <t>Jun</t>
        </is>
      </c>
      <c r="E1409" t="inlineStr">
        <is>
          <t>Japan</t>
        </is>
      </c>
      <c r="F1409" t="inlineStr">
        <is>
          <t>Japan</t>
        </is>
      </c>
      <c r="G1409" t="inlineStr">
        <is>
          <t>RAV4</t>
        </is>
      </c>
      <c r="H1409" t="inlineStr">
        <is>
          <t>Online reservation</t>
        </is>
      </c>
      <c r="I1409" t="inlineStr">
        <is>
          <t>Private buyer</t>
        </is>
      </c>
      <c r="J1409" t="inlineStr">
        <is>
          <t>Arjun Mehta</t>
        </is>
      </c>
      <c r="K1409" s="70" t="n">
        <v>44</v>
      </c>
      <c r="L1409" s="71" t="n">
        <v>3428205.14</v>
      </c>
      <c r="M1409" s="71" t="n">
        <v>150841026.16</v>
      </c>
      <c r="N1409" s="71" t="n">
        <v>7542051.31</v>
      </c>
      <c r="O1409" s="71" t="n">
        <v>143298974.85</v>
      </c>
      <c r="P1409" s="71" t="n">
        <v>122153439.19</v>
      </c>
      <c r="Q1409" s="71" t="n">
        <v>21145535.66</v>
      </c>
      <c r="R1409" t="inlineStr">
        <is>
          <t>TK-01</t>
        </is>
      </c>
      <c r="S1409" t="inlineStr">
        <is>
          <t>Hybrid</t>
        </is>
      </c>
      <c r="T1409" s="70" t="n">
        <v>43</v>
      </c>
      <c r="U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TY101401</t>
        </is>
      </c>
      <c r="B1410" s="68" t="n">
        <v>45834</v>
      </c>
      <c r="C1410" s="69" t="n">
        <v>2025</v>
      </c>
      <c r="D1410" t="inlineStr">
        <is>
          <t>Jun</t>
        </is>
      </c>
      <c r="E1410" t="inlineStr">
        <is>
          <t>North America</t>
        </is>
      </c>
      <c r="F1410" t="inlineStr">
        <is>
          <t>Canada</t>
        </is>
      </c>
      <c r="G1410" t="inlineStr">
        <is>
          <t>Corolla</t>
        </is>
      </c>
      <c r="H1410" t="inlineStr">
        <is>
          <t>Dealer retail</t>
        </is>
      </c>
      <c r="I1410" t="inlineStr">
        <is>
          <t>Company fleet</t>
        </is>
      </c>
      <c r="J1410" t="inlineStr">
        <is>
          <t>Carlos Silva</t>
        </is>
      </c>
      <c r="K1410" s="70" t="n">
        <v>16</v>
      </c>
      <c r="L1410" s="71" t="n">
        <v>2831224.81</v>
      </c>
      <c r="M1410" s="71" t="n">
        <v>45299596.96</v>
      </c>
      <c r="N1410" s="71" t="n">
        <v>2264979.85</v>
      </c>
      <c r="O1410" s="71" t="n">
        <v>43034617.11</v>
      </c>
      <c r="P1410" s="71" t="n">
        <v>35626959.44</v>
      </c>
      <c r="Q1410" s="71" t="n">
        <v>7407657.67</v>
      </c>
      <c r="R1410" t="inlineStr">
        <is>
          <t>TO-01</t>
        </is>
      </c>
      <c r="S1410" t="inlineStr">
        <is>
          <t>Petrol</t>
        </is>
      </c>
      <c r="T1410" s="70" t="n">
        <v>17</v>
      </c>
      <c r="U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TY101402</t>
        </is>
      </c>
      <c r="B1411" s="68" t="n">
        <v>45834</v>
      </c>
      <c r="C1411" s="69" t="n">
        <v>2025</v>
      </c>
      <c r="D1411" t="inlineStr">
        <is>
          <t>Jun</t>
        </is>
      </c>
      <c r="E1411" t="inlineStr">
        <is>
          <t>Europe</t>
        </is>
      </c>
      <c r="F1411" t="inlineStr">
        <is>
          <t>Germany</t>
        </is>
      </c>
      <c r="G1411" t="inlineStr">
        <is>
          <t>Land Cruiser</t>
        </is>
      </c>
      <c r="H1411" t="inlineStr">
        <is>
          <t>Dealer retail</t>
        </is>
      </c>
      <c r="I1411" t="inlineStr">
        <is>
          <t>Private buyer</t>
        </is>
      </c>
      <c r="J1411" t="inlineStr">
        <is>
          <t>Ana Costa</t>
        </is>
      </c>
      <c r="K1411" s="70" t="n">
        <v>15</v>
      </c>
      <c r="L1411" s="71" t="n">
        <v>7407640.68</v>
      </c>
      <c r="M1411" s="71" t="n">
        <v>111114610.2</v>
      </c>
      <c r="N1411" s="71" t="n">
        <v>3333438.31</v>
      </c>
      <c r="O1411" s="71" t="n">
        <v>107781171.89</v>
      </c>
      <c r="P1411" s="71" t="n">
        <v>81714085.29000001</v>
      </c>
      <c r="Q1411" s="71" t="n">
        <v>26067086.6</v>
      </c>
      <c r="R1411" t="inlineStr">
        <is>
          <t>BE-03</t>
        </is>
      </c>
      <c r="S1411" t="inlineStr">
        <is>
          <t>Diesel</t>
        </is>
      </c>
      <c r="T1411" s="70" t="n">
        <v>15</v>
      </c>
      <c r="U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TY101403</t>
        </is>
      </c>
      <c r="B1412" s="68" t="n">
        <v>45834</v>
      </c>
      <c r="C1412" s="69" t="n">
        <v>2025</v>
      </c>
      <c r="D1412" t="inlineStr">
        <is>
          <t>Jun</t>
        </is>
      </c>
      <c r="E1412" t="inlineStr">
        <is>
          <t>North America</t>
        </is>
      </c>
      <c r="F1412" t="inlineStr">
        <is>
          <t>Canada</t>
        </is>
      </c>
      <c r="G1412" t="inlineStr">
        <is>
          <t>Camry</t>
        </is>
      </c>
      <c r="H1412" t="inlineStr">
        <is>
          <t>Dealer retail</t>
        </is>
      </c>
      <c r="I1412" t="inlineStr">
        <is>
          <t>Private buyer</t>
        </is>
      </c>
      <c r="J1412" t="inlineStr">
        <is>
          <t>Aisha Bello</t>
        </is>
      </c>
      <c r="K1412" s="70" t="n">
        <v>23</v>
      </c>
      <c r="L1412" s="71" t="n">
        <v>4174614.98</v>
      </c>
      <c r="M1412" s="71" t="n">
        <v>96016144.54000001</v>
      </c>
      <c r="N1412" s="71" t="n">
        <v>2880484.34</v>
      </c>
      <c r="O1412" s="71" t="n">
        <v>93135660.2</v>
      </c>
      <c r="P1412" s="71" t="n">
        <v>72389239.72</v>
      </c>
      <c r="Q1412" s="71" t="n">
        <v>20746420.48</v>
      </c>
      <c r="R1412" t="inlineStr">
        <is>
          <t>TO-04</t>
        </is>
      </c>
      <c r="S1412" t="inlineStr">
        <is>
          <t>Petrol</t>
        </is>
      </c>
      <c r="T1412" s="70" t="n">
        <v>26</v>
      </c>
      <c r="U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TY101404</t>
        </is>
      </c>
      <c r="B1413" s="68" t="n">
        <v>45834</v>
      </c>
      <c r="C1413" s="69" t="n">
        <v>2025</v>
      </c>
      <c r="D1413" t="inlineStr">
        <is>
          <t>Jun</t>
        </is>
      </c>
      <c r="E1413" t="inlineStr">
        <is>
          <t>North America</t>
        </is>
      </c>
      <c r="F1413" t="inlineStr">
        <is>
          <t>USA</t>
        </is>
      </c>
      <c r="G1413" t="inlineStr">
        <is>
          <t>Camry</t>
        </is>
      </c>
      <c r="H1413" t="inlineStr">
        <is>
          <t>Fleet</t>
        </is>
      </c>
      <c r="I1413" t="inlineStr">
        <is>
          <t>Company fleet</t>
        </is>
      </c>
      <c r="J1413" t="inlineStr">
        <is>
          <t>Ruhi Shaikh</t>
        </is>
      </c>
      <c r="K1413" s="70" t="n">
        <v>25</v>
      </c>
      <c r="L1413" s="71" t="n">
        <v>4186421.77</v>
      </c>
      <c r="M1413" s="71" t="n">
        <v>104660544.25</v>
      </c>
      <c r="N1413" s="71" t="n">
        <v>0</v>
      </c>
      <c r="O1413" s="71" t="n">
        <v>104660544.25</v>
      </c>
      <c r="P1413" s="71" t="n">
        <v>83038846.78</v>
      </c>
      <c r="Q1413" s="71" t="n">
        <v>21621697.47</v>
      </c>
      <c r="R1413" t="inlineStr">
        <is>
          <t>TX-02</t>
        </is>
      </c>
      <c r="S1413" t="inlineStr">
        <is>
          <t>Hybrid</t>
        </is>
      </c>
      <c r="T1413" s="70" t="n">
        <v>26</v>
      </c>
      <c r="U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TY101405</t>
        </is>
      </c>
      <c r="B1414" s="68" t="n">
        <v>45835</v>
      </c>
      <c r="C1414" s="69" t="n">
        <v>2025</v>
      </c>
      <c r="D1414" t="inlineStr">
        <is>
          <t>Jun</t>
        </is>
      </c>
      <c r="E1414" t="inlineStr">
        <is>
          <t>Middle East</t>
        </is>
      </c>
      <c r="F1414" t="inlineStr">
        <is>
          <t>UAE</t>
        </is>
      </c>
      <c r="G1414" t="inlineStr">
        <is>
          <t>Hilux</t>
        </is>
      </c>
      <c r="H1414" t="inlineStr">
        <is>
          <t>Fleet</t>
        </is>
      </c>
      <c r="I1414" t="inlineStr">
        <is>
          <t>Company fleet</t>
        </is>
      </c>
      <c r="J1414" t="inlineStr">
        <is>
          <t>Noah Smith</t>
        </is>
      </c>
      <c r="K1414" s="70" t="n">
        <v>28</v>
      </c>
      <c r="L1414" s="71" t="n">
        <v>3948091.43</v>
      </c>
      <c r="M1414" s="71" t="n">
        <v>110546560.04</v>
      </c>
      <c r="N1414" s="71" t="n">
        <v>2210931.2</v>
      </c>
      <c r="O1414" s="71" t="n">
        <v>108335628.84</v>
      </c>
      <c r="P1414" s="71" t="n">
        <v>89600883.65000001</v>
      </c>
      <c r="Q1414" s="71" t="n">
        <v>18734745.19</v>
      </c>
      <c r="R1414" t="inlineStr">
        <is>
          <t>DB-03</t>
        </is>
      </c>
      <c r="S1414" t="inlineStr">
        <is>
          <t>Diesel</t>
        </is>
      </c>
      <c r="T1414" s="70" t="n">
        <v>29</v>
      </c>
      <c r="U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TY101406</t>
        </is>
      </c>
      <c r="B1415" s="68" t="n">
        <v>45835</v>
      </c>
      <c r="C1415" s="69" t="n">
        <v>2025</v>
      </c>
      <c r="D1415" t="inlineStr">
        <is>
          <t>Jun</t>
        </is>
      </c>
      <c r="E1415" t="inlineStr">
        <is>
          <t>Europe</t>
        </is>
      </c>
      <c r="F1415" t="inlineStr">
        <is>
          <t>UK</t>
        </is>
      </c>
      <c r="G1415" t="inlineStr">
        <is>
          <t>Land Cruiser</t>
        </is>
      </c>
      <c r="H1415" t="inlineStr">
        <is>
          <t>Dealer retail</t>
        </is>
      </c>
      <c r="I1415" t="inlineStr">
        <is>
          <t>Private buyer</t>
        </is>
      </c>
      <c r="J1415" t="inlineStr">
        <is>
          <t>Arjun Mehta</t>
        </is>
      </c>
      <c r="K1415" s="70" t="n">
        <v>43</v>
      </c>
      <c r="L1415" s="71" t="n">
        <v>7862141.68</v>
      </c>
      <c r="M1415" s="71" t="n">
        <v>338072092.24</v>
      </c>
      <c r="N1415" s="71" t="n">
        <v>0</v>
      </c>
      <c r="O1415" s="71" t="n">
        <v>338072092.24</v>
      </c>
      <c r="P1415" s="71" t="n">
        <v>230957997.06</v>
      </c>
      <c r="Q1415" s="71" t="n">
        <v>107114095.18</v>
      </c>
      <c r="R1415" t="inlineStr">
        <is>
          <t>LN-01</t>
        </is>
      </c>
      <c r="S1415" t="inlineStr">
        <is>
          <t>Hybrid</t>
        </is>
      </c>
      <c r="T1415" s="70" t="n">
        <v>44</v>
      </c>
      <c r="U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TY101407</t>
        </is>
      </c>
      <c r="B1416" s="68" t="n">
        <v>45835</v>
      </c>
      <c r="C1416" s="69" t="n">
        <v>2025</v>
      </c>
      <c r="D1416" t="inlineStr">
        <is>
          <t>Jun</t>
        </is>
      </c>
      <c r="E1416" t="inlineStr">
        <is>
          <t>Japan</t>
        </is>
      </c>
      <c r="F1416" t="inlineStr">
        <is>
          <t>Japan</t>
        </is>
      </c>
      <c r="G1416" t="inlineStr">
        <is>
          <t>bZ4X</t>
        </is>
      </c>
      <c r="H1416" t="inlineStr">
        <is>
          <t>Dealer retail</t>
        </is>
      </c>
      <c r="I1416" t="inlineStr">
        <is>
          <t>Private buyer</t>
        </is>
      </c>
      <c r="J1416" t="inlineStr">
        <is>
          <t>Wei Chen</t>
        </is>
      </c>
      <c r="K1416" s="70" t="n">
        <v>22</v>
      </c>
      <c r="L1416" s="71" t="n">
        <v>6035854.43</v>
      </c>
      <c r="M1416" s="71" t="n">
        <v>132788797.46</v>
      </c>
      <c r="N1416" s="71" t="n">
        <v>3983663.92</v>
      </c>
      <c r="O1416" s="71" t="n">
        <v>128805133.54</v>
      </c>
      <c r="P1416" s="71" t="n">
        <v>120029795.68</v>
      </c>
      <c r="Q1416" s="71" t="n">
        <v>8775337.859999999</v>
      </c>
      <c r="R1416" t="inlineStr">
        <is>
          <t>OS-04</t>
        </is>
      </c>
      <c r="S1416" t="inlineStr">
        <is>
          <t>EV</t>
        </is>
      </c>
      <c r="T1416" s="70" t="n">
        <v>23</v>
      </c>
      <c r="U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TY101408</t>
        </is>
      </c>
      <c r="B1417" s="68" t="n">
        <v>45835</v>
      </c>
      <c r="C1417" s="69" t="n">
        <v>2025</v>
      </c>
      <c r="D1417" t="inlineStr">
        <is>
          <t>Jun</t>
        </is>
      </c>
      <c r="E1417" t="inlineStr">
        <is>
          <t>Asia</t>
        </is>
      </c>
      <c r="F1417" t="inlineStr">
        <is>
          <t>Indonesia</t>
        </is>
      </c>
      <c r="G1417" t="inlineStr">
        <is>
          <t>Corolla</t>
        </is>
      </c>
      <c r="H1417" t="inlineStr">
        <is>
          <t>Dealer retail</t>
        </is>
      </c>
      <c r="I1417" t="inlineStr">
        <is>
          <t>Private buyer</t>
        </is>
      </c>
      <c r="J1417" t="inlineStr">
        <is>
          <t>Sara Rossi</t>
        </is>
      </c>
      <c r="K1417" s="70" t="n">
        <v>4</v>
      </c>
      <c r="L1417" s="71" t="n">
        <v>2964416.12</v>
      </c>
      <c r="M1417" s="71" t="n">
        <v>11857664.48</v>
      </c>
      <c r="N1417" s="71" t="n">
        <v>0</v>
      </c>
      <c r="O1417" s="71" t="n">
        <v>11857664.48</v>
      </c>
      <c r="P1417" s="71" t="n">
        <v>9473422.59</v>
      </c>
      <c r="Q1417" s="71" t="n">
        <v>2384241.89</v>
      </c>
      <c r="R1417" t="inlineStr">
        <is>
          <t>JK-04</t>
        </is>
      </c>
      <c r="S1417" t="inlineStr">
        <is>
          <t>Petrol</t>
        </is>
      </c>
      <c r="T1417" s="70" t="n">
        <v>4</v>
      </c>
      <c r="U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TY101409</t>
        </is>
      </c>
      <c r="B1418" s="68" t="n">
        <v>45835</v>
      </c>
      <c r="C1418" s="69" t="n">
        <v>2025</v>
      </c>
      <c r="D1418" t="inlineStr">
        <is>
          <t>Jun</t>
        </is>
      </c>
      <c r="E1418" t="inlineStr">
        <is>
          <t>North America</t>
        </is>
      </c>
      <c r="F1418" t="inlineStr">
        <is>
          <t>Canada</t>
        </is>
      </c>
      <c r="G1418" t="inlineStr">
        <is>
          <t>RAV4</t>
        </is>
      </c>
      <c r="H1418" t="inlineStr">
        <is>
          <t>Dealer retail</t>
        </is>
      </c>
      <c r="I1418" t="inlineStr">
        <is>
          <t>Private buyer</t>
        </is>
      </c>
      <c r="J1418" t="inlineStr">
        <is>
          <t>Yuki Sato</t>
        </is>
      </c>
      <c r="K1418" s="70" t="n">
        <v>28</v>
      </c>
      <c r="L1418" s="71" t="n">
        <v>3796695.63</v>
      </c>
      <c r="M1418" s="71" t="n">
        <v>106307477.64</v>
      </c>
      <c r="N1418" s="71" t="n">
        <v>3189224.33</v>
      </c>
      <c r="O1418" s="71" t="n">
        <v>103118253.31</v>
      </c>
      <c r="P1418" s="71" t="n">
        <v>77264711.52</v>
      </c>
      <c r="Q1418" s="71" t="n">
        <v>25853541.79</v>
      </c>
      <c r="R1418" t="inlineStr">
        <is>
          <t>TO-03</t>
        </is>
      </c>
      <c r="S1418" t="inlineStr">
        <is>
          <t>Petrol</t>
        </is>
      </c>
      <c r="T1418" s="70" t="n">
        <v>31</v>
      </c>
      <c r="U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TY101410</t>
        </is>
      </c>
      <c r="B1419" s="68" t="n">
        <v>45835</v>
      </c>
      <c r="C1419" s="69" t="n">
        <v>2025</v>
      </c>
      <c r="D1419" t="inlineStr">
        <is>
          <t>Jun</t>
        </is>
      </c>
      <c r="E1419" t="inlineStr">
        <is>
          <t>North America</t>
        </is>
      </c>
      <c r="F1419" t="inlineStr">
        <is>
          <t>Canada</t>
        </is>
      </c>
      <c r="G1419" t="inlineStr">
        <is>
          <t>bZ4X</t>
        </is>
      </c>
      <c r="H1419" t="inlineStr">
        <is>
          <t>Dealer retail</t>
        </is>
      </c>
      <c r="I1419" t="inlineStr">
        <is>
          <t>Private buyer</t>
        </is>
      </c>
      <c r="J1419" t="inlineStr">
        <is>
          <t>Noah Smith</t>
        </is>
      </c>
      <c r="K1419" s="70" t="n">
        <v>34</v>
      </c>
      <c r="L1419" s="71" t="n">
        <v>6002885.26</v>
      </c>
      <c r="M1419" s="71" t="n">
        <v>204098098.84</v>
      </c>
      <c r="N1419" s="71" t="n">
        <v>4081961.98</v>
      </c>
      <c r="O1419" s="71" t="n">
        <v>200016136.86</v>
      </c>
      <c r="P1419" s="71" t="n">
        <v>187213399.59</v>
      </c>
      <c r="Q1419" s="71" t="n">
        <v>12802737.27</v>
      </c>
      <c r="R1419" t="inlineStr">
        <is>
          <t>TO-02</t>
        </is>
      </c>
      <c r="S1419" t="inlineStr">
        <is>
          <t>EV</t>
        </is>
      </c>
      <c r="T1419" s="70" t="n">
        <v>36</v>
      </c>
      <c r="U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TY101411</t>
        </is>
      </c>
      <c r="B1420" s="68" t="n">
        <v>45835</v>
      </c>
      <c r="C1420" s="69" t="n">
        <v>2025</v>
      </c>
      <c r="D1420" t="inlineStr">
        <is>
          <t>Jun</t>
        </is>
      </c>
      <c r="E1420" t="inlineStr">
        <is>
          <t>Asia</t>
        </is>
      </c>
      <c r="F1420" t="inlineStr">
        <is>
          <t>Indonesia</t>
        </is>
      </c>
      <c r="G1420" t="inlineStr">
        <is>
          <t>RAV4</t>
        </is>
      </c>
      <c r="H1420" t="inlineStr">
        <is>
          <t>Dealer retail</t>
        </is>
      </c>
      <c r="I1420" t="inlineStr">
        <is>
          <t>Government</t>
        </is>
      </c>
      <c r="J1420" t="inlineStr">
        <is>
          <t>Noah Smith</t>
        </is>
      </c>
      <c r="K1420" s="70" t="n">
        <v>43</v>
      </c>
      <c r="L1420" s="71" t="n">
        <v>3747002.96</v>
      </c>
      <c r="M1420" s="71" t="n">
        <v>161121127.28</v>
      </c>
      <c r="N1420" s="71" t="n">
        <v>4833633.82</v>
      </c>
      <c r="O1420" s="71" t="n">
        <v>156287493.46</v>
      </c>
      <c r="P1420" s="71" t="n">
        <v>122943663.71</v>
      </c>
      <c r="Q1420" s="71" t="n">
        <v>33343829.75</v>
      </c>
      <c r="R1420" t="inlineStr">
        <is>
          <t>JK-03</t>
        </is>
      </c>
      <c r="S1420" t="inlineStr">
        <is>
          <t>Hybrid</t>
        </is>
      </c>
      <c r="T1420" s="70" t="n">
        <v>45</v>
      </c>
      <c r="U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TY101412</t>
        </is>
      </c>
      <c r="B1421" s="68" t="n">
        <v>45835</v>
      </c>
      <c r="C1421" s="69" t="n">
        <v>2025</v>
      </c>
      <c r="D1421" t="inlineStr">
        <is>
          <t>Jun</t>
        </is>
      </c>
      <c r="E1421" t="inlineStr">
        <is>
          <t>Europe</t>
        </is>
      </c>
      <c r="F1421" t="inlineStr">
        <is>
          <t>Germany</t>
        </is>
      </c>
      <c r="G1421" t="inlineStr">
        <is>
          <t>RAV4</t>
        </is>
      </c>
      <c r="H1421" t="inlineStr">
        <is>
          <t>Dealer retail</t>
        </is>
      </c>
      <c r="I1421" t="inlineStr">
        <is>
          <t>Government</t>
        </is>
      </c>
      <c r="J1421" t="inlineStr">
        <is>
          <t>Hiroshi Tanaka</t>
        </is>
      </c>
      <c r="K1421" s="70" t="n">
        <v>24</v>
      </c>
      <c r="L1421" s="71" t="n">
        <v>3668602.69</v>
      </c>
      <c r="M1421" s="71" t="n">
        <v>88046464.56</v>
      </c>
      <c r="N1421" s="71" t="n">
        <v>2641393.94</v>
      </c>
      <c r="O1421" s="71" t="n">
        <v>85405070.62</v>
      </c>
      <c r="P1421" s="71" t="n">
        <v>66066852.55</v>
      </c>
      <c r="Q1421" s="71" t="n">
        <v>19338218.07</v>
      </c>
      <c r="R1421" t="inlineStr">
        <is>
          <t>BE-04</t>
        </is>
      </c>
      <c r="S1421" t="inlineStr">
        <is>
          <t>Hybrid</t>
        </is>
      </c>
      <c r="T1421" s="70" t="n">
        <v>27</v>
      </c>
      <c r="U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TY101413</t>
        </is>
      </c>
      <c r="B1422" s="68" t="n">
        <v>45835</v>
      </c>
      <c r="C1422" s="69" t="n">
        <v>2025</v>
      </c>
      <c r="D1422" t="inlineStr">
        <is>
          <t>Jun</t>
        </is>
      </c>
      <c r="E1422" t="inlineStr">
        <is>
          <t>Asia</t>
        </is>
      </c>
      <c r="F1422" t="inlineStr">
        <is>
          <t>India</t>
        </is>
      </c>
      <c r="G1422" t="inlineStr">
        <is>
          <t>bZ4X</t>
        </is>
      </c>
      <c r="H1422" t="inlineStr">
        <is>
          <t>Dealer retail</t>
        </is>
      </c>
      <c r="I1422" t="inlineStr">
        <is>
          <t>Private buyer</t>
        </is>
      </c>
      <c r="J1422" t="inlineStr">
        <is>
          <t>Amir Khan</t>
        </is>
      </c>
      <c r="K1422" s="70" t="n">
        <v>17</v>
      </c>
      <c r="L1422" s="71" t="n">
        <v>5879136.62</v>
      </c>
      <c r="M1422" s="71" t="n">
        <v>99945322.54000001</v>
      </c>
      <c r="N1422" s="71" t="n">
        <v>4997266.13</v>
      </c>
      <c r="O1422" s="71" t="n">
        <v>94948056.41</v>
      </c>
      <c r="P1422" s="71" t="n">
        <v>89333401.08</v>
      </c>
      <c r="Q1422" s="71" t="n">
        <v>5614655.33</v>
      </c>
      <c r="R1422" t="inlineStr">
        <is>
          <t>BL-03</t>
        </is>
      </c>
      <c r="S1422" t="inlineStr">
        <is>
          <t>EV</t>
        </is>
      </c>
      <c r="T1422" s="70" t="n">
        <v>18</v>
      </c>
      <c r="U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TY101414</t>
        </is>
      </c>
      <c r="B1423" s="68" t="n">
        <v>45836</v>
      </c>
      <c r="C1423" s="69" t="n">
        <v>2025</v>
      </c>
      <c r="D1423" t="inlineStr">
        <is>
          <t>Jun</t>
        </is>
      </c>
      <c r="E1423" t="inlineStr">
        <is>
          <t>Asia</t>
        </is>
      </c>
      <c r="F1423" t="inlineStr">
        <is>
          <t>India</t>
        </is>
      </c>
      <c r="G1423" t="inlineStr">
        <is>
          <t>Camry</t>
        </is>
      </c>
      <c r="H1423" t="inlineStr">
        <is>
          <t>Dealer retail</t>
        </is>
      </c>
      <c r="I1423" t="inlineStr">
        <is>
          <t>Private buyer</t>
        </is>
      </c>
      <c r="J1423" t="inlineStr">
        <is>
          <t>Arjun Mehta</t>
        </is>
      </c>
      <c r="K1423" s="70" t="n">
        <v>26</v>
      </c>
      <c r="L1423" s="71" t="n">
        <v>4178604.32</v>
      </c>
      <c r="M1423" s="71" t="n">
        <v>108643712.32</v>
      </c>
      <c r="N1423" s="71" t="n">
        <v>0</v>
      </c>
      <c r="O1423" s="71" t="n">
        <v>108643712.32</v>
      </c>
      <c r="P1423" s="71" t="n">
        <v>80821255.86</v>
      </c>
      <c r="Q1423" s="71" t="n">
        <v>27822456.46</v>
      </c>
      <c r="R1423" t="inlineStr">
        <is>
          <t>BL-03</t>
        </is>
      </c>
      <c r="S1423" t="inlineStr">
        <is>
          <t>Petrol</t>
        </is>
      </c>
      <c r="T1423" s="70" t="n">
        <v>25</v>
      </c>
      <c r="U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TY101415</t>
        </is>
      </c>
      <c r="B1424" s="68" t="n">
        <v>45836</v>
      </c>
      <c r="C1424" s="69" t="n">
        <v>2025</v>
      </c>
      <c r="D1424" t="inlineStr">
        <is>
          <t>Jun</t>
        </is>
      </c>
      <c r="E1424" t="inlineStr">
        <is>
          <t>North America</t>
        </is>
      </c>
      <c r="F1424" t="inlineStr">
        <is>
          <t>USA</t>
        </is>
      </c>
      <c r="G1424" t="inlineStr">
        <is>
          <t>Corolla</t>
        </is>
      </c>
      <c r="H1424" t="inlineStr">
        <is>
          <t>Fleet</t>
        </is>
      </c>
      <c r="I1424" t="inlineStr">
        <is>
          <t>Private buyer</t>
        </is>
      </c>
      <c r="J1424" t="inlineStr">
        <is>
          <t>Aisha Bello</t>
        </is>
      </c>
      <c r="K1424" s="70" t="n">
        <v>5</v>
      </c>
      <c r="L1424" s="71" t="n">
        <v>2740257.37</v>
      </c>
      <c r="M1424" s="71" t="n">
        <v>13701286.85</v>
      </c>
      <c r="N1424" s="71" t="n">
        <v>0</v>
      </c>
      <c r="O1424" s="71" t="n">
        <v>13701286.85</v>
      </c>
      <c r="P1424" s="71" t="n">
        <v>11798608.15</v>
      </c>
      <c r="Q1424" s="71" t="n">
        <v>1902678.7</v>
      </c>
      <c r="R1424" t="inlineStr">
        <is>
          <t>TX-03</t>
        </is>
      </c>
      <c r="S1424" t="inlineStr">
        <is>
          <t>Petrol</t>
        </is>
      </c>
      <c r="T1424" s="70" t="n">
        <v>5</v>
      </c>
      <c r="U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TY101416</t>
        </is>
      </c>
      <c r="B1425" s="68" t="n">
        <v>45836</v>
      </c>
      <c r="C1425" s="69" t="n">
        <v>2025</v>
      </c>
      <c r="D1425" t="inlineStr">
        <is>
          <t>Jun</t>
        </is>
      </c>
      <c r="E1425" t="inlineStr">
        <is>
          <t>Japan</t>
        </is>
      </c>
      <c r="F1425" t="inlineStr">
        <is>
          <t>Japan</t>
        </is>
      </c>
      <c r="G1425" t="inlineStr">
        <is>
          <t>bZ4X</t>
        </is>
      </c>
      <c r="H1425" t="inlineStr">
        <is>
          <t>Dealer retail</t>
        </is>
      </c>
      <c r="I1425" t="inlineStr">
        <is>
          <t>Private buyer</t>
        </is>
      </c>
      <c r="J1425" t="inlineStr">
        <is>
          <t>Arjun Mehta</t>
        </is>
      </c>
      <c r="K1425" s="70" t="n">
        <v>25</v>
      </c>
      <c r="L1425" s="71" t="n">
        <v>5810684.56</v>
      </c>
      <c r="M1425" s="71" t="n">
        <v>145267114</v>
      </c>
      <c r="N1425" s="71" t="n">
        <v>2905342.28</v>
      </c>
      <c r="O1425" s="71" t="n">
        <v>142361771.72</v>
      </c>
      <c r="P1425" s="71" t="n">
        <v>135865943.72</v>
      </c>
      <c r="Q1425" s="71" t="n">
        <v>6495828</v>
      </c>
      <c r="R1425" t="inlineStr">
        <is>
          <t>OS-01</t>
        </is>
      </c>
      <c r="S1425" t="inlineStr">
        <is>
          <t>EV</t>
        </is>
      </c>
      <c r="T1425" s="70" t="n">
        <v>27</v>
      </c>
      <c r="U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TY101417</t>
        </is>
      </c>
      <c r="B1426" s="68" t="n">
        <v>45836</v>
      </c>
      <c r="C1426" s="69" t="n">
        <v>2025</v>
      </c>
      <c r="D1426" t="inlineStr">
        <is>
          <t>Jun</t>
        </is>
      </c>
      <c r="E1426" t="inlineStr">
        <is>
          <t>Europe</t>
        </is>
      </c>
      <c r="F1426" t="inlineStr">
        <is>
          <t>UK</t>
        </is>
      </c>
      <c r="G1426" t="inlineStr">
        <is>
          <t>bZ4X</t>
        </is>
      </c>
      <c r="H1426" t="inlineStr">
        <is>
          <t>Fleet</t>
        </is>
      </c>
      <c r="I1426" t="inlineStr">
        <is>
          <t>Private buyer</t>
        </is>
      </c>
      <c r="J1426" t="inlineStr">
        <is>
          <t>Fatima Al-Saud</t>
        </is>
      </c>
      <c r="K1426" s="70" t="n">
        <v>17</v>
      </c>
      <c r="L1426" s="71" t="n">
        <v>5981132.78</v>
      </c>
      <c r="M1426" s="71" t="n">
        <v>101679257.26</v>
      </c>
      <c r="N1426" s="71" t="n">
        <v>3050377.72</v>
      </c>
      <c r="O1426" s="71" t="n">
        <v>98628879.54000001</v>
      </c>
      <c r="P1426" s="71" t="n">
        <v>90738084.04000001</v>
      </c>
      <c r="Q1426" s="71" t="n">
        <v>7890795.5</v>
      </c>
      <c r="R1426" t="inlineStr">
        <is>
          <t>LN-04</t>
        </is>
      </c>
      <c r="S1426" t="inlineStr">
        <is>
          <t>EV</t>
        </is>
      </c>
      <c r="T1426" s="70" t="n">
        <v>19</v>
      </c>
      <c r="U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TY101418</t>
        </is>
      </c>
      <c r="B1427" s="68" t="n">
        <v>45836</v>
      </c>
      <c r="C1427" s="69" t="n">
        <v>2025</v>
      </c>
      <c r="D1427" t="inlineStr">
        <is>
          <t>Jun</t>
        </is>
      </c>
      <c r="E1427" t="inlineStr">
        <is>
          <t>Middle East</t>
        </is>
      </c>
      <c r="F1427" t="inlineStr">
        <is>
          <t>UAE</t>
        </is>
      </c>
      <c r="G1427" t="inlineStr">
        <is>
          <t>Hilux</t>
        </is>
      </c>
      <c r="H1427" t="inlineStr">
        <is>
          <t>Dealer retail</t>
        </is>
      </c>
      <c r="I1427" t="inlineStr">
        <is>
          <t>Private buyer</t>
        </is>
      </c>
      <c r="J1427" t="inlineStr">
        <is>
          <t>Kofi Mensah</t>
        </is>
      </c>
      <c r="K1427" s="70" t="n">
        <v>37</v>
      </c>
      <c r="L1427" s="71" t="n">
        <v>3971586.4</v>
      </c>
      <c r="M1427" s="71" t="n">
        <v>146948696.8</v>
      </c>
      <c r="N1427" s="71" t="n">
        <v>2938973.94</v>
      </c>
      <c r="O1427" s="71" t="n">
        <v>144009722.86</v>
      </c>
      <c r="P1427" s="71" t="n">
        <v>121417467.08</v>
      </c>
      <c r="Q1427" s="71" t="n">
        <v>22592255.78</v>
      </c>
      <c r="R1427" t="inlineStr">
        <is>
          <t>DB-01</t>
        </is>
      </c>
      <c r="S1427" t="inlineStr">
        <is>
          <t>Petrol</t>
        </is>
      </c>
      <c r="T1427" s="70" t="n">
        <v>39</v>
      </c>
      <c r="U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TY101419</t>
        </is>
      </c>
      <c r="B1428" s="68" t="n">
        <v>45836</v>
      </c>
      <c r="C1428" s="69" t="n">
        <v>2025</v>
      </c>
      <c r="D1428" t="inlineStr">
        <is>
          <t>Jun</t>
        </is>
      </c>
      <c r="E1428" t="inlineStr">
        <is>
          <t>North America</t>
        </is>
      </c>
      <c r="F1428" t="inlineStr">
        <is>
          <t>USA</t>
        </is>
      </c>
      <c r="G1428" t="inlineStr">
        <is>
          <t>Camry</t>
        </is>
      </c>
      <c r="H1428" t="inlineStr">
        <is>
          <t>Dealer retail</t>
        </is>
      </c>
      <c r="I1428" t="inlineStr">
        <is>
          <t>Private buyer</t>
        </is>
      </c>
      <c r="J1428" t="inlineStr">
        <is>
          <t>Aisha Bello</t>
        </is>
      </c>
      <c r="K1428" s="70" t="n">
        <v>16</v>
      </c>
      <c r="L1428" s="71" t="n">
        <v>4144661.04</v>
      </c>
      <c r="M1428" s="71" t="n">
        <v>66314576.64</v>
      </c>
      <c r="N1428" s="71" t="n">
        <v>1326291.53</v>
      </c>
      <c r="O1428" s="71" t="n">
        <v>64988285.11</v>
      </c>
      <c r="P1428" s="71" t="n">
        <v>51501102.51</v>
      </c>
      <c r="Q1428" s="71" t="n">
        <v>13487182.6</v>
      </c>
      <c r="R1428" t="inlineStr">
        <is>
          <t>TX-02</t>
        </is>
      </c>
      <c r="S1428" t="inlineStr">
        <is>
          <t>Petrol</t>
        </is>
      </c>
      <c r="T1428" s="70" t="n">
        <v>18</v>
      </c>
      <c r="U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TY101420</t>
        </is>
      </c>
      <c r="B1429" s="68" t="n">
        <v>45836</v>
      </c>
      <c r="C1429" s="69" t="n">
        <v>2025</v>
      </c>
      <c r="D1429" t="inlineStr">
        <is>
          <t>Jun</t>
        </is>
      </c>
      <c r="E1429" t="inlineStr">
        <is>
          <t>Japan</t>
        </is>
      </c>
      <c r="F1429" t="inlineStr">
        <is>
          <t>Japan</t>
        </is>
      </c>
      <c r="G1429" t="inlineStr">
        <is>
          <t>Corolla</t>
        </is>
      </c>
      <c r="H1429" t="inlineStr">
        <is>
          <t>Dealer retail</t>
        </is>
      </c>
      <c r="I1429" t="inlineStr">
        <is>
          <t>Private buyer</t>
        </is>
      </c>
      <c r="J1429" t="inlineStr">
        <is>
          <t>Priya Nair</t>
        </is>
      </c>
      <c r="K1429" s="70" t="n">
        <v>15</v>
      </c>
      <c r="L1429" s="71" t="n">
        <v>2750475.22</v>
      </c>
      <c r="M1429" s="71" t="n">
        <v>41257128.3</v>
      </c>
      <c r="N1429" s="71" t="n">
        <v>2062856.42</v>
      </c>
      <c r="O1429" s="71" t="n">
        <v>39194271.88</v>
      </c>
      <c r="P1429" s="71" t="n">
        <v>33534408.36</v>
      </c>
      <c r="Q1429" s="71" t="n">
        <v>5659863.52</v>
      </c>
      <c r="R1429" t="inlineStr">
        <is>
          <t>NG-04</t>
        </is>
      </c>
      <c r="S1429" t="inlineStr">
        <is>
          <t>Petrol</t>
        </is>
      </c>
      <c r="T1429" s="70" t="n">
        <v>16</v>
      </c>
      <c r="U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TY101421</t>
        </is>
      </c>
      <c r="B1430" s="68" t="n">
        <v>45836</v>
      </c>
      <c r="C1430" s="69" t="n">
        <v>2025</v>
      </c>
      <c r="D1430" t="inlineStr">
        <is>
          <t>Jun</t>
        </is>
      </c>
      <c r="E1430" t="inlineStr">
        <is>
          <t>Europe</t>
        </is>
      </c>
      <c r="F1430" t="inlineStr">
        <is>
          <t>France</t>
        </is>
      </c>
      <c r="G1430" t="inlineStr">
        <is>
          <t>bZ4X</t>
        </is>
      </c>
      <c r="H1430" t="inlineStr">
        <is>
          <t>Fleet</t>
        </is>
      </c>
      <c r="I1430" t="inlineStr">
        <is>
          <t>Private buyer</t>
        </is>
      </c>
      <c r="J1430" t="inlineStr">
        <is>
          <t>Mei Lin</t>
        </is>
      </c>
      <c r="K1430" s="70" t="n">
        <v>25</v>
      </c>
      <c r="L1430" s="71" t="n">
        <v>5954482.65</v>
      </c>
      <c r="M1430" s="71" t="n">
        <v>148862066.25</v>
      </c>
      <c r="N1430" s="71" t="n">
        <v>4465861.99</v>
      </c>
      <c r="O1430" s="71" t="n">
        <v>144396204.26</v>
      </c>
      <c r="P1430" s="71" t="n">
        <v>136890609.2</v>
      </c>
      <c r="Q1430" s="71" t="n">
        <v>7505595.06</v>
      </c>
      <c r="R1430" t="inlineStr">
        <is>
          <t>PA-04</t>
        </is>
      </c>
      <c r="S1430" t="inlineStr">
        <is>
          <t>EV</t>
        </is>
      </c>
      <c r="T1430" s="70" t="n">
        <v>25</v>
      </c>
      <c r="U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TY101422</t>
        </is>
      </c>
      <c r="B1431" s="68" t="n">
        <v>45839</v>
      </c>
      <c r="C1431" s="69" t="n">
        <v>2025</v>
      </c>
      <c r="D1431" t="inlineStr">
        <is>
          <t>Jul</t>
        </is>
      </c>
      <c r="E1431" t="inlineStr">
        <is>
          <t>Asia</t>
        </is>
      </c>
      <c r="F1431" t="inlineStr">
        <is>
          <t>Thailand</t>
        </is>
      </c>
      <c r="G1431" t="inlineStr">
        <is>
          <t>Camry</t>
        </is>
      </c>
      <c r="H1431" t="inlineStr">
        <is>
          <t>Dealer retail</t>
        </is>
      </c>
      <c r="I1431" t="inlineStr">
        <is>
          <t>Private buyer</t>
        </is>
      </c>
      <c r="J1431" t="inlineStr">
        <is>
          <t>Wei Chen</t>
        </is>
      </c>
      <c r="K1431" s="70" t="n">
        <v>23</v>
      </c>
      <c r="L1431" s="71" t="n">
        <v>3807565.53</v>
      </c>
      <c r="M1431" s="71" t="n">
        <v>87574007.19</v>
      </c>
      <c r="N1431" s="71" t="n">
        <v>1751480.14</v>
      </c>
      <c r="O1431" s="71" t="n">
        <v>85822527.05</v>
      </c>
      <c r="P1431" s="71" t="n">
        <v>74157966.59999999</v>
      </c>
      <c r="Q1431" s="71" t="n">
        <v>11664560.45</v>
      </c>
      <c r="R1431" t="inlineStr">
        <is>
          <t>BK-01</t>
        </is>
      </c>
      <c r="S1431" t="inlineStr">
        <is>
          <t>Hybrid</t>
        </is>
      </c>
      <c r="T1431" s="70" t="n">
        <v>25</v>
      </c>
      <c r="U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TY101423</t>
        </is>
      </c>
      <c r="B1432" s="68" t="n">
        <v>45839</v>
      </c>
      <c r="C1432" s="69" t="n">
        <v>2025</v>
      </c>
      <c r="D1432" t="inlineStr">
        <is>
          <t>Jul</t>
        </is>
      </c>
      <c r="E1432" t="inlineStr">
        <is>
          <t>Japan</t>
        </is>
      </c>
      <c r="F1432" t="inlineStr">
        <is>
          <t>Japan</t>
        </is>
      </c>
      <c r="G1432" t="inlineStr">
        <is>
          <t>Camry</t>
        </is>
      </c>
      <c r="H1432" t="inlineStr">
        <is>
          <t>Fleet</t>
        </is>
      </c>
      <c r="I1432" t="inlineStr">
        <is>
          <t>Private buyer</t>
        </is>
      </c>
      <c r="J1432" t="inlineStr">
        <is>
          <t>Liam O'Brien</t>
        </is>
      </c>
      <c r="K1432" s="70" t="n">
        <v>36</v>
      </c>
      <c r="L1432" s="71" t="n">
        <v>3943735.99</v>
      </c>
      <c r="M1432" s="71" t="n">
        <v>141974495.64</v>
      </c>
      <c r="N1432" s="71" t="n">
        <v>7098724.78</v>
      </c>
      <c r="O1432" s="71" t="n">
        <v>134875770.86</v>
      </c>
      <c r="P1432" s="71" t="n">
        <v>113472593.59</v>
      </c>
      <c r="Q1432" s="71" t="n">
        <v>21403177.27</v>
      </c>
      <c r="R1432" t="inlineStr">
        <is>
          <t>OS-04</t>
        </is>
      </c>
      <c r="S1432" t="inlineStr">
        <is>
          <t>Hybrid</t>
        </is>
      </c>
      <c r="T1432" s="70" t="n">
        <v>38</v>
      </c>
      <c r="U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TY101424</t>
        </is>
      </c>
      <c r="B1433" s="68" t="n">
        <v>45839</v>
      </c>
      <c r="C1433" s="69" t="n">
        <v>2025</v>
      </c>
      <c r="D1433" t="inlineStr">
        <is>
          <t>Jul</t>
        </is>
      </c>
      <c r="E1433" t="inlineStr">
        <is>
          <t>Japan</t>
        </is>
      </c>
      <c r="F1433" t="inlineStr">
        <is>
          <t>Japan</t>
        </is>
      </c>
      <c r="G1433" t="inlineStr">
        <is>
          <t>RAV4</t>
        </is>
      </c>
      <c r="H1433" t="inlineStr">
        <is>
          <t>Dealer retail</t>
        </is>
      </c>
      <c r="I1433" t="inlineStr">
        <is>
          <t>Private buyer</t>
        </is>
      </c>
      <c r="J1433" t="inlineStr">
        <is>
          <t>Arjun Mehta</t>
        </is>
      </c>
      <c r="K1433" s="70" t="n">
        <v>24</v>
      </c>
      <c r="L1433" s="71" t="n">
        <v>3565477.21</v>
      </c>
      <c r="M1433" s="71" t="n">
        <v>85571453.04000001</v>
      </c>
      <c r="N1433" s="71" t="n">
        <v>0</v>
      </c>
      <c r="O1433" s="71" t="n">
        <v>85571453.04000001</v>
      </c>
      <c r="P1433" s="71" t="n">
        <v>70048067.94</v>
      </c>
      <c r="Q1433" s="71" t="n">
        <v>15523385.1</v>
      </c>
      <c r="R1433" t="inlineStr">
        <is>
          <t>TK-01</t>
        </is>
      </c>
      <c r="S1433" t="inlineStr">
        <is>
          <t>Hybrid</t>
        </is>
      </c>
      <c r="T1433" s="70" t="n">
        <v>23</v>
      </c>
      <c r="U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TY101425</t>
        </is>
      </c>
      <c r="B1434" s="68" t="n">
        <v>45839</v>
      </c>
      <c r="C1434" s="69" t="n">
        <v>2025</v>
      </c>
      <c r="D1434" t="inlineStr">
        <is>
          <t>Jul</t>
        </is>
      </c>
      <c r="E1434" t="inlineStr">
        <is>
          <t>Asia</t>
        </is>
      </c>
      <c r="F1434" t="inlineStr">
        <is>
          <t>Thailand</t>
        </is>
      </c>
      <c r="G1434" t="inlineStr">
        <is>
          <t>Camry</t>
        </is>
      </c>
      <c r="H1434" t="inlineStr">
        <is>
          <t>Dealer retail</t>
        </is>
      </c>
      <c r="I1434" t="inlineStr">
        <is>
          <t>Company fleet</t>
        </is>
      </c>
      <c r="J1434" t="inlineStr">
        <is>
          <t>Hiroshi Tanaka</t>
        </is>
      </c>
      <c r="K1434" s="70" t="n">
        <v>38</v>
      </c>
      <c r="L1434" s="71" t="n">
        <v>3958620.39</v>
      </c>
      <c r="M1434" s="71" t="n">
        <v>150427574.82</v>
      </c>
      <c r="N1434" s="71" t="n">
        <v>3008551.5</v>
      </c>
      <c r="O1434" s="71" t="n">
        <v>147419023.32</v>
      </c>
      <c r="P1434" s="71" t="n">
        <v>117419544.19</v>
      </c>
      <c r="Q1434" s="71" t="n">
        <v>29999479.13</v>
      </c>
      <c r="R1434" t="inlineStr">
        <is>
          <t>BK-03</t>
        </is>
      </c>
      <c r="S1434" t="inlineStr">
        <is>
          <t>Petrol</t>
        </is>
      </c>
      <c r="T1434" s="70" t="n">
        <v>40</v>
      </c>
      <c r="U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TY101426</t>
        </is>
      </c>
      <c r="B1435" s="68" t="n">
        <v>45839</v>
      </c>
      <c r="C1435" s="69" t="n">
        <v>2025</v>
      </c>
      <c r="D1435" t="inlineStr">
        <is>
          <t>Jul</t>
        </is>
      </c>
      <c r="E1435" t="inlineStr">
        <is>
          <t>Japan</t>
        </is>
      </c>
      <c r="F1435" t="inlineStr">
        <is>
          <t>Japan</t>
        </is>
      </c>
      <c r="G1435" t="inlineStr">
        <is>
          <t>RAV4</t>
        </is>
      </c>
      <c r="H1435" t="inlineStr">
        <is>
          <t>Fleet</t>
        </is>
      </c>
      <c r="I1435" t="inlineStr">
        <is>
          <t>Private buyer</t>
        </is>
      </c>
      <c r="J1435" t="inlineStr">
        <is>
          <t>Emma Clarke</t>
        </is>
      </c>
      <c r="K1435" s="70" t="n">
        <v>7</v>
      </c>
      <c r="L1435" s="71" t="n">
        <v>3680495.16</v>
      </c>
      <c r="M1435" s="71" t="n">
        <v>25763466.12</v>
      </c>
      <c r="N1435" s="71" t="n">
        <v>772903.98</v>
      </c>
      <c r="O1435" s="71" t="n">
        <v>24990562.14</v>
      </c>
      <c r="P1435" s="71" t="n">
        <v>19990576.89</v>
      </c>
      <c r="Q1435" s="71" t="n">
        <v>4999985.25</v>
      </c>
      <c r="R1435" t="inlineStr">
        <is>
          <t>OS-04</t>
        </is>
      </c>
      <c r="S1435" t="inlineStr">
        <is>
          <t>Petrol</t>
        </is>
      </c>
      <c r="T1435" s="70" t="n">
        <v>7</v>
      </c>
      <c r="U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TY101427</t>
        </is>
      </c>
      <c r="B1436" s="68" t="n">
        <v>45839</v>
      </c>
      <c r="C1436" s="69" t="n">
        <v>2025</v>
      </c>
      <c r="D1436" t="inlineStr">
        <is>
          <t>Jul</t>
        </is>
      </c>
      <c r="E1436" t="inlineStr">
        <is>
          <t>Asia</t>
        </is>
      </c>
      <c r="F1436" t="inlineStr">
        <is>
          <t>Indonesia</t>
        </is>
      </c>
      <c r="G1436" t="inlineStr">
        <is>
          <t>Camry</t>
        </is>
      </c>
      <c r="H1436" t="inlineStr">
        <is>
          <t>Dealer retail</t>
        </is>
      </c>
      <c r="I1436" t="inlineStr">
        <is>
          <t>Private buyer</t>
        </is>
      </c>
      <c r="J1436" t="inlineStr">
        <is>
          <t>Shraddha Kulkarni</t>
        </is>
      </c>
      <c r="K1436" s="70" t="n">
        <v>42</v>
      </c>
      <c r="L1436" s="71" t="n">
        <v>3796838.23</v>
      </c>
      <c r="M1436" s="71" t="n">
        <v>159467205.66</v>
      </c>
      <c r="N1436" s="71" t="n">
        <v>3189344.11</v>
      </c>
      <c r="O1436" s="71" t="n">
        <v>156277861.55</v>
      </c>
      <c r="P1436" s="71" t="n">
        <v>130993089.96</v>
      </c>
      <c r="Q1436" s="71" t="n">
        <v>25284771.59</v>
      </c>
      <c r="R1436" t="inlineStr">
        <is>
          <t>JK-04</t>
        </is>
      </c>
      <c r="S1436" t="inlineStr">
        <is>
          <t>Hybrid</t>
        </is>
      </c>
      <c r="T1436" s="70" t="n">
        <v>45</v>
      </c>
      <c r="U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TY101428</t>
        </is>
      </c>
      <c r="B1437" s="68" t="n">
        <v>45839</v>
      </c>
      <c r="C1437" s="69" t="n">
        <v>2025</v>
      </c>
      <c r="D1437" t="inlineStr">
        <is>
          <t>Jul</t>
        </is>
      </c>
      <c r="E1437" t="inlineStr">
        <is>
          <t>Japan</t>
        </is>
      </c>
      <c r="F1437" t="inlineStr">
        <is>
          <t>Japan</t>
        </is>
      </c>
      <c r="G1437" t="inlineStr">
        <is>
          <t>Corolla</t>
        </is>
      </c>
      <c r="H1437" t="inlineStr">
        <is>
          <t>Dealer retail</t>
        </is>
      </c>
      <c r="I1437" t="inlineStr">
        <is>
          <t>Private buyer</t>
        </is>
      </c>
      <c r="J1437" t="inlineStr">
        <is>
          <t>Ravindra Patil</t>
        </is>
      </c>
      <c r="K1437" s="70" t="n">
        <v>21</v>
      </c>
      <c r="L1437" s="71" t="n">
        <v>2916700.97</v>
      </c>
      <c r="M1437" s="71" t="n">
        <v>61250720.37</v>
      </c>
      <c r="N1437" s="71" t="n">
        <v>1837521.61</v>
      </c>
      <c r="O1437" s="71" t="n">
        <v>59413198.76</v>
      </c>
      <c r="P1437" s="71" t="n">
        <v>46779489.1</v>
      </c>
      <c r="Q1437" s="71" t="n">
        <v>12633709.66</v>
      </c>
      <c r="R1437" t="inlineStr">
        <is>
          <t>TK-03</t>
        </is>
      </c>
      <c r="S1437" t="inlineStr">
        <is>
          <t>Petrol</t>
        </is>
      </c>
      <c r="T1437" s="70" t="n">
        <v>22</v>
      </c>
      <c r="U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TY101429</t>
        </is>
      </c>
      <c r="B1438" s="68" t="n">
        <v>45839</v>
      </c>
      <c r="C1438" s="69" t="n">
        <v>2025</v>
      </c>
      <c r="D1438" t="inlineStr">
        <is>
          <t>Jul</t>
        </is>
      </c>
      <c r="E1438" t="inlineStr">
        <is>
          <t>Japan</t>
        </is>
      </c>
      <c r="F1438" t="inlineStr">
        <is>
          <t>Japan</t>
        </is>
      </c>
      <c r="G1438" t="inlineStr">
        <is>
          <t>RAV4</t>
        </is>
      </c>
      <c r="H1438" t="inlineStr">
        <is>
          <t>Dealer retail</t>
        </is>
      </c>
      <c r="I1438" t="inlineStr">
        <is>
          <t>Company fleet</t>
        </is>
      </c>
      <c r="J1438" t="inlineStr">
        <is>
          <t>Carlos Silva</t>
        </is>
      </c>
      <c r="K1438" s="70" t="n">
        <v>9</v>
      </c>
      <c r="L1438" s="71" t="n">
        <v>3490390.91</v>
      </c>
      <c r="M1438" s="71" t="n">
        <v>31413518.19</v>
      </c>
      <c r="N1438" s="71" t="n">
        <v>628270.36</v>
      </c>
      <c r="O1438" s="71" t="n">
        <v>30785247.83</v>
      </c>
      <c r="P1438" s="71" t="n">
        <v>25134149.93</v>
      </c>
      <c r="Q1438" s="71" t="n">
        <v>5651097.9</v>
      </c>
      <c r="R1438" t="inlineStr">
        <is>
          <t>NG-03</t>
        </is>
      </c>
      <c r="S1438" t="inlineStr">
        <is>
          <t>Hybrid</t>
        </is>
      </c>
      <c r="T1438" s="70" t="n">
        <v>9</v>
      </c>
      <c r="U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TY101430</t>
        </is>
      </c>
      <c r="B1439" s="68" t="n">
        <v>45840</v>
      </c>
      <c r="C1439" s="69" t="n">
        <v>2025</v>
      </c>
      <c r="D1439" t="inlineStr">
        <is>
          <t>Jul</t>
        </is>
      </c>
      <c r="E1439" t="inlineStr">
        <is>
          <t>North America</t>
        </is>
      </c>
      <c r="F1439" t="inlineStr">
        <is>
          <t>Canada</t>
        </is>
      </c>
      <c r="G1439" t="inlineStr">
        <is>
          <t>Camry</t>
        </is>
      </c>
      <c r="H1439" t="inlineStr">
        <is>
          <t>Fleet</t>
        </is>
      </c>
      <c r="I1439" t="inlineStr">
        <is>
          <t>Private buyer</t>
        </is>
      </c>
      <c r="J1439" t="inlineStr">
        <is>
          <t>Ana Costa</t>
        </is>
      </c>
      <c r="K1439" s="70" t="n">
        <v>41</v>
      </c>
      <c r="L1439" s="71" t="n">
        <v>4035079.5</v>
      </c>
      <c r="M1439" s="71" t="n">
        <v>165438259.5</v>
      </c>
      <c r="N1439" s="71" t="n">
        <v>8271912.98</v>
      </c>
      <c r="O1439" s="71" t="n">
        <v>157166346.52</v>
      </c>
      <c r="P1439" s="71" t="n">
        <v>126214229.13</v>
      </c>
      <c r="Q1439" s="71" t="n">
        <v>30952117.39</v>
      </c>
      <c r="R1439" t="inlineStr">
        <is>
          <t>TO-03</t>
        </is>
      </c>
      <c r="S1439" t="inlineStr">
        <is>
          <t>Hybrid</t>
        </is>
      </c>
      <c r="T1439" s="70" t="n">
        <v>46</v>
      </c>
      <c r="U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TY101431</t>
        </is>
      </c>
      <c r="B1440" s="68" t="n">
        <v>45840</v>
      </c>
      <c r="C1440" s="69" t="n">
        <v>2025</v>
      </c>
      <c r="D1440" t="inlineStr">
        <is>
          <t>Jul</t>
        </is>
      </c>
      <c r="E1440" t="inlineStr">
        <is>
          <t>Japan</t>
        </is>
      </c>
      <c r="F1440" t="inlineStr">
        <is>
          <t>Japan</t>
        </is>
      </c>
      <c r="G1440" t="inlineStr">
        <is>
          <t>RAV4</t>
        </is>
      </c>
      <c r="H1440" t="inlineStr">
        <is>
          <t>Fleet</t>
        </is>
      </c>
      <c r="I1440" t="inlineStr">
        <is>
          <t>Private buyer</t>
        </is>
      </c>
      <c r="J1440" t="inlineStr">
        <is>
          <t>Lucas Martin</t>
        </is>
      </c>
      <c r="K1440" s="70" t="n">
        <v>6</v>
      </c>
      <c r="L1440" s="71" t="n">
        <v>3503974.12</v>
      </c>
      <c r="M1440" s="71" t="n">
        <v>21023844.72</v>
      </c>
      <c r="N1440" s="71" t="n">
        <v>0</v>
      </c>
      <c r="O1440" s="71" t="n">
        <v>21023844.72</v>
      </c>
      <c r="P1440" s="71" t="n">
        <v>17430469.75</v>
      </c>
      <c r="Q1440" s="71" t="n">
        <v>3593374.97</v>
      </c>
      <c r="R1440" t="inlineStr">
        <is>
          <t>TK-04</t>
        </is>
      </c>
      <c r="S1440" t="inlineStr">
        <is>
          <t>Hybrid</t>
        </is>
      </c>
      <c r="T1440" s="70" t="n">
        <v>6</v>
      </c>
      <c r="U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TY101432</t>
        </is>
      </c>
      <c r="B1441" s="68" t="n">
        <v>45840</v>
      </c>
      <c r="C1441" s="69" t="n">
        <v>2025</v>
      </c>
      <c r="D1441" t="inlineStr">
        <is>
          <t>Jul</t>
        </is>
      </c>
      <c r="E1441" t="inlineStr">
        <is>
          <t>Middle East</t>
        </is>
      </c>
      <c r="F1441" t="inlineStr">
        <is>
          <t>UAE</t>
        </is>
      </c>
      <c r="G1441" t="inlineStr">
        <is>
          <t>Land Cruiser</t>
        </is>
      </c>
      <c r="H1441" t="inlineStr">
        <is>
          <t>Online reservation</t>
        </is>
      </c>
      <c r="I1441" t="inlineStr">
        <is>
          <t>Private buyer</t>
        </is>
      </c>
      <c r="J1441" t="inlineStr">
        <is>
          <t>Ana Costa</t>
        </is>
      </c>
      <c r="K1441" s="70" t="n">
        <v>36</v>
      </c>
      <c r="L1441" s="71" t="n">
        <v>7673650.07</v>
      </c>
      <c r="M1441" s="71" t="n">
        <v>276251402.52</v>
      </c>
      <c r="N1441" s="71" t="n">
        <v>5525028.05</v>
      </c>
      <c r="O1441" s="71" t="n">
        <v>270726374.47</v>
      </c>
      <c r="P1441" s="71" t="n">
        <v>206988748.51</v>
      </c>
      <c r="Q1441" s="71" t="n">
        <v>63737625.96</v>
      </c>
      <c r="R1441" t="inlineStr">
        <is>
          <t>DB-03</t>
        </is>
      </c>
      <c r="S1441" t="inlineStr">
        <is>
          <t>Hybrid</t>
        </is>
      </c>
      <c r="T1441" s="70" t="n">
        <v>37</v>
      </c>
      <c r="U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TY101433</t>
        </is>
      </c>
      <c r="B1442" s="68" t="n">
        <v>45840</v>
      </c>
      <c r="C1442" s="69" t="n">
        <v>2025</v>
      </c>
      <c r="D1442" t="inlineStr">
        <is>
          <t>Jul</t>
        </is>
      </c>
      <c r="E1442" t="inlineStr">
        <is>
          <t>North America</t>
        </is>
      </c>
      <c r="F1442" t="inlineStr">
        <is>
          <t>USA</t>
        </is>
      </c>
      <c r="G1442" t="inlineStr">
        <is>
          <t>RAV4</t>
        </is>
      </c>
      <c r="H1442" t="inlineStr">
        <is>
          <t>Fleet</t>
        </is>
      </c>
      <c r="I1442" t="inlineStr">
        <is>
          <t>Private buyer</t>
        </is>
      </c>
      <c r="J1442" t="inlineStr">
        <is>
          <t>Hiroshi Tanaka</t>
        </is>
      </c>
      <c r="K1442" s="70" t="n">
        <v>9</v>
      </c>
      <c r="L1442" s="71" t="n">
        <v>3472808.74</v>
      </c>
      <c r="M1442" s="71" t="n">
        <v>31255278.66</v>
      </c>
      <c r="N1442" s="71" t="n">
        <v>0</v>
      </c>
      <c r="O1442" s="71" t="n">
        <v>31255278.66</v>
      </c>
      <c r="P1442" s="71" t="n">
        <v>25822688.7</v>
      </c>
      <c r="Q1442" s="71" t="n">
        <v>5432589.96</v>
      </c>
      <c r="R1442" t="inlineStr">
        <is>
          <t>LA-03</t>
        </is>
      </c>
      <c r="S1442" t="inlineStr">
        <is>
          <t>Petrol</t>
        </is>
      </c>
      <c r="T1442" s="70" t="n">
        <v>10</v>
      </c>
      <c r="U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TY101434</t>
        </is>
      </c>
      <c r="B1443" s="68" t="n">
        <v>45840</v>
      </c>
      <c r="C1443" s="69" t="n">
        <v>2025</v>
      </c>
      <c r="D1443" t="inlineStr">
        <is>
          <t>Jul</t>
        </is>
      </c>
      <c r="E1443" t="inlineStr">
        <is>
          <t>Japan</t>
        </is>
      </c>
      <c r="F1443" t="inlineStr">
        <is>
          <t>Japan</t>
        </is>
      </c>
      <c r="G1443" t="inlineStr">
        <is>
          <t>Camry</t>
        </is>
      </c>
      <c r="H1443" t="inlineStr">
        <is>
          <t>Fleet</t>
        </is>
      </c>
      <c r="I1443" t="inlineStr">
        <is>
          <t>Company fleet</t>
        </is>
      </c>
      <c r="J1443" t="inlineStr">
        <is>
          <t>Hiroshi Tanaka</t>
        </is>
      </c>
      <c r="K1443" s="70" t="n">
        <v>33</v>
      </c>
      <c r="L1443" s="71" t="n">
        <v>3923331.26</v>
      </c>
      <c r="M1443" s="71" t="n">
        <v>129469931.58</v>
      </c>
      <c r="N1443" s="71" t="n">
        <v>3884097.95</v>
      </c>
      <c r="O1443" s="71" t="n">
        <v>125585833.63</v>
      </c>
      <c r="P1443" s="71" t="n">
        <v>104104685.82</v>
      </c>
      <c r="Q1443" s="71" t="n">
        <v>21481147.81</v>
      </c>
      <c r="R1443" t="inlineStr">
        <is>
          <t>TK-03</t>
        </is>
      </c>
      <c r="S1443" t="inlineStr">
        <is>
          <t>Petrol</t>
        </is>
      </c>
      <c r="T1443" s="70" t="n">
        <v>35</v>
      </c>
      <c r="U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TY101435</t>
        </is>
      </c>
      <c r="B1444" s="68" t="n">
        <v>45840</v>
      </c>
      <c r="C1444" s="69" t="n">
        <v>2025</v>
      </c>
      <c r="D1444" t="inlineStr">
        <is>
          <t>Jul</t>
        </is>
      </c>
      <c r="E1444" t="inlineStr">
        <is>
          <t>North America</t>
        </is>
      </c>
      <c r="F1444" t="inlineStr">
        <is>
          <t>USA</t>
        </is>
      </c>
      <c r="G1444" t="inlineStr">
        <is>
          <t>Corolla</t>
        </is>
      </c>
      <c r="H1444" t="inlineStr">
        <is>
          <t>Dealer retail</t>
        </is>
      </c>
      <c r="I1444" t="inlineStr">
        <is>
          <t>Private buyer</t>
        </is>
      </c>
      <c r="J1444" t="inlineStr">
        <is>
          <t>Aisha Bello</t>
        </is>
      </c>
      <c r="K1444" s="70" t="n">
        <v>21</v>
      </c>
      <c r="L1444" s="71" t="n">
        <v>2676855.91</v>
      </c>
      <c r="M1444" s="71" t="n">
        <v>56213974.11</v>
      </c>
      <c r="N1444" s="71" t="n">
        <v>1686419.22</v>
      </c>
      <c r="O1444" s="71" t="n">
        <v>54527554.89</v>
      </c>
      <c r="P1444" s="71" t="n">
        <v>48250214.68</v>
      </c>
      <c r="Q1444" s="71" t="n">
        <v>6277340.21</v>
      </c>
      <c r="R1444" t="inlineStr">
        <is>
          <t>LA-02</t>
        </is>
      </c>
      <c r="S1444" t="inlineStr">
        <is>
          <t>Petrol</t>
        </is>
      </c>
      <c r="T1444" s="70" t="n">
        <v>23</v>
      </c>
      <c r="U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TY101436</t>
        </is>
      </c>
      <c r="B1445" s="68" t="n">
        <v>45840</v>
      </c>
      <c r="C1445" s="69" t="n">
        <v>2025</v>
      </c>
      <c r="D1445" t="inlineStr">
        <is>
          <t>Jul</t>
        </is>
      </c>
      <c r="E1445" t="inlineStr">
        <is>
          <t>North America</t>
        </is>
      </c>
      <c r="F1445" t="inlineStr">
        <is>
          <t>Canada</t>
        </is>
      </c>
      <c r="G1445" t="inlineStr">
        <is>
          <t>Corolla</t>
        </is>
      </c>
      <c r="H1445" t="inlineStr">
        <is>
          <t>Dealer retail</t>
        </is>
      </c>
      <c r="I1445" t="inlineStr">
        <is>
          <t>Private buyer</t>
        </is>
      </c>
      <c r="J1445" t="inlineStr">
        <is>
          <t>Olivia Brown</t>
        </is>
      </c>
      <c r="K1445" s="70" t="n">
        <v>12</v>
      </c>
      <c r="L1445" s="71" t="n">
        <v>2726423.94</v>
      </c>
      <c r="M1445" s="71" t="n">
        <v>32717087.28</v>
      </c>
      <c r="N1445" s="71" t="n">
        <v>981512.62</v>
      </c>
      <c r="O1445" s="71" t="n">
        <v>31735574.66</v>
      </c>
      <c r="P1445" s="71" t="n">
        <v>28552102.1</v>
      </c>
      <c r="Q1445" s="71" t="n">
        <v>3183472.56</v>
      </c>
      <c r="R1445" t="inlineStr">
        <is>
          <t>TO-01</t>
        </is>
      </c>
      <c r="S1445" t="inlineStr">
        <is>
          <t>Petrol</t>
        </is>
      </c>
      <c r="T1445" s="70" t="n">
        <v>12</v>
      </c>
      <c r="U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TY101437</t>
        </is>
      </c>
      <c r="B1446" s="68" t="n">
        <v>45840</v>
      </c>
      <c r="C1446" s="69" t="n">
        <v>2025</v>
      </c>
      <c r="D1446" t="inlineStr">
        <is>
          <t>Jul</t>
        </is>
      </c>
      <c r="E1446" t="inlineStr">
        <is>
          <t>Middle East</t>
        </is>
      </c>
      <c r="F1446" t="inlineStr">
        <is>
          <t>Saudi Arabia</t>
        </is>
      </c>
      <c r="G1446" t="inlineStr">
        <is>
          <t>Corolla</t>
        </is>
      </c>
      <c r="H1446" t="inlineStr">
        <is>
          <t>Fleet</t>
        </is>
      </c>
      <c r="I1446" t="inlineStr">
        <is>
          <t>Government</t>
        </is>
      </c>
      <c r="J1446" t="inlineStr">
        <is>
          <t>Ruhi Shaikh</t>
        </is>
      </c>
      <c r="K1446" s="70" t="n">
        <v>32</v>
      </c>
      <c r="L1446" s="71" t="n">
        <v>2932901.97</v>
      </c>
      <c r="M1446" s="71" t="n">
        <v>93852863.04000001</v>
      </c>
      <c r="N1446" s="71" t="n">
        <v>4692643.15</v>
      </c>
      <c r="O1446" s="71" t="n">
        <v>89160219.89</v>
      </c>
      <c r="P1446" s="71" t="n">
        <v>72851392.43000001</v>
      </c>
      <c r="Q1446" s="71" t="n">
        <v>16308827.46</v>
      </c>
      <c r="R1446" t="inlineStr">
        <is>
          <t>RY-03</t>
        </is>
      </c>
      <c r="S1446" t="inlineStr">
        <is>
          <t>Hybrid</t>
        </is>
      </c>
      <c r="T1446" s="70" t="n">
        <v>34</v>
      </c>
      <c r="U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TY101438</t>
        </is>
      </c>
      <c r="B1447" s="68" t="n">
        <v>45840</v>
      </c>
      <c r="C1447" s="69" t="n">
        <v>2025</v>
      </c>
      <c r="D1447" t="inlineStr">
        <is>
          <t>Jul</t>
        </is>
      </c>
      <c r="E1447" t="inlineStr">
        <is>
          <t>Europe</t>
        </is>
      </c>
      <c r="F1447" t="inlineStr">
        <is>
          <t>UK</t>
        </is>
      </c>
      <c r="G1447" t="inlineStr">
        <is>
          <t>RAV4</t>
        </is>
      </c>
      <c r="H1447" t="inlineStr">
        <is>
          <t>Fleet</t>
        </is>
      </c>
      <c r="I1447" t="inlineStr">
        <is>
          <t>Private buyer</t>
        </is>
      </c>
      <c r="J1447" t="inlineStr">
        <is>
          <t>Ravindra Patil</t>
        </is>
      </c>
      <c r="K1447" s="70" t="n">
        <v>14</v>
      </c>
      <c r="L1447" s="71" t="n">
        <v>3769149.72</v>
      </c>
      <c r="M1447" s="71" t="n">
        <v>52768096.08</v>
      </c>
      <c r="N1447" s="71" t="n">
        <v>0</v>
      </c>
      <c r="O1447" s="71" t="n">
        <v>52768096.08</v>
      </c>
      <c r="P1447" s="71" t="n">
        <v>41396189.56</v>
      </c>
      <c r="Q1447" s="71" t="n">
        <v>11371906.52</v>
      </c>
      <c r="R1447" t="inlineStr">
        <is>
          <t>LN-02</t>
        </is>
      </c>
      <c r="S1447" t="inlineStr">
        <is>
          <t>Hybrid</t>
        </is>
      </c>
      <c r="T1447" s="70" t="n">
        <v>15</v>
      </c>
      <c r="U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TY101439</t>
        </is>
      </c>
      <c r="B1448" s="68" t="n">
        <v>45841</v>
      </c>
      <c r="C1448" s="69" t="n">
        <v>2025</v>
      </c>
      <c r="D1448" t="inlineStr">
        <is>
          <t>Jul</t>
        </is>
      </c>
      <c r="E1448" t="inlineStr">
        <is>
          <t>Japan</t>
        </is>
      </c>
      <c r="F1448" t="inlineStr">
        <is>
          <t>Japan</t>
        </is>
      </c>
      <c r="G1448" t="inlineStr">
        <is>
          <t>RAV4</t>
        </is>
      </c>
      <c r="H1448" t="inlineStr">
        <is>
          <t>Dealer retail</t>
        </is>
      </c>
      <c r="I1448" t="inlineStr">
        <is>
          <t>Private buyer</t>
        </is>
      </c>
      <c r="J1448" t="inlineStr">
        <is>
          <t>Yuki Sato</t>
        </is>
      </c>
      <c r="K1448" s="70" t="n">
        <v>15</v>
      </c>
      <c r="L1448" s="71" t="n">
        <v>3736807.33</v>
      </c>
      <c r="M1448" s="71" t="n">
        <v>56052109.95</v>
      </c>
      <c r="N1448" s="71" t="n">
        <v>1121042.2</v>
      </c>
      <c r="O1448" s="71" t="n">
        <v>54931067.75</v>
      </c>
      <c r="P1448" s="71" t="n">
        <v>41612992.15</v>
      </c>
      <c r="Q1448" s="71" t="n">
        <v>13318075.6</v>
      </c>
      <c r="R1448" t="inlineStr">
        <is>
          <t>NG-02</t>
        </is>
      </c>
      <c r="S1448" t="inlineStr">
        <is>
          <t>Petrol</t>
        </is>
      </c>
      <c r="T1448" s="70" t="n">
        <v>15</v>
      </c>
      <c r="U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TY101440</t>
        </is>
      </c>
      <c r="B1449" s="68" t="n">
        <v>45841</v>
      </c>
      <c r="C1449" s="69" t="n">
        <v>2025</v>
      </c>
      <c r="D1449" t="inlineStr">
        <is>
          <t>Jul</t>
        </is>
      </c>
      <c r="E1449" t="inlineStr">
        <is>
          <t>Middle East</t>
        </is>
      </c>
      <c r="F1449" t="inlineStr">
        <is>
          <t>UAE</t>
        </is>
      </c>
      <c r="G1449" t="inlineStr">
        <is>
          <t>Hilux</t>
        </is>
      </c>
      <c r="H1449" t="inlineStr">
        <is>
          <t>Fleet</t>
        </is>
      </c>
      <c r="I1449" t="inlineStr">
        <is>
          <t>Company fleet</t>
        </is>
      </c>
      <c r="J1449" t="inlineStr">
        <is>
          <t>Zoya Ahmed</t>
        </is>
      </c>
      <c r="K1449" s="70" t="n">
        <v>38</v>
      </c>
      <c r="L1449" s="71" t="n">
        <v>3933950.38</v>
      </c>
      <c r="M1449" s="71" t="n">
        <v>149490114.44</v>
      </c>
      <c r="N1449" s="71" t="n">
        <v>0</v>
      </c>
      <c r="O1449" s="71" t="n">
        <v>149490114.44</v>
      </c>
      <c r="P1449" s="71" t="n">
        <v>118155915.86</v>
      </c>
      <c r="Q1449" s="71" t="n">
        <v>31334198.58</v>
      </c>
      <c r="R1449" t="inlineStr">
        <is>
          <t>DB-02</t>
        </is>
      </c>
      <c r="S1449" t="inlineStr">
        <is>
          <t>Diesel</t>
        </is>
      </c>
      <c r="T1449" s="70" t="n">
        <v>37</v>
      </c>
      <c r="U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TY101441</t>
        </is>
      </c>
      <c r="B1450" s="68" t="n">
        <v>45842</v>
      </c>
      <c r="C1450" s="69" t="n">
        <v>2025</v>
      </c>
      <c r="D1450" t="inlineStr">
        <is>
          <t>Jul</t>
        </is>
      </c>
      <c r="E1450" t="inlineStr">
        <is>
          <t>Japan</t>
        </is>
      </c>
      <c r="F1450" t="inlineStr">
        <is>
          <t>Japan</t>
        </is>
      </c>
      <c r="G1450" t="inlineStr">
        <is>
          <t>Camry</t>
        </is>
      </c>
      <c r="H1450" t="inlineStr">
        <is>
          <t>Dealer retail</t>
        </is>
      </c>
      <c r="I1450" t="inlineStr">
        <is>
          <t>Private buyer</t>
        </is>
      </c>
      <c r="J1450" t="inlineStr">
        <is>
          <t>Yuki Sato</t>
        </is>
      </c>
      <c r="K1450" s="70" t="n">
        <v>13</v>
      </c>
      <c r="L1450" s="71" t="n">
        <v>3950586.05</v>
      </c>
      <c r="M1450" s="71" t="n">
        <v>51357618.65</v>
      </c>
      <c r="N1450" s="71" t="n">
        <v>2567880.93</v>
      </c>
      <c r="O1450" s="71" t="n">
        <v>48789737.72</v>
      </c>
      <c r="P1450" s="71" t="n">
        <v>43043795.97</v>
      </c>
      <c r="Q1450" s="71" t="n">
        <v>5745941.75</v>
      </c>
      <c r="R1450" t="inlineStr">
        <is>
          <t>OS-02</t>
        </is>
      </c>
      <c r="S1450" t="inlineStr">
        <is>
          <t>Hybrid</t>
        </is>
      </c>
      <c r="T1450" s="70" t="n">
        <v>14</v>
      </c>
      <c r="U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TY101442</t>
        </is>
      </c>
      <c r="B1451" s="68" t="n">
        <v>45842</v>
      </c>
      <c r="C1451" s="69" t="n">
        <v>2025</v>
      </c>
      <c r="D1451" t="inlineStr">
        <is>
          <t>Jul</t>
        </is>
      </c>
      <c r="E1451" t="inlineStr">
        <is>
          <t>Europe</t>
        </is>
      </c>
      <c r="F1451" t="inlineStr">
        <is>
          <t>France</t>
        </is>
      </c>
      <c r="G1451" t="inlineStr">
        <is>
          <t>Corolla</t>
        </is>
      </c>
      <c r="H1451" t="inlineStr">
        <is>
          <t>Online reservation</t>
        </is>
      </c>
      <c r="I1451" t="inlineStr">
        <is>
          <t>Private buyer</t>
        </is>
      </c>
      <c r="J1451" t="inlineStr">
        <is>
          <t>Ravindra Patil</t>
        </is>
      </c>
      <c r="K1451" s="70" t="n">
        <v>19</v>
      </c>
      <c r="L1451" s="71" t="n">
        <v>2676784.52</v>
      </c>
      <c r="M1451" s="71" t="n">
        <v>50858905.88</v>
      </c>
      <c r="N1451" s="71" t="n">
        <v>0</v>
      </c>
      <c r="O1451" s="71" t="n">
        <v>50858905.88</v>
      </c>
      <c r="P1451" s="71" t="n">
        <v>42041034.85</v>
      </c>
      <c r="Q1451" s="71" t="n">
        <v>8817871.029999999</v>
      </c>
      <c r="R1451" t="inlineStr">
        <is>
          <t>PA-03</t>
        </is>
      </c>
      <c r="S1451" t="inlineStr">
        <is>
          <t>Hybrid</t>
        </is>
      </c>
      <c r="T1451" s="70" t="n">
        <v>21</v>
      </c>
      <c r="U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TY101443</t>
        </is>
      </c>
      <c r="B1452" s="68" t="n">
        <v>45842</v>
      </c>
      <c r="C1452" s="69" t="n">
        <v>2025</v>
      </c>
      <c r="D1452" t="inlineStr">
        <is>
          <t>Jul</t>
        </is>
      </c>
      <c r="E1452" t="inlineStr">
        <is>
          <t>Asia</t>
        </is>
      </c>
      <c r="F1452" t="inlineStr">
        <is>
          <t>India</t>
        </is>
      </c>
      <c r="G1452" t="inlineStr">
        <is>
          <t>Hilux</t>
        </is>
      </c>
      <c r="H1452" t="inlineStr">
        <is>
          <t>Dealer retail</t>
        </is>
      </c>
      <c r="I1452" t="inlineStr">
        <is>
          <t>Private buyer</t>
        </is>
      </c>
      <c r="J1452" t="inlineStr">
        <is>
          <t>Carlos Silva</t>
        </is>
      </c>
      <c r="K1452" s="70" t="n">
        <v>22</v>
      </c>
      <c r="L1452" s="71" t="n">
        <v>4033058.99</v>
      </c>
      <c r="M1452" s="71" t="n">
        <v>88727297.78</v>
      </c>
      <c r="N1452" s="71" t="n">
        <v>2661818.93</v>
      </c>
      <c r="O1452" s="71" t="n">
        <v>86065478.84999999</v>
      </c>
      <c r="P1452" s="71" t="n">
        <v>67879187</v>
      </c>
      <c r="Q1452" s="71" t="n">
        <v>18186291.85</v>
      </c>
      <c r="R1452" t="inlineStr">
        <is>
          <t>PU-03</t>
        </is>
      </c>
      <c r="S1452" t="inlineStr">
        <is>
          <t>Diesel</t>
        </is>
      </c>
      <c r="T1452" s="70" t="n">
        <v>24</v>
      </c>
      <c r="U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TY101444</t>
        </is>
      </c>
      <c r="B1453" s="68" t="n">
        <v>45842</v>
      </c>
      <c r="C1453" s="69" t="n">
        <v>2025</v>
      </c>
      <c r="D1453" t="inlineStr">
        <is>
          <t>Jul</t>
        </is>
      </c>
      <c r="E1453" t="inlineStr">
        <is>
          <t>Japan</t>
        </is>
      </c>
      <c r="F1453" t="inlineStr">
        <is>
          <t>Japan</t>
        </is>
      </c>
      <c r="G1453" t="inlineStr">
        <is>
          <t>Prius</t>
        </is>
      </c>
      <c r="H1453" t="inlineStr">
        <is>
          <t>Dealer retail</t>
        </is>
      </c>
      <c r="I1453" t="inlineStr">
        <is>
          <t>Company fleet</t>
        </is>
      </c>
      <c r="J1453" t="inlineStr">
        <is>
          <t>Yuki Sato</t>
        </is>
      </c>
      <c r="K1453" s="70" t="n">
        <v>16</v>
      </c>
      <c r="L1453" s="71" t="n">
        <v>3553560.13</v>
      </c>
      <c r="M1453" s="71" t="n">
        <v>56856962.08</v>
      </c>
      <c r="N1453" s="71" t="n">
        <v>2842848.1</v>
      </c>
      <c r="O1453" s="71" t="n">
        <v>54014113.98</v>
      </c>
      <c r="P1453" s="71" t="n">
        <v>46371155.38</v>
      </c>
      <c r="Q1453" s="71" t="n">
        <v>7642958.6</v>
      </c>
      <c r="R1453" t="inlineStr">
        <is>
          <t>TK-01</t>
        </is>
      </c>
      <c r="S1453" t="inlineStr">
        <is>
          <t>Hybrid</t>
        </is>
      </c>
      <c r="T1453" s="70" t="n">
        <v>16</v>
      </c>
      <c r="U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TY101445</t>
        </is>
      </c>
      <c r="B1454" s="68" t="n">
        <v>45842</v>
      </c>
      <c r="C1454" s="69" t="n">
        <v>2025</v>
      </c>
      <c r="D1454" t="inlineStr">
        <is>
          <t>Jul</t>
        </is>
      </c>
      <c r="E1454" t="inlineStr">
        <is>
          <t>North America</t>
        </is>
      </c>
      <c r="F1454" t="inlineStr">
        <is>
          <t>Canada</t>
        </is>
      </c>
      <c r="G1454" t="inlineStr">
        <is>
          <t>RAV4</t>
        </is>
      </c>
      <c r="H1454" t="inlineStr">
        <is>
          <t>Dealer retail</t>
        </is>
      </c>
      <c r="I1454" t="inlineStr">
        <is>
          <t>Company fleet</t>
        </is>
      </c>
      <c r="J1454" t="inlineStr">
        <is>
          <t>Arjun Mehta</t>
        </is>
      </c>
      <c r="K1454" s="70" t="n">
        <v>32</v>
      </c>
      <c r="L1454" s="71" t="n">
        <v>3676221.92</v>
      </c>
      <c r="M1454" s="71" t="n">
        <v>117639101.44</v>
      </c>
      <c r="N1454" s="71" t="n">
        <v>5881955.07</v>
      </c>
      <c r="O1454" s="71" t="n">
        <v>111757146.37</v>
      </c>
      <c r="P1454" s="71" t="n">
        <v>90106627.45999999</v>
      </c>
      <c r="Q1454" s="71" t="n">
        <v>21650518.91</v>
      </c>
      <c r="R1454" t="inlineStr">
        <is>
          <t>TO-01</t>
        </is>
      </c>
      <c r="S1454" t="inlineStr">
        <is>
          <t>Hybrid</t>
        </is>
      </c>
      <c r="T1454" s="70" t="n">
        <v>32</v>
      </c>
      <c r="U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TY101446</t>
        </is>
      </c>
      <c r="B1455" s="68" t="n">
        <v>45842</v>
      </c>
      <c r="C1455" s="69" t="n">
        <v>2025</v>
      </c>
      <c r="D1455" t="inlineStr">
        <is>
          <t>Jul</t>
        </is>
      </c>
      <c r="E1455" t="inlineStr">
        <is>
          <t>Japan</t>
        </is>
      </c>
      <c r="F1455" t="inlineStr">
        <is>
          <t>Japan</t>
        </is>
      </c>
      <c r="G1455" t="inlineStr">
        <is>
          <t>Corolla</t>
        </is>
      </c>
      <c r="H1455" t="inlineStr">
        <is>
          <t>Online reservation</t>
        </is>
      </c>
      <c r="I1455" t="inlineStr">
        <is>
          <t>Company fleet</t>
        </is>
      </c>
      <c r="J1455" t="inlineStr">
        <is>
          <t>Ravindra Patil</t>
        </is>
      </c>
      <c r="K1455" s="70" t="n">
        <v>9</v>
      </c>
      <c r="L1455" s="71" t="n">
        <v>2654941.43</v>
      </c>
      <c r="M1455" s="71" t="n">
        <v>23894472.87</v>
      </c>
      <c r="N1455" s="71" t="n">
        <v>477889.46</v>
      </c>
      <c r="O1455" s="71" t="n">
        <v>23416583.41</v>
      </c>
      <c r="P1455" s="71" t="n">
        <v>20536835.19</v>
      </c>
      <c r="Q1455" s="71" t="n">
        <v>2879748.22</v>
      </c>
      <c r="R1455" t="inlineStr">
        <is>
          <t>OS-02</t>
        </is>
      </c>
      <c r="S1455" t="inlineStr">
        <is>
          <t>Petrol</t>
        </is>
      </c>
      <c r="T1455" s="70" t="n">
        <v>9</v>
      </c>
      <c r="U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TY101447</t>
        </is>
      </c>
      <c r="B1456" s="68" t="n">
        <v>45842</v>
      </c>
      <c r="C1456" s="69" t="n">
        <v>2025</v>
      </c>
      <c r="D1456" t="inlineStr">
        <is>
          <t>Jul</t>
        </is>
      </c>
      <c r="E1456" t="inlineStr">
        <is>
          <t>Europe</t>
        </is>
      </c>
      <c r="F1456" t="inlineStr">
        <is>
          <t>UK</t>
        </is>
      </c>
      <c r="G1456" t="inlineStr">
        <is>
          <t>Hilux</t>
        </is>
      </c>
      <c r="H1456" t="inlineStr">
        <is>
          <t>Fleet</t>
        </is>
      </c>
      <c r="I1456" t="inlineStr">
        <is>
          <t>Private buyer</t>
        </is>
      </c>
      <c r="J1456" t="inlineStr">
        <is>
          <t>Ana Costa</t>
        </is>
      </c>
      <c r="K1456" s="70" t="n">
        <v>46</v>
      </c>
      <c r="L1456" s="71" t="n">
        <v>3908303.18</v>
      </c>
      <c r="M1456" s="71" t="n">
        <v>179781946.28</v>
      </c>
      <c r="N1456" s="71" t="n">
        <v>5393458.39</v>
      </c>
      <c r="O1456" s="71" t="n">
        <v>174388487.89</v>
      </c>
      <c r="P1456" s="71" t="n">
        <v>147956795.02</v>
      </c>
      <c r="Q1456" s="71" t="n">
        <v>26431692.87</v>
      </c>
      <c r="R1456" t="inlineStr">
        <is>
          <t>LN-03</t>
        </is>
      </c>
      <c r="S1456" t="inlineStr">
        <is>
          <t>Diesel</t>
        </is>
      </c>
      <c r="T1456" s="70" t="n">
        <v>50</v>
      </c>
      <c r="U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TY101448</t>
        </is>
      </c>
      <c r="B1457" s="68" t="n">
        <v>45842</v>
      </c>
      <c r="C1457" s="69" t="n">
        <v>2025</v>
      </c>
      <c r="D1457" t="inlineStr">
        <is>
          <t>Jul</t>
        </is>
      </c>
      <c r="E1457" t="inlineStr">
        <is>
          <t>Asia</t>
        </is>
      </c>
      <c r="F1457" t="inlineStr">
        <is>
          <t>India</t>
        </is>
      </c>
      <c r="G1457" t="inlineStr">
        <is>
          <t>RAV4</t>
        </is>
      </c>
      <c r="H1457" t="inlineStr">
        <is>
          <t>Dealer retail</t>
        </is>
      </c>
      <c r="I1457" t="inlineStr">
        <is>
          <t>Private buyer</t>
        </is>
      </c>
      <c r="J1457" t="inlineStr">
        <is>
          <t>Hiroshi Tanaka</t>
        </is>
      </c>
      <c r="K1457" s="70" t="n">
        <v>46</v>
      </c>
      <c r="L1457" s="71" t="n">
        <v>3623346.81</v>
      </c>
      <c r="M1457" s="71" t="n">
        <v>166673953.26</v>
      </c>
      <c r="N1457" s="71" t="n">
        <v>5000218.6</v>
      </c>
      <c r="O1457" s="71" t="n">
        <v>161673734.66</v>
      </c>
      <c r="P1457" s="71" t="n">
        <v>132323486.55</v>
      </c>
      <c r="Q1457" s="71" t="n">
        <v>29350248.11</v>
      </c>
      <c r="R1457" t="inlineStr">
        <is>
          <t>DL-04</t>
        </is>
      </c>
      <c r="S1457" t="inlineStr">
        <is>
          <t>Petrol</t>
        </is>
      </c>
      <c r="T1457" s="70" t="n">
        <v>44</v>
      </c>
      <c r="U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TY101449</t>
        </is>
      </c>
      <c r="B1458" s="68" t="n">
        <v>45842</v>
      </c>
      <c r="C1458" s="69" t="n">
        <v>2025</v>
      </c>
      <c r="D1458" t="inlineStr">
        <is>
          <t>Jul</t>
        </is>
      </c>
      <c r="E1458" t="inlineStr">
        <is>
          <t>Europe</t>
        </is>
      </c>
      <c r="F1458" t="inlineStr">
        <is>
          <t>Germany</t>
        </is>
      </c>
      <c r="G1458" t="inlineStr">
        <is>
          <t>RAV4</t>
        </is>
      </c>
      <c r="H1458" t="inlineStr">
        <is>
          <t>Dealer retail</t>
        </is>
      </c>
      <c r="I1458" t="inlineStr">
        <is>
          <t>Private buyer</t>
        </is>
      </c>
      <c r="J1458" t="inlineStr">
        <is>
          <t>Wei Chen</t>
        </is>
      </c>
      <c r="K1458" s="70" t="n">
        <v>11</v>
      </c>
      <c r="L1458" s="71" t="n">
        <v>3696032.35</v>
      </c>
      <c r="M1458" s="71" t="n">
        <v>40656355.85</v>
      </c>
      <c r="N1458" s="71" t="n">
        <v>0</v>
      </c>
      <c r="O1458" s="71" t="n">
        <v>40656355.85</v>
      </c>
      <c r="P1458" s="71" t="n">
        <v>31186628.53</v>
      </c>
      <c r="Q1458" s="71" t="n">
        <v>9469727.32</v>
      </c>
      <c r="R1458" t="inlineStr">
        <is>
          <t>BE-03</t>
        </is>
      </c>
      <c r="S1458" t="inlineStr">
        <is>
          <t>Hybrid</t>
        </is>
      </c>
      <c r="T1458" s="70" t="n">
        <v>12</v>
      </c>
      <c r="U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TY101450</t>
        </is>
      </c>
      <c r="B1459" s="68" t="n">
        <v>45842</v>
      </c>
      <c r="C1459" s="69" t="n">
        <v>2025</v>
      </c>
      <c r="D1459" t="inlineStr">
        <is>
          <t>Jul</t>
        </is>
      </c>
      <c r="E1459" t="inlineStr">
        <is>
          <t>North America</t>
        </is>
      </c>
      <c r="F1459" t="inlineStr">
        <is>
          <t>Canada</t>
        </is>
      </c>
      <c r="G1459" t="inlineStr">
        <is>
          <t>Camry</t>
        </is>
      </c>
      <c r="H1459" t="inlineStr">
        <is>
          <t>Dealer retail</t>
        </is>
      </c>
      <c r="I1459" t="inlineStr">
        <is>
          <t>Government</t>
        </is>
      </c>
      <c r="J1459" t="inlineStr">
        <is>
          <t>Carlos Silva</t>
        </is>
      </c>
      <c r="K1459" s="70" t="n">
        <v>32</v>
      </c>
      <c r="L1459" s="71" t="n">
        <v>3787340.2</v>
      </c>
      <c r="M1459" s="71" t="n">
        <v>121194886.4</v>
      </c>
      <c r="N1459" s="71" t="n">
        <v>3635846.59</v>
      </c>
      <c r="O1459" s="71" t="n">
        <v>117559039.81</v>
      </c>
      <c r="P1459" s="71" t="n">
        <v>103576226.71</v>
      </c>
      <c r="Q1459" s="71" t="n">
        <v>13982813.1</v>
      </c>
      <c r="R1459" t="inlineStr">
        <is>
          <t>TO-04</t>
        </is>
      </c>
      <c r="S1459" t="inlineStr">
        <is>
          <t>Hybrid</t>
        </is>
      </c>
      <c r="T1459" s="70" t="n">
        <v>31</v>
      </c>
      <c r="U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TY101451</t>
        </is>
      </c>
      <c r="B1460" s="68" t="n">
        <v>45842</v>
      </c>
      <c r="C1460" s="69" t="n">
        <v>2025</v>
      </c>
      <c r="D1460" t="inlineStr">
        <is>
          <t>Jul</t>
        </is>
      </c>
      <c r="E1460" t="inlineStr">
        <is>
          <t>Japan</t>
        </is>
      </c>
      <c r="F1460" t="inlineStr">
        <is>
          <t>Japan</t>
        </is>
      </c>
      <c r="G1460" t="inlineStr">
        <is>
          <t>RAV4</t>
        </is>
      </c>
      <c r="H1460" t="inlineStr">
        <is>
          <t>Dealer retail</t>
        </is>
      </c>
      <c r="I1460" t="inlineStr">
        <is>
          <t>Private buyer</t>
        </is>
      </c>
      <c r="J1460" t="inlineStr">
        <is>
          <t>Kofi Mensah</t>
        </is>
      </c>
      <c r="K1460" s="70" t="n">
        <v>38</v>
      </c>
      <c r="L1460" s="71" t="n">
        <v>3417595.96</v>
      </c>
      <c r="M1460" s="71" t="n">
        <v>129868646.48</v>
      </c>
      <c r="N1460" s="71" t="n">
        <v>2597372.93</v>
      </c>
      <c r="O1460" s="71" t="n">
        <v>127271273.55</v>
      </c>
      <c r="P1460" s="71" t="n">
        <v>109850818.32</v>
      </c>
      <c r="Q1460" s="71" t="n">
        <v>17420455.23</v>
      </c>
      <c r="R1460" t="inlineStr">
        <is>
          <t>TK-01</t>
        </is>
      </c>
      <c r="S1460" t="inlineStr">
        <is>
          <t>Hybrid</t>
        </is>
      </c>
      <c r="T1460" s="70" t="n">
        <v>37</v>
      </c>
      <c r="U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TY101452</t>
        </is>
      </c>
      <c r="B1461" s="68" t="n">
        <v>45842</v>
      </c>
      <c r="C1461" s="69" t="n">
        <v>2025</v>
      </c>
      <c r="D1461" t="inlineStr">
        <is>
          <t>Jul</t>
        </is>
      </c>
      <c r="E1461" t="inlineStr">
        <is>
          <t>Middle East</t>
        </is>
      </c>
      <c r="F1461" t="inlineStr">
        <is>
          <t>Saudi Arabia</t>
        </is>
      </c>
      <c r="G1461" t="inlineStr">
        <is>
          <t>RAV4</t>
        </is>
      </c>
      <c r="H1461" t="inlineStr">
        <is>
          <t>Dealer retail</t>
        </is>
      </c>
      <c r="I1461" t="inlineStr">
        <is>
          <t>Private buyer</t>
        </is>
      </c>
      <c r="J1461" t="inlineStr">
        <is>
          <t>Omar Haddad</t>
        </is>
      </c>
      <c r="K1461" s="70" t="n">
        <v>19</v>
      </c>
      <c r="L1461" s="71" t="n">
        <v>3579034.67</v>
      </c>
      <c r="M1461" s="71" t="n">
        <v>68001658.73</v>
      </c>
      <c r="N1461" s="71" t="n">
        <v>3400082.94</v>
      </c>
      <c r="O1461" s="71" t="n">
        <v>64601575.79</v>
      </c>
      <c r="P1461" s="71" t="n">
        <v>51942358.87</v>
      </c>
      <c r="Q1461" s="71" t="n">
        <v>12659216.92</v>
      </c>
      <c r="R1461" t="inlineStr">
        <is>
          <t>RY-01</t>
        </is>
      </c>
      <c r="S1461" t="inlineStr">
        <is>
          <t>Hybrid</t>
        </is>
      </c>
      <c r="T1461" s="70" t="n">
        <v>20</v>
      </c>
      <c r="U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TY101453</t>
        </is>
      </c>
      <c r="B1462" s="68" t="n">
        <v>45842</v>
      </c>
      <c r="C1462" s="69" t="n">
        <v>2025</v>
      </c>
      <c r="D1462" t="inlineStr">
        <is>
          <t>Jul</t>
        </is>
      </c>
      <c r="E1462" t="inlineStr">
        <is>
          <t>Japan</t>
        </is>
      </c>
      <c r="F1462" t="inlineStr">
        <is>
          <t>Japan</t>
        </is>
      </c>
      <c r="G1462" t="inlineStr">
        <is>
          <t>Hilux</t>
        </is>
      </c>
      <c r="H1462" t="inlineStr">
        <is>
          <t>Dealer retail</t>
        </is>
      </c>
      <c r="I1462" t="inlineStr">
        <is>
          <t>Private buyer</t>
        </is>
      </c>
      <c r="J1462" t="inlineStr">
        <is>
          <t>Mei Lin</t>
        </is>
      </c>
      <c r="K1462" s="70" t="n">
        <v>12</v>
      </c>
      <c r="L1462" s="71" t="n">
        <v>3942159.82</v>
      </c>
      <c r="M1462" s="71" t="n">
        <v>47305917.84</v>
      </c>
      <c r="N1462" s="71" t="n">
        <v>2365295.89</v>
      </c>
      <c r="O1462" s="71" t="n">
        <v>44940621.95</v>
      </c>
      <c r="P1462" s="71" t="n">
        <v>37061616.28</v>
      </c>
      <c r="Q1462" s="71" t="n">
        <v>7879005.67</v>
      </c>
      <c r="R1462" t="inlineStr">
        <is>
          <t>OS-03</t>
        </is>
      </c>
      <c r="S1462" t="inlineStr">
        <is>
          <t>Diesel</t>
        </is>
      </c>
      <c r="T1462" s="70" t="n">
        <v>12</v>
      </c>
      <c r="U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TY101454</t>
        </is>
      </c>
      <c r="B1463" s="68" t="n">
        <v>45843</v>
      </c>
      <c r="C1463" s="69" t="n">
        <v>2025</v>
      </c>
      <c r="D1463" t="inlineStr">
        <is>
          <t>Jul</t>
        </is>
      </c>
      <c r="E1463" t="inlineStr">
        <is>
          <t>Japan</t>
        </is>
      </c>
      <c r="F1463" t="inlineStr">
        <is>
          <t>Japan</t>
        </is>
      </c>
      <c r="G1463" t="inlineStr">
        <is>
          <t>Corolla</t>
        </is>
      </c>
      <c r="H1463" t="inlineStr">
        <is>
          <t>Fleet</t>
        </is>
      </c>
      <c r="I1463" t="inlineStr">
        <is>
          <t>Private buyer</t>
        </is>
      </c>
      <c r="J1463" t="inlineStr">
        <is>
          <t>Lucas Martin</t>
        </is>
      </c>
      <c r="K1463" s="70" t="n">
        <v>10</v>
      </c>
      <c r="L1463" s="71" t="n">
        <v>2882944.84</v>
      </c>
      <c r="M1463" s="71" t="n">
        <v>28829448.4</v>
      </c>
      <c r="N1463" s="71" t="n">
        <v>576588.97</v>
      </c>
      <c r="O1463" s="71" t="n">
        <v>28252859.43</v>
      </c>
      <c r="P1463" s="71" t="n">
        <v>23117300.52</v>
      </c>
      <c r="Q1463" s="71" t="n">
        <v>5135558.91</v>
      </c>
      <c r="R1463" t="inlineStr">
        <is>
          <t>TK-03</t>
        </is>
      </c>
      <c r="S1463" t="inlineStr">
        <is>
          <t>Hybrid</t>
        </is>
      </c>
      <c r="T1463" s="70" t="n">
        <v>11</v>
      </c>
      <c r="U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TY101455</t>
        </is>
      </c>
      <c r="B1464" s="68" t="n">
        <v>45843</v>
      </c>
      <c r="C1464" s="69" t="n">
        <v>2025</v>
      </c>
      <c r="D1464" t="inlineStr">
        <is>
          <t>Jul</t>
        </is>
      </c>
      <c r="E1464" t="inlineStr">
        <is>
          <t>Japan</t>
        </is>
      </c>
      <c r="F1464" t="inlineStr">
        <is>
          <t>Japan</t>
        </is>
      </c>
      <c r="G1464" t="inlineStr">
        <is>
          <t>Corolla</t>
        </is>
      </c>
      <c r="H1464" t="inlineStr">
        <is>
          <t>Fleet</t>
        </is>
      </c>
      <c r="I1464" t="inlineStr">
        <is>
          <t>Private buyer</t>
        </is>
      </c>
      <c r="J1464" t="inlineStr">
        <is>
          <t>Lucas Martin</t>
        </is>
      </c>
      <c r="K1464" s="70" t="n">
        <v>42</v>
      </c>
      <c r="L1464" s="71" t="n">
        <v>2643055.68</v>
      </c>
      <c r="M1464" s="71" t="n">
        <v>111008338.56</v>
      </c>
      <c r="N1464" s="71" t="n">
        <v>2220166.77</v>
      </c>
      <c r="O1464" s="71" t="n">
        <v>108788171.79</v>
      </c>
      <c r="P1464" s="71" t="n">
        <v>96913218.76000001</v>
      </c>
      <c r="Q1464" s="71" t="n">
        <v>11874953.03</v>
      </c>
      <c r="R1464" t="inlineStr">
        <is>
          <t>OS-01</t>
        </is>
      </c>
      <c r="S1464" t="inlineStr">
        <is>
          <t>Hybrid</t>
        </is>
      </c>
      <c r="T1464" s="70" t="n">
        <v>45</v>
      </c>
      <c r="U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TY101456</t>
        </is>
      </c>
      <c r="B1465" s="68" t="n">
        <v>45843</v>
      </c>
      <c r="C1465" s="69" t="n">
        <v>2025</v>
      </c>
      <c r="D1465" t="inlineStr">
        <is>
          <t>Jul</t>
        </is>
      </c>
      <c r="E1465" t="inlineStr">
        <is>
          <t>North America</t>
        </is>
      </c>
      <c r="F1465" t="inlineStr">
        <is>
          <t>Canada</t>
        </is>
      </c>
      <c r="G1465" t="inlineStr">
        <is>
          <t>Hilux</t>
        </is>
      </c>
      <c r="H1465" t="inlineStr">
        <is>
          <t>Dealer retail</t>
        </is>
      </c>
      <c r="I1465" t="inlineStr">
        <is>
          <t>Private buyer</t>
        </is>
      </c>
      <c r="J1465" t="inlineStr">
        <is>
          <t>Omar Haddad</t>
        </is>
      </c>
      <c r="K1465" s="70" t="n">
        <v>36</v>
      </c>
      <c r="L1465" s="71" t="n">
        <v>3872741.26</v>
      </c>
      <c r="M1465" s="71" t="n">
        <v>139418685.36</v>
      </c>
      <c r="N1465" s="71" t="n">
        <v>2788373.71</v>
      </c>
      <c r="O1465" s="71" t="n">
        <v>136630311.65</v>
      </c>
      <c r="P1465" s="71" t="n">
        <v>114549222.01</v>
      </c>
      <c r="Q1465" s="71" t="n">
        <v>22081089.64</v>
      </c>
      <c r="R1465" t="inlineStr">
        <is>
          <t>TO-01</t>
        </is>
      </c>
      <c r="S1465" t="inlineStr">
        <is>
          <t>Diesel</t>
        </is>
      </c>
      <c r="T1465" s="70" t="n">
        <v>35</v>
      </c>
      <c r="U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TY101457</t>
        </is>
      </c>
      <c r="B1466" s="68" t="n">
        <v>45843</v>
      </c>
      <c r="C1466" s="69" t="n">
        <v>2025</v>
      </c>
      <c r="D1466" t="inlineStr">
        <is>
          <t>Jul</t>
        </is>
      </c>
      <c r="E1466" t="inlineStr">
        <is>
          <t>Japan</t>
        </is>
      </c>
      <c r="F1466" t="inlineStr">
        <is>
          <t>Japan</t>
        </is>
      </c>
      <c r="G1466" t="inlineStr">
        <is>
          <t>Corolla</t>
        </is>
      </c>
      <c r="H1466" t="inlineStr">
        <is>
          <t>Dealer retail</t>
        </is>
      </c>
      <c r="I1466" t="inlineStr">
        <is>
          <t>Company fleet</t>
        </is>
      </c>
      <c r="J1466" t="inlineStr">
        <is>
          <t>Sophie Müller</t>
        </is>
      </c>
      <c r="K1466" s="70" t="n">
        <v>9</v>
      </c>
      <c r="L1466" s="71" t="n">
        <v>2860488.14</v>
      </c>
      <c r="M1466" s="71" t="n">
        <v>25744393.26</v>
      </c>
      <c r="N1466" s="71" t="n">
        <v>514887.87</v>
      </c>
      <c r="O1466" s="71" t="n">
        <v>25229505.39</v>
      </c>
      <c r="P1466" s="71" t="n">
        <v>20679004.3</v>
      </c>
      <c r="Q1466" s="71" t="n">
        <v>4550501.09</v>
      </c>
      <c r="R1466" t="inlineStr">
        <is>
          <t>OS-01</t>
        </is>
      </c>
      <c r="S1466" t="inlineStr">
        <is>
          <t>Hybrid</t>
        </is>
      </c>
      <c r="T1466" s="70" t="n">
        <v>9</v>
      </c>
      <c r="U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TY101458</t>
        </is>
      </c>
      <c r="B1467" s="68" t="n">
        <v>45843</v>
      </c>
      <c r="C1467" s="69" t="n">
        <v>2025</v>
      </c>
      <c r="D1467" t="inlineStr">
        <is>
          <t>Jul</t>
        </is>
      </c>
      <c r="E1467" t="inlineStr">
        <is>
          <t>Asia</t>
        </is>
      </c>
      <c r="F1467" t="inlineStr">
        <is>
          <t>Indonesia</t>
        </is>
      </c>
      <c r="G1467" t="inlineStr">
        <is>
          <t>bZ4X</t>
        </is>
      </c>
      <c r="H1467" t="inlineStr">
        <is>
          <t>Dealer retail</t>
        </is>
      </c>
      <c r="I1467" t="inlineStr">
        <is>
          <t>Private buyer</t>
        </is>
      </c>
      <c r="J1467" t="inlineStr">
        <is>
          <t>Emma Clarke</t>
        </is>
      </c>
      <c r="K1467" s="70" t="n">
        <v>22</v>
      </c>
      <c r="L1467" s="71" t="n">
        <v>5920767.29</v>
      </c>
      <c r="M1467" s="71" t="n">
        <v>130256880.38</v>
      </c>
      <c r="N1467" s="71" t="n">
        <v>2605137.61</v>
      </c>
      <c r="O1467" s="71" t="n">
        <v>127651742.77</v>
      </c>
      <c r="P1467" s="71" t="n">
        <v>115081675.15</v>
      </c>
      <c r="Q1467" s="71" t="n">
        <v>12570067.62</v>
      </c>
      <c r="R1467" t="inlineStr">
        <is>
          <t>JK-02</t>
        </is>
      </c>
      <c r="S1467" t="inlineStr">
        <is>
          <t>EV</t>
        </is>
      </c>
      <c r="T1467" s="70" t="n">
        <v>23</v>
      </c>
      <c r="U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TY101459</t>
        </is>
      </c>
      <c r="B1468" s="68" t="n">
        <v>45843</v>
      </c>
      <c r="C1468" s="69" t="n">
        <v>2025</v>
      </c>
      <c r="D1468" t="inlineStr">
        <is>
          <t>Jul</t>
        </is>
      </c>
      <c r="E1468" t="inlineStr">
        <is>
          <t>Japan</t>
        </is>
      </c>
      <c r="F1468" t="inlineStr">
        <is>
          <t>Japan</t>
        </is>
      </c>
      <c r="G1468" t="inlineStr">
        <is>
          <t>Prius</t>
        </is>
      </c>
      <c r="H1468" t="inlineStr">
        <is>
          <t>Dealer retail</t>
        </is>
      </c>
      <c r="I1468" t="inlineStr">
        <is>
          <t>Company fleet</t>
        </is>
      </c>
      <c r="J1468" t="inlineStr">
        <is>
          <t>Amir Khan</t>
        </is>
      </c>
      <c r="K1468" s="70" t="n">
        <v>22</v>
      </c>
      <c r="L1468" s="71" t="n">
        <v>3385424.09</v>
      </c>
      <c r="M1468" s="71" t="n">
        <v>74479329.98</v>
      </c>
      <c r="N1468" s="71" t="n">
        <v>1489586.6</v>
      </c>
      <c r="O1468" s="71" t="n">
        <v>72989743.38</v>
      </c>
      <c r="P1468" s="71" t="n">
        <v>63148153.1</v>
      </c>
      <c r="Q1468" s="71" t="n">
        <v>9841590.279999999</v>
      </c>
      <c r="R1468" t="inlineStr">
        <is>
          <t>NG-03</t>
        </is>
      </c>
      <c r="S1468" t="inlineStr">
        <is>
          <t>Hybrid</t>
        </is>
      </c>
      <c r="T1468" s="70" t="n">
        <v>21</v>
      </c>
      <c r="U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TY101460</t>
        </is>
      </c>
      <c r="B1469" s="68" t="n">
        <v>45843</v>
      </c>
      <c r="C1469" s="69" t="n">
        <v>2025</v>
      </c>
      <c r="D1469" t="inlineStr">
        <is>
          <t>Jul</t>
        </is>
      </c>
      <c r="E1469" t="inlineStr">
        <is>
          <t>Japan</t>
        </is>
      </c>
      <c r="F1469" t="inlineStr">
        <is>
          <t>Japan</t>
        </is>
      </c>
      <c r="G1469" t="inlineStr">
        <is>
          <t>bZ4X</t>
        </is>
      </c>
      <c r="H1469" t="inlineStr">
        <is>
          <t>Dealer retail</t>
        </is>
      </c>
      <c r="I1469" t="inlineStr">
        <is>
          <t>Company fleet</t>
        </is>
      </c>
      <c r="J1469" t="inlineStr">
        <is>
          <t>Aisha Bello</t>
        </is>
      </c>
      <c r="K1469" s="70" t="n">
        <v>38</v>
      </c>
      <c r="L1469" s="71" t="n">
        <v>6059571.97</v>
      </c>
      <c r="M1469" s="71" t="n">
        <v>230263734.86</v>
      </c>
      <c r="N1469" s="71" t="n">
        <v>0</v>
      </c>
      <c r="O1469" s="71" t="n">
        <v>230263734.86</v>
      </c>
      <c r="P1469" s="71" t="n">
        <v>206073485.87</v>
      </c>
      <c r="Q1469" s="71" t="n">
        <v>24190248.99</v>
      </c>
      <c r="R1469" t="inlineStr">
        <is>
          <t>NG-02</t>
        </is>
      </c>
      <c r="S1469" t="inlineStr">
        <is>
          <t>EV</t>
        </is>
      </c>
      <c r="T1469" s="70" t="n">
        <v>40</v>
      </c>
      <c r="U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TY101461</t>
        </is>
      </c>
      <c r="B1470" s="68" t="n">
        <v>45843</v>
      </c>
      <c r="C1470" s="69" t="n">
        <v>2025</v>
      </c>
      <c r="D1470" t="inlineStr">
        <is>
          <t>Jul</t>
        </is>
      </c>
      <c r="E1470" t="inlineStr">
        <is>
          <t>North America</t>
        </is>
      </c>
      <c r="F1470" t="inlineStr">
        <is>
          <t>Canada</t>
        </is>
      </c>
      <c r="G1470" t="inlineStr">
        <is>
          <t>RAV4</t>
        </is>
      </c>
      <c r="H1470" t="inlineStr">
        <is>
          <t>Dealer retail</t>
        </is>
      </c>
      <c r="I1470" t="inlineStr">
        <is>
          <t>Private buyer</t>
        </is>
      </c>
      <c r="J1470" t="inlineStr">
        <is>
          <t>Olivia Brown</t>
        </is>
      </c>
      <c r="K1470" s="70" t="n">
        <v>21</v>
      </c>
      <c r="L1470" s="71" t="n">
        <v>3801133.14</v>
      </c>
      <c r="M1470" s="71" t="n">
        <v>79823795.94</v>
      </c>
      <c r="N1470" s="71" t="n">
        <v>3991189.8</v>
      </c>
      <c r="O1470" s="71" t="n">
        <v>75832606.14</v>
      </c>
      <c r="P1470" s="71" t="n">
        <v>60107390.85</v>
      </c>
      <c r="Q1470" s="71" t="n">
        <v>15725215.29</v>
      </c>
      <c r="R1470" t="inlineStr">
        <is>
          <t>TO-03</t>
        </is>
      </c>
      <c r="S1470" t="inlineStr">
        <is>
          <t>Hybrid</t>
        </is>
      </c>
      <c r="T1470" s="70" t="n">
        <v>21</v>
      </c>
      <c r="U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TY101462</t>
        </is>
      </c>
      <c r="B1471" s="68" t="n">
        <v>45843</v>
      </c>
      <c r="C1471" s="69" t="n">
        <v>2025</v>
      </c>
      <c r="D1471" t="inlineStr">
        <is>
          <t>Jul</t>
        </is>
      </c>
      <c r="E1471" t="inlineStr">
        <is>
          <t>Japan</t>
        </is>
      </c>
      <c r="F1471" t="inlineStr">
        <is>
          <t>Japan</t>
        </is>
      </c>
      <c r="G1471" t="inlineStr">
        <is>
          <t>Camry</t>
        </is>
      </c>
      <c r="H1471" t="inlineStr">
        <is>
          <t>Fleet</t>
        </is>
      </c>
      <c r="I1471" t="inlineStr">
        <is>
          <t>Company fleet</t>
        </is>
      </c>
      <c r="J1471" t="inlineStr">
        <is>
          <t>Emma Clarke</t>
        </is>
      </c>
      <c r="K1471" s="70" t="n">
        <v>6</v>
      </c>
      <c r="L1471" s="71" t="n">
        <v>4127067.38</v>
      </c>
      <c r="M1471" s="71" t="n">
        <v>24762404.28</v>
      </c>
      <c r="N1471" s="71" t="n">
        <v>1238120.21</v>
      </c>
      <c r="O1471" s="71" t="n">
        <v>23524284.07</v>
      </c>
      <c r="P1471" s="71" t="n">
        <v>18803890.06</v>
      </c>
      <c r="Q1471" s="71" t="n">
        <v>4720394.01</v>
      </c>
      <c r="R1471" t="inlineStr">
        <is>
          <t>OS-04</t>
        </is>
      </c>
      <c r="S1471" t="inlineStr">
        <is>
          <t>Petrol</t>
        </is>
      </c>
      <c r="T1471" s="70" t="n">
        <v>6</v>
      </c>
      <c r="U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TY101463</t>
        </is>
      </c>
      <c r="B1472" s="68" t="n">
        <v>45844</v>
      </c>
      <c r="C1472" s="69" t="n">
        <v>2025</v>
      </c>
      <c r="D1472" t="inlineStr">
        <is>
          <t>Jul</t>
        </is>
      </c>
      <c r="E1472" t="inlineStr">
        <is>
          <t>North America</t>
        </is>
      </c>
      <c r="F1472" t="inlineStr">
        <is>
          <t>Canada</t>
        </is>
      </c>
      <c r="G1472" t="inlineStr">
        <is>
          <t>Corolla</t>
        </is>
      </c>
      <c r="H1472" t="inlineStr">
        <is>
          <t>Dealer retail</t>
        </is>
      </c>
      <c r="I1472" t="inlineStr">
        <is>
          <t>Private buyer</t>
        </is>
      </c>
      <c r="J1472" t="inlineStr">
        <is>
          <t>Wei Chen</t>
        </is>
      </c>
      <c r="K1472" s="70" t="n">
        <v>31</v>
      </c>
      <c r="L1472" s="71" t="n">
        <v>2867796.39</v>
      </c>
      <c r="M1472" s="71" t="n">
        <v>88901688.09</v>
      </c>
      <c r="N1472" s="71" t="n">
        <v>4445084.4</v>
      </c>
      <c r="O1472" s="71" t="n">
        <v>84456603.69</v>
      </c>
      <c r="P1472" s="71" t="n">
        <v>73143676.17</v>
      </c>
      <c r="Q1472" s="71" t="n">
        <v>11312927.52</v>
      </c>
      <c r="R1472" t="inlineStr">
        <is>
          <t>TO-01</t>
        </is>
      </c>
      <c r="S1472" t="inlineStr">
        <is>
          <t>Petrol</t>
        </is>
      </c>
      <c r="T1472" s="70" t="n">
        <v>33</v>
      </c>
      <c r="U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TY101464</t>
        </is>
      </c>
      <c r="B1473" s="68" t="n">
        <v>45844</v>
      </c>
      <c r="C1473" s="69" t="n">
        <v>2025</v>
      </c>
      <c r="D1473" t="inlineStr">
        <is>
          <t>Jul</t>
        </is>
      </c>
      <c r="E1473" t="inlineStr">
        <is>
          <t>Middle East</t>
        </is>
      </c>
      <c r="F1473" t="inlineStr">
        <is>
          <t>UAE</t>
        </is>
      </c>
      <c r="G1473" t="inlineStr">
        <is>
          <t>Prius</t>
        </is>
      </c>
      <c r="H1473" t="inlineStr">
        <is>
          <t>Online reservation</t>
        </is>
      </c>
      <c r="I1473" t="inlineStr">
        <is>
          <t>Private buyer</t>
        </is>
      </c>
      <c r="J1473" t="inlineStr">
        <is>
          <t>Fatima Al-Saud</t>
        </is>
      </c>
      <c r="K1473" s="70" t="n">
        <v>37</v>
      </c>
      <c r="L1473" s="71" t="n">
        <v>3650032.89</v>
      </c>
      <c r="M1473" s="71" t="n">
        <v>135051216.93</v>
      </c>
      <c r="N1473" s="71" t="n">
        <v>6752560.85</v>
      </c>
      <c r="O1473" s="71" t="n">
        <v>128298656.08</v>
      </c>
      <c r="P1473" s="71" t="n">
        <v>102835137.45</v>
      </c>
      <c r="Q1473" s="71" t="n">
        <v>25463518.63</v>
      </c>
      <c r="R1473" t="inlineStr">
        <is>
          <t>DB-01</t>
        </is>
      </c>
      <c r="S1473" t="inlineStr">
        <is>
          <t>Hybrid</t>
        </is>
      </c>
      <c r="T1473" s="70" t="n">
        <v>41</v>
      </c>
      <c r="U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TY101465</t>
        </is>
      </c>
      <c r="B1474" s="68" t="n">
        <v>45844</v>
      </c>
      <c r="C1474" s="69" t="n">
        <v>2025</v>
      </c>
      <c r="D1474" t="inlineStr">
        <is>
          <t>Jul</t>
        </is>
      </c>
      <c r="E1474" t="inlineStr">
        <is>
          <t>Europe</t>
        </is>
      </c>
      <c r="F1474" t="inlineStr">
        <is>
          <t>UK</t>
        </is>
      </c>
      <c r="G1474" t="inlineStr">
        <is>
          <t>Corolla</t>
        </is>
      </c>
      <c r="H1474" t="inlineStr">
        <is>
          <t>Dealer retail</t>
        </is>
      </c>
      <c r="I1474" t="inlineStr">
        <is>
          <t>Private buyer</t>
        </is>
      </c>
      <c r="J1474" t="inlineStr">
        <is>
          <t>Ruhi Shaikh</t>
        </is>
      </c>
      <c r="K1474" s="70" t="n">
        <v>12</v>
      </c>
      <c r="L1474" s="71" t="n">
        <v>2956974.1</v>
      </c>
      <c r="M1474" s="71" t="n">
        <v>35483689.2</v>
      </c>
      <c r="N1474" s="71" t="n">
        <v>709673.78</v>
      </c>
      <c r="O1474" s="71" t="n">
        <v>34774015.42</v>
      </c>
      <c r="P1474" s="71" t="n">
        <v>27757782.49</v>
      </c>
      <c r="Q1474" s="71" t="n">
        <v>7016232.93</v>
      </c>
      <c r="R1474" t="inlineStr">
        <is>
          <t>LN-01</t>
        </is>
      </c>
      <c r="S1474" t="inlineStr">
        <is>
          <t>Hybrid</t>
        </is>
      </c>
      <c r="T1474" s="70" t="n">
        <v>12</v>
      </c>
      <c r="U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TY101466</t>
        </is>
      </c>
      <c r="B1475" s="68" t="n">
        <v>45844</v>
      </c>
      <c r="C1475" s="69" t="n">
        <v>2025</v>
      </c>
      <c r="D1475" t="inlineStr">
        <is>
          <t>Jul</t>
        </is>
      </c>
      <c r="E1475" t="inlineStr">
        <is>
          <t>Japan</t>
        </is>
      </c>
      <c r="F1475" t="inlineStr">
        <is>
          <t>Japan</t>
        </is>
      </c>
      <c r="G1475" t="inlineStr">
        <is>
          <t>bZ4X</t>
        </is>
      </c>
      <c r="H1475" t="inlineStr">
        <is>
          <t>Dealer retail</t>
        </is>
      </c>
      <c r="I1475" t="inlineStr">
        <is>
          <t>Private buyer</t>
        </is>
      </c>
      <c r="J1475" t="inlineStr">
        <is>
          <t>Noah Smith</t>
        </is>
      </c>
      <c r="K1475" s="70" t="n">
        <v>31</v>
      </c>
      <c r="L1475" s="71" t="n">
        <v>6050416.62</v>
      </c>
      <c r="M1475" s="71" t="n">
        <v>187562915.22</v>
      </c>
      <c r="N1475" s="71" t="n">
        <v>3751258.3</v>
      </c>
      <c r="O1475" s="71" t="n">
        <v>183811656.92</v>
      </c>
      <c r="P1475" s="71" t="n">
        <v>170349762.77</v>
      </c>
      <c r="Q1475" s="71" t="n">
        <v>13461894.15</v>
      </c>
      <c r="R1475" t="inlineStr">
        <is>
          <t>OS-01</t>
        </is>
      </c>
      <c r="S1475" t="inlineStr">
        <is>
          <t>EV</t>
        </is>
      </c>
      <c r="T1475" s="70" t="n">
        <v>35</v>
      </c>
      <c r="U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TY101467</t>
        </is>
      </c>
      <c r="B1476" s="68" t="n">
        <v>45844</v>
      </c>
      <c r="C1476" s="69" t="n">
        <v>2025</v>
      </c>
      <c r="D1476" t="inlineStr">
        <is>
          <t>Jul</t>
        </is>
      </c>
      <c r="E1476" t="inlineStr">
        <is>
          <t>North America</t>
        </is>
      </c>
      <c r="F1476" t="inlineStr">
        <is>
          <t>Canada</t>
        </is>
      </c>
      <c r="G1476" t="inlineStr">
        <is>
          <t>Hilux</t>
        </is>
      </c>
      <c r="H1476" t="inlineStr">
        <is>
          <t>Fleet</t>
        </is>
      </c>
      <c r="I1476" t="inlineStr">
        <is>
          <t>Private buyer</t>
        </is>
      </c>
      <c r="J1476" t="inlineStr">
        <is>
          <t>Ana Costa</t>
        </is>
      </c>
      <c r="K1476" s="70" t="n">
        <v>8</v>
      </c>
      <c r="L1476" s="71" t="n">
        <v>3946972.73</v>
      </c>
      <c r="M1476" s="71" t="n">
        <v>31575781.84</v>
      </c>
      <c r="N1476" s="71" t="n">
        <v>947273.46</v>
      </c>
      <c r="O1476" s="71" t="n">
        <v>30628508.38</v>
      </c>
      <c r="P1476" s="71" t="n">
        <v>25391651.05</v>
      </c>
      <c r="Q1476" s="71" t="n">
        <v>5236857.33</v>
      </c>
      <c r="R1476" t="inlineStr">
        <is>
          <t>TO-04</t>
        </is>
      </c>
      <c r="S1476" t="inlineStr">
        <is>
          <t>Diesel</t>
        </is>
      </c>
      <c r="T1476" s="70" t="n">
        <v>8</v>
      </c>
      <c r="U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TY101468</t>
        </is>
      </c>
      <c r="B1477" s="68" t="n">
        <v>45845</v>
      </c>
      <c r="C1477" s="69" t="n">
        <v>2025</v>
      </c>
      <c r="D1477" t="inlineStr">
        <is>
          <t>Jul</t>
        </is>
      </c>
      <c r="E1477" t="inlineStr">
        <is>
          <t>North America</t>
        </is>
      </c>
      <c r="F1477" t="inlineStr">
        <is>
          <t>USA</t>
        </is>
      </c>
      <c r="G1477" t="inlineStr">
        <is>
          <t>Prius</t>
        </is>
      </c>
      <c r="H1477" t="inlineStr">
        <is>
          <t>Dealer retail</t>
        </is>
      </c>
      <c r="I1477" t="inlineStr">
        <is>
          <t>Private buyer</t>
        </is>
      </c>
      <c r="J1477" t="inlineStr">
        <is>
          <t>Arjun Mehta</t>
        </is>
      </c>
      <c r="K1477" s="70" t="n">
        <v>8</v>
      </c>
      <c r="L1477" s="71" t="n">
        <v>3405593.68</v>
      </c>
      <c r="M1477" s="71" t="n">
        <v>27244749.44</v>
      </c>
      <c r="N1477" s="71" t="n">
        <v>1362237.47</v>
      </c>
      <c r="O1477" s="71" t="n">
        <v>25882511.97</v>
      </c>
      <c r="P1477" s="71" t="n">
        <v>23135613.93</v>
      </c>
      <c r="Q1477" s="71" t="n">
        <v>2746898.04</v>
      </c>
      <c r="R1477" t="inlineStr">
        <is>
          <t>LA-04</t>
        </is>
      </c>
      <c r="S1477" t="inlineStr">
        <is>
          <t>Hybrid</t>
        </is>
      </c>
      <c r="T1477" s="70" t="n">
        <v>8</v>
      </c>
      <c r="U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TY101469</t>
        </is>
      </c>
      <c r="B1478" s="68" t="n">
        <v>45845</v>
      </c>
      <c r="C1478" s="69" t="n">
        <v>2025</v>
      </c>
      <c r="D1478" t="inlineStr">
        <is>
          <t>Jul</t>
        </is>
      </c>
      <c r="E1478" t="inlineStr">
        <is>
          <t>Japan</t>
        </is>
      </c>
      <c r="F1478" t="inlineStr">
        <is>
          <t>Japan</t>
        </is>
      </c>
      <c r="G1478" t="inlineStr">
        <is>
          <t>Corolla</t>
        </is>
      </c>
      <c r="H1478" t="inlineStr">
        <is>
          <t>Dealer retail</t>
        </is>
      </c>
      <c r="I1478" t="inlineStr">
        <is>
          <t>Private buyer</t>
        </is>
      </c>
      <c r="J1478" t="inlineStr">
        <is>
          <t>Amir Khan</t>
        </is>
      </c>
      <c r="K1478" s="70" t="n">
        <v>46</v>
      </c>
      <c r="L1478" s="71" t="n">
        <v>2654525.25</v>
      </c>
      <c r="M1478" s="71" t="n">
        <v>122108161.5</v>
      </c>
      <c r="N1478" s="71" t="n">
        <v>0</v>
      </c>
      <c r="O1478" s="71" t="n">
        <v>122108161.5</v>
      </c>
      <c r="P1478" s="71" t="n">
        <v>103940499.56</v>
      </c>
      <c r="Q1478" s="71" t="n">
        <v>18167661.94</v>
      </c>
      <c r="R1478" t="inlineStr">
        <is>
          <t>NG-04</t>
        </is>
      </c>
      <c r="S1478" t="inlineStr">
        <is>
          <t>Hybrid</t>
        </is>
      </c>
      <c r="T1478" s="70" t="n">
        <v>50</v>
      </c>
      <c r="U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TY101470</t>
        </is>
      </c>
      <c r="B1479" s="68" t="n">
        <v>45845</v>
      </c>
      <c r="C1479" s="69" t="n">
        <v>2025</v>
      </c>
      <c r="D1479" t="inlineStr">
        <is>
          <t>Jul</t>
        </is>
      </c>
      <c r="E1479" t="inlineStr">
        <is>
          <t>Asia</t>
        </is>
      </c>
      <c r="F1479" t="inlineStr">
        <is>
          <t>Thailand</t>
        </is>
      </c>
      <c r="G1479" t="inlineStr">
        <is>
          <t>bZ4X</t>
        </is>
      </c>
      <c r="H1479" t="inlineStr">
        <is>
          <t>Fleet</t>
        </is>
      </c>
      <c r="I1479" t="inlineStr">
        <is>
          <t>Private buyer</t>
        </is>
      </c>
      <c r="J1479" t="inlineStr">
        <is>
          <t>Sophie Müller</t>
        </is>
      </c>
      <c r="K1479" s="70" t="n">
        <v>33</v>
      </c>
      <c r="L1479" s="71" t="n">
        <v>5830591.47</v>
      </c>
      <c r="M1479" s="71" t="n">
        <v>192409518.51</v>
      </c>
      <c r="N1479" s="71" t="n">
        <v>0</v>
      </c>
      <c r="O1479" s="71" t="n">
        <v>192409518.51</v>
      </c>
      <c r="P1479" s="71" t="n">
        <v>184318849.06</v>
      </c>
      <c r="Q1479" s="71" t="n">
        <v>8090669.45</v>
      </c>
      <c r="R1479" t="inlineStr">
        <is>
          <t>BK-01</t>
        </is>
      </c>
      <c r="S1479" t="inlineStr">
        <is>
          <t>EV</t>
        </is>
      </c>
      <c r="T1479" s="70" t="n">
        <v>32</v>
      </c>
      <c r="U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TY101471</t>
        </is>
      </c>
      <c r="B1480" s="68" t="n">
        <v>45845</v>
      </c>
      <c r="C1480" s="69" t="n">
        <v>2025</v>
      </c>
      <c r="D1480" t="inlineStr">
        <is>
          <t>Jul</t>
        </is>
      </c>
      <c r="E1480" t="inlineStr">
        <is>
          <t>North America</t>
        </is>
      </c>
      <c r="F1480" t="inlineStr">
        <is>
          <t>Canada</t>
        </is>
      </c>
      <c r="G1480" t="inlineStr">
        <is>
          <t>Corolla</t>
        </is>
      </c>
      <c r="H1480" t="inlineStr">
        <is>
          <t>Dealer retail</t>
        </is>
      </c>
      <c r="I1480" t="inlineStr">
        <is>
          <t>Private buyer</t>
        </is>
      </c>
      <c r="J1480" t="inlineStr">
        <is>
          <t>Olivia Brown</t>
        </is>
      </c>
      <c r="K1480" s="70" t="n">
        <v>17</v>
      </c>
      <c r="L1480" s="71" t="n">
        <v>2825542.09</v>
      </c>
      <c r="M1480" s="71" t="n">
        <v>48034215.53</v>
      </c>
      <c r="N1480" s="71" t="n">
        <v>2401710.78</v>
      </c>
      <c r="O1480" s="71" t="n">
        <v>45632504.75</v>
      </c>
      <c r="P1480" s="71" t="n">
        <v>38097131.55</v>
      </c>
      <c r="Q1480" s="71" t="n">
        <v>7535373.2</v>
      </c>
      <c r="R1480" t="inlineStr">
        <is>
          <t>TO-01</t>
        </is>
      </c>
      <c r="S1480" t="inlineStr">
        <is>
          <t>Petrol</t>
        </is>
      </c>
      <c r="T1480" s="70" t="n">
        <v>19</v>
      </c>
      <c r="U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TY101472</t>
        </is>
      </c>
      <c r="B1481" s="68" t="n">
        <v>45845</v>
      </c>
      <c r="C1481" s="69" t="n">
        <v>2025</v>
      </c>
      <c r="D1481" t="inlineStr">
        <is>
          <t>Jul</t>
        </is>
      </c>
      <c r="E1481" t="inlineStr">
        <is>
          <t>Asia</t>
        </is>
      </c>
      <c r="F1481" t="inlineStr">
        <is>
          <t>India</t>
        </is>
      </c>
      <c r="G1481" t="inlineStr">
        <is>
          <t>RAV4</t>
        </is>
      </c>
      <c r="H1481" t="inlineStr">
        <is>
          <t>Online reservation</t>
        </is>
      </c>
      <c r="I1481" t="inlineStr">
        <is>
          <t>Private buyer</t>
        </is>
      </c>
      <c r="J1481" t="inlineStr">
        <is>
          <t>Shraddha Kulkarni</t>
        </is>
      </c>
      <c r="K1481" s="70" t="n">
        <v>37</v>
      </c>
      <c r="L1481" s="71" t="n">
        <v>3425037.58</v>
      </c>
      <c r="M1481" s="71" t="n">
        <v>126726390.46</v>
      </c>
      <c r="N1481" s="71" t="n">
        <v>3801791.71</v>
      </c>
      <c r="O1481" s="71" t="n">
        <v>122924598.75</v>
      </c>
      <c r="P1481" s="71" t="n">
        <v>101205879.81</v>
      </c>
      <c r="Q1481" s="71" t="n">
        <v>21718718.94</v>
      </c>
      <c r="R1481" t="inlineStr">
        <is>
          <t>BL-04</t>
        </is>
      </c>
      <c r="S1481" t="inlineStr">
        <is>
          <t>Hybrid</t>
        </is>
      </c>
      <c r="T1481" s="70" t="n">
        <v>37</v>
      </c>
      <c r="U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TY101473</t>
        </is>
      </c>
      <c r="B1482" s="68" t="n">
        <v>45845</v>
      </c>
      <c r="C1482" s="69" t="n">
        <v>2025</v>
      </c>
      <c r="D1482" t="inlineStr">
        <is>
          <t>Jul</t>
        </is>
      </c>
      <c r="E1482" t="inlineStr">
        <is>
          <t>North America</t>
        </is>
      </c>
      <c r="F1482" t="inlineStr">
        <is>
          <t>Canada</t>
        </is>
      </c>
      <c r="G1482" t="inlineStr">
        <is>
          <t>Camry</t>
        </is>
      </c>
      <c r="H1482" t="inlineStr">
        <is>
          <t>Dealer retail</t>
        </is>
      </c>
      <c r="I1482" t="inlineStr">
        <is>
          <t>Company fleet</t>
        </is>
      </c>
      <c r="J1482" t="inlineStr">
        <is>
          <t>Priya Nair</t>
        </is>
      </c>
      <c r="K1482" s="70" t="n">
        <v>36</v>
      </c>
      <c r="L1482" s="71" t="n">
        <v>4164523.64</v>
      </c>
      <c r="M1482" s="71" t="n">
        <v>149922851.04</v>
      </c>
      <c r="N1482" s="71" t="n">
        <v>0</v>
      </c>
      <c r="O1482" s="71" t="n">
        <v>149922851.04</v>
      </c>
      <c r="P1482" s="71" t="n">
        <v>112632438.02</v>
      </c>
      <c r="Q1482" s="71" t="n">
        <v>37290413.02</v>
      </c>
      <c r="R1482" t="inlineStr">
        <is>
          <t>TO-01</t>
        </is>
      </c>
      <c r="S1482" t="inlineStr">
        <is>
          <t>Petrol</t>
        </is>
      </c>
      <c r="T1482" s="70" t="n">
        <v>40</v>
      </c>
      <c r="U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TY101474</t>
        </is>
      </c>
      <c r="B1483" s="68" t="n">
        <v>45846</v>
      </c>
      <c r="C1483" s="69" t="n">
        <v>2025</v>
      </c>
      <c r="D1483" t="inlineStr">
        <is>
          <t>Jul</t>
        </is>
      </c>
      <c r="E1483" t="inlineStr">
        <is>
          <t>Asia</t>
        </is>
      </c>
      <c r="F1483" t="inlineStr">
        <is>
          <t>Thailand</t>
        </is>
      </c>
      <c r="G1483" t="inlineStr">
        <is>
          <t>Hilux</t>
        </is>
      </c>
      <c r="H1483" t="inlineStr">
        <is>
          <t>Online reservation</t>
        </is>
      </c>
      <c r="I1483" t="inlineStr">
        <is>
          <t>Company fleet</t>
        </is>
      </c>
      <c r="J1483" t="inlineStr">
        <is>
          <t>Emma Clarke</t>
        </is>
      </c>
      <c r="K1483" s="70" t="n">
        <v>30</v>
      </c>
      <c r="L1483" s="71" t="n">
        <v>4137697.65</v>
      </c>
      <c r="M1483" s="71" t="n">
        <v>124130929.5</v>
      </c>
      <c r="N1483" s="71" t="n">
        <v>2482618.59</v>
      </c>
      <c r="O1483" s="71" t="n">
        <v>121648310.91</v>
      </c>
      <c r="P1483" s="71" t="n">
        <v>99471560.72</v>
      </c>
      <c r="Q1483" s="71" t="n">
        <v>22176750.19</v>
      </c>
      <c r="R1483" t="inlineStr">
        <is>
          <t>BK-02</t>
        </is>
      </c>
      <c r="S1483" t="inlineStr">
        <is>
          <t>Petrol</t>
        </is>
      </c>
      <c r="T1483" s="70" t="n">
        <v>31</v>
      </c>
      <c r="U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TY101475</t>
        </is>
      </c>
      <c r="B1484" s="68" t="n">
        <v>45846</v>
      </c>
      <c r="C1484" s="69" t="n">
        <v>2025</v>
      </c>
      <c r="D1484" t="inlineStr">
        <is>
          <t>Jul</t>
        </is>
      </c>
      <c r="E1484" t="inlineStr">
        <is>
          <t>Middle East</t>
        </is>
      </c>
      <c r="F1484" t="inlineStr">
        <is>
          <t>Saudi Arabia</t>
        </is>
      </c>
      <c r="G1484" t="inlineStr">
        <is>
          <t>RAV4</t>
        </is>
      </c>
      <c r="H1484" t="inlineStr">
        <is>
          <t>Online reservation</t>
        </is>
      </c>
      <c r="I1484" t="inlineStr">
        <is>
          <t>Private buyer</t>
        </is>
      </c>
      <c r="J1484" t="inlineStr">
        <is>
          <t>Fatima Al-Saud</t>
        </is>
      </c>
      <c r="K1484" s="70" t="n">
        <v>22</v>
      </c>
      <c r="L1484" s="71" t="n">
        <v>3394355.67</v>
      </c>
      <c r="M1484" s="71" t="n">
        <v>74675824.73999999</v>
      </c>
      <c r="N1484" s="71" t="n">
        <v>3733791.24</v>
      </c>
      <c r="O1484" s="71" t="n">
        <v>70942033.5</v>
      </c>
      <c r="P1484" s="71" t="n">
        <v>60454304.38</v>
      </c>
      <c r="Q1484" s="71" t="n">
        <v>10487729.12</v>
      </c>
      <c r="R1484" t="inlineStr">
        <is>
          <t>RY-02</t>
        </is>
      </c>
      <c r="S1484" t="inlineStr">
        <is>
          <t>Hybrid</t>
        </is>
      </c>
      <c r="T1484" s="70" t="n">
        <v>22</v>
      </c>
      <c r="U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TY101476</t>
        </is>
      </c>
      <c r="B1485" s="68" t="n">
        <v>45846</v>
      </c>
      <c r="C1485" s="69" t="n">
        <v>2025</v>
      </c>
      <c r="D1485" t="inlineStr">
        <is>
          <t>Jul</t>
        </is>
      </c>
      <c r="E1485" t="inlineStr">
        <is>
          <t>Japan</t>
        </is>
      </c>
      <c r="F1485" t="inlineStr">
        <is>
          <t>Japan</t>
        </is>
      </c>
      <c r="G1485" t="inlineStr">
        <is>
          <t>Camry</t>
        </is>
      </c>
      <c r="H1485" t="inlineStr">
        <is>
          <t>Dealer retail</t>
        </is>
      </c>
      <c r="I1485" t="inlineStr">
        <is>
          <t>Company fleet</t>
        </is>
      </c>
      <c r="J1485" t="inlineStr">
        <is>
          <t>Amir Khan</t>
        </is>
      </c>
      <c r="K1485" s="70" t="n">
        <v>16</v>
      </c>
      <c r="L1485" s="71" t="n">
        <v>4137529.16</v>
      </c>
      <c r="M1485" s="71" t="n">
        <v>66200466.56</v>
      </c>
      <c r="N1485" s="71" t="n">
        <v>3310023.33</v>
      </c>
      <c r="O1485" s="71" t="n">
        <v>62890443.23</v>
      </c>
      <c r="P1485" s="71" t="n">
        <v>51790478.52</v>
      </c>
      <c r="Q1485" s="71" t="n">
        <v>11099964.71</v>
      </c>
      <c r="R1485" t="inlineStr">
        <is>
          <t>NG-01</t>
        </is>
      </c>
      <c r="S1485" t="inlineStr">
        <is>
          <t>Petrol</t>
        </is>
      </c>
      <c r="T1485" s="70" t="n">
        <v>17</v>
      </c>
      <c r="U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TY101477</t>
        </is>
      </c>
      <c r="B1486" s="68" t="n">
        <v>45846</v>
      </c>
      <c r="C1486" s="69" t="n">
        <v>2025</v>
      </c>
      <c r="D1486" t="inlineStr">
        <is>
          <t>Jul</t>
        </is>
      </c>
      <c r="E1486" t="inlineStr">
        <is>
          <t>Japan</t>
        </is>
      </c>
      <c r="F1486" t="inlineStr">
        <is>
          <t>Japan</t>
        </is>
      </c>
      <c r="G1486" t="inlineStr">
        <is>
          <t>RAV4</t>
        </is>
      </c>
      <c r="H1486" t="inlineStr">
        <is>
          <t>Dealer retail</t>
        </is>
      </c>
      <c r="I1486" t="inlineStr">
        <is>
          <t>Company fleet</t>
        </is>
      </c>
      <c r="J1486" t="inlineStr">
        <is>
          <t>Yuki Sato</t>
        </is>
      </c>
      <c r="K1486" s="70" t="n">
        <v>6</v>
      </c>
      <c r="L1486" s="71" t="n">
        <v>3562747.58</v>
      </c>
      <c r="M1486" s="71" t="n">
        <v>21376485.48</v>
      </c>
      <c r="N1486" s="71" t="n">
        <v>427529.71</v>
      </c>
      <c r="O1486" s="71" t="n">
        <v>20948955.77</v>
      </c>
      <c r="P1486" s="71" t="n">
        <v>17450849.4</v>
      </c>
      <c r="Q1486" s="71" t="n">
        <v>3498106.37</v>
      </c>
      <c r="R1486" t="inlineStr">
        <is>
          <t>TK-01</t>
        </is>
      </c>
      <c r="S1486" t="inlineStr">
        <is>
          <t>Hybrid</t>
        </is>
      </c>
      <c r="T1486" s="70" t="n">
        <v>7</v>
      </c>
      <c r="U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TY101478</t>
        </is>
      </c>
      <c r="B1487" s="68" t="n">
        <v>45846</v>
      </c>
      <c r="C1487" s="69" t="n">
        <v>2025</v>
      </c>
      <c r="D1487" t="inlineStr">
        <is>
          <t>Jul</t>
        </is>
      </c>
      <c r="E1487" t="inlineStr">
        <is>
          <t>North America</t>
        </is>
      </c>
      <c r="F1487" t="inlineStr">
        <is>
          <t>USA</t>
        </is>
      </c>
      <c r="G1487" t="inlineStr">
        <is>
          <t>Prius</t>
        </is>
      </c>
      <c r="H1487" t="inlineStr">
        <is>
          <t>Dealer retail</t>
        </is>
      </c>
      <c r="I1487" t="inlineStr">
        <is>
          <t>Private buyer</t>
        </is>
      </c>
      <c r="J1487" t="inlineStr">
        <is>
          <t>Wei Chen</t>
        </is>
      </c>
      <c r="K1487" s="70" t="n">
        <v>32</v>
      </c>
      <c r="L1487" s="71" t="n">
        <v>3302524.88</v>
      </c>
      <c r="M1487" s="71" t="n">
        <v>105680796.16</v>
      </c>
      <c r="N1487" s="71" t="n">
        <v>5284039.81</v>
      </c>
      <c r="O1487" s="71" t="n">
        <v>100396756.35</v>
      </c>
      <c r="P1487" s="71" t="n">
        <v>91574249.8</v>
      </c>
      <c r="Q1487" s="71" t="n">
        <v>8822506.550000001</v>
      </c>
      <c r="R1487" t="inlineStr">
        <is>
          <t>LA-04</t>
        </is>
      </c>
      <c r="S1487" t="inlineStr">
        <is>
          <t>Hybrid</t>
        </is>
      </c>
      <c r="T1487" s="70" t="n">
        <v>34</v>
      </c>
      <c r="U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TY101479</t>
        </is>
      </c>
      <c r="B1488" s="68" t="n">
        <v>45846</v>
      </c>
      <c r="C1488" s="69" t="n">
        <v>2025</v>
      </c>
      <c r="D1488" t="inlineStr">
        <is>
          <t>Jul</t>
        </is>
      </c>
      <c r="E1488" t="inlineStr">
        <is>
          <t>Japan</t>
        </is>
      </c>
      <c r="F1488" t="inlineStr">
        <is>
          <t>Japan</t>
        </is>
      </c>
      <c r="G1488" t="inlineStr">
        <is>
          <t>Land Cruiser</t>
        </is>
      </c>
      <c r="H1488" t="inlineStr">
        <is>
          <t>Dealer retail</t>
        </is>
      </c>
      <c r="I1488" t="inlineStr">
        <is>
          <t>Private buyer</t>
        </is>
      </c>
      <c r="J1488" t="inlineStr">
        <is>
          <t>Carlos Silva</t>
        </is>
      </c>
      <c r="K1488" s="70" t="n">
        <v>17</v>
      </c>
      <c r="L1488" s="71" t="n">
        <v>7505470.2</v>
      </c>
      <c r="M1488" s="71" t="n">
        <v>127592993.4</v>
      </c>
      <c r="N1488" s="71" t="n">
        <v>3827789.8</v>
      </c>
      <c r="O1488" s="71" t="n">
        <v>123765203.6</v>
      </c>
      <c r="P1488" s="71" t="n">
        <v>96032535.63</v>
      </c>
      <c r="Q1488" s="71" t="n">
        <v>27732667.97</v>
      </c>
      <c r="R1488" t="inlineStr">
        <is>
          <t>TK-02</t>
        </is>
      </c>
      <c r="S1488" t="inlineStr">
        <is>
          <t>Petrol</t>
        </is>
      </c>
      <c r="T1488" s="70" t="n">
        <v>18</v>
      </c>
      <c r="U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TY101480</t>
        </is>
      </c>
      <c r="B1489" s="68" t="n">
        <v>45846</v>
      </c>
      <c r="C1489" s="69" t="n">
        <v>2025</v>
      </c>
      <c r="D1489" t="inlineStr">
        <is>
          <t>Jul</t>
        </is>
      </c>
      <c r="E1489" t="inlineStr">
        <is>
          <t>Europe</t>
        </is>
      </c>
      <c r="F1489" t="inlineStr">
        <is>
          <t>UK</t>
        </is>
      </c>
      <c r="G1489" t="inlineStr">
        <is>
          <t>Corolla</t>
        </is>
      </c>
      <c r="H1489" t="inlineStr">
        <is>
          <t>Fleet</t>
        </is>
      </c>
      <c r="I1489" t="inlineStr">
        <is>
          <t>Company fleet</t>
        </is>
      </c>
      <c r="J1489" t="inlineStr">
        <is>
          <t>Aisha Bello</t>
        </is>
      </c>
      <c r="K1489" s="70" t="n">
        <v>14</v>
      </c>
      <c r="L1489" s="71" t="n">
        <v>2745759.17</v>
      </c>
      <c r="M1489" s="71" t="n">
        <v>38440628.38</v>
      </c>
      <c r="N1489" s="71" t="n">
        <v>1922031.42</v>
      </c>
      <c r="O1489" s="71" t="n">
        <v>36518596.96</v>
      </c>
      <c r="P1489" s="71" t="n">
        <v>31801110.25</v>
      </c>
      <c r="Q1489" s="71" t="n">
        <v>4717486.71</v>
      </c>
      <c r="R1489" t="inlineStr">
        <is>
          <t>LN-02</t>
        </is>
      </c>
      <c r="S1489" t="inlineStr">
        <is>
          <t>Petrol</t>
        </is>
      </c>
      <c r="T1489" s="70" t="n">
        <v>14</v>
      </c>
      <c r="U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TY101481</t>
        </is>
      </c>
      <c r="B1490" s="68" t="n">
        <v>45847</v>
      </c>
      <c r="C1490" s="69" t="n">
        <v>2025</v>
      </c>
      <c r="D1490" t="inlineStr">
        <is>
          <t>Jul</t>
        </is>
      </c>
      <c r="E1490" t="inlineStr">
        <is>
          <t>Asia</t>
        </is>
      </c>
      <c r="F1490" t="inlineStr">
        <is>
          <t>Indonesia</t>
        </is>
      </c>
      <c r="G1490" t="inlineStr">
        <is>
          <t>Hilux</t>
        </is>
      </c>
      <c r="H1490" t="inlineStr">
        <is>
          <t>Dealer retail</t>
        </is>
      </c>
      <c r="I1490" t="inlineStr">
        <is>
          <t>Government</t>
        </is>
      </c>
      <c r="J1490" t="inlineStr">
        <is>
          <t>Sophie Müller</t>
        </is>
      </c>
      <c r="K1490" s="70" t="n">
        <v>15</v>
      </c>
      <c r="L1490" s="71" t="n">
        <v>4118701.51</v>
      </c>
      <c r="M1490" s="71" t="n">
        <v>61780522.65</v>
      </c>
      <c r="N1490" s="71" t="n">
        <v>0</v>
      </c>
      <c r="O1490" s="71" t="n">
        <v>61780522.65</v>
      </c>
      <c r="P1490" s="71" t="n">
        <v>46676218.44</v>
      </c>
      <c r="Q1490" s="71" t="n">
        <v>15104304.21</v>
      </c>
      <c r="R1490" t="inlineStr">
        <is>
          <t>JK-03</t>
        </is>
      </c>
      <c r="S1490" t="inlineStr">
        <is>
          <t>Diesel</t>
        </is>
      </c>
      <c r="T1490" s="70" t="n">
        <v>16</v>
      </c>
      <c r="U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TY101482</t>
        </is>
      </c>
      <c r="B1491" s="68" t="n">
        <v>45847</v>
      </c>
      <c r="C1491" s="69" t="n">
        <v>2025</v>
      </c>
      <c r="D1491" t="inlineStr">
        <is>
          <t>Jul</t>
        </is>
      </c>
      <c r="E1491" t="inlineStr">
        <is>
          <t>Asia</t>
        </is>
      </c>
      <c r="F1491" t="inlineStr">
        <is>
          <t>Indonesia</t>
        </is>
      </c>
      <c r="G1491" t="inlineStr">
        <is>
          <t>Camry</t>
        </is>
      </c>
      <c r="H1491" t="inlineStr">
        <is>
          <t>Dealer retail</t>
        </is>
      </c>
      <c r="I1491" t="inlineStr">
        <is>
          <t>Private buyer</t>
        </is>
      </c>
      <c r="J1491" t="inlineStr">
        <is>
          <t>Aisha Bello</t>
        </is>
      </c>
      <c r="K1491" s="70" t="n">
        <v>11</v>
      </c>
      <c r="L1491" s="71" t="n">
        <v>4166955.99</v>
      </c>
      <c r="M1491" s="71" t="n">
        <v>45836515.89</v>
      </c>
      <c r="N1491" s="71" t="n">
        <v>2291825.79</v>
      </c>
      <c r="O1491" s="71" t="n">
        <v>43544690.1</v>
      </c>
      <c r="P1491" s="71" t="n">
        <v>34442608.7</v>
      </c>
      <c r="Q1491" s="71" t="n">
        <v>9102081.4</v>
      </c>
      <c r="R1491" t="inlineStr">
        <is>
          <t>JK-03</t>
        </is>
      </c>
      <c r="S1491" t="inlineStr">
        <is>
          <t>Petrol</t>
        </is>
      </c>
      <c r="T1491" s="70" t="n">
        <v>11</v>
      </c>
      <c r="U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TY101483</t>
        </is>
      </c>
      <c r="B1492" s="68" t="n">
        <v>45847</v>
      </c>
      <c r="C1492" s="69" t="n">
        <v>2025</v>
      </c>
      <c r="D1492" t="inlineStr">
        <is>
          <t>Jul</t>
        </is>
      </c>
      <c r="E1492" t="inlineStr">
        <is>
          <t>Asia</t>
        </is>
      </c>
      <c r="F1492" t="inlineStr">
        <is>
          <t>India</t>
        </is>
      </c>
      <c r="G1492" t="inlineStr">
        <is>
          <t>RAV4</t>
        </is>
      </c>
      <c r="H1492" t="inlineStr">
        <is>
          <t>Dealer retail</t>
        </is>
      </c>
      <c r="I1492" t="inlineStr">
        <is>
          <t>Private buyer</t>
        </is>
      </c>
      <c r="J1492" t="inlineStr">
        <is>
          <t>Amir Khan</t>
        </is>
      </c>
      <c r="K1492" s="70" t="n">
        <v>40</v>
      </c>
      <c r="L1492" s="71" t="n">
        <v>3750519.7</v>
      </c>
      <c r="M1492" s="71" t="n">
        <v>150020788</v>
      </c>
      <c r="N1492" s="71" t="n">
        <v>3000415.76</v>
      </c>
      <c r="O1492" s="71" t="n">
        <v>147020372.24</v>
      </c>
      <c r="P1492" s="71" t="n">
        <v>112645078.59</v>
      </c>
      <c r="Q1492" s="71" t="n">
        <v>34375293.65</v>
      </c>
      <c r="R1492" t="inlineStr">
        <is>
          <t>PU-03</t>
        </is>
      </c>
      <c r="S1492" t="inlineStr">
        <is>
          <t>Hybrid</t>
        </is>
      </c>
      <c r="T1492" s="70" t="n">
        <v>40</v>
      </c>
      <c r="U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TY101484</t>
        </is>
      </c>
      <c r="B1493" s="68" t="n">
        <v>45847</v>
      </c>
      <c r="C1493" s="69" t="n">
        <v>2025</v>
      </c>
      <c r="D1493" t="inlineStr">
        <is>
          <t>Jul</t>
        </is>
      </c>
      <c r="E1493" t="inlineStr">
        <is>
          <t>Japan</t>
        </is>
      </c>
      <c r="F1493" t="inlineStr">
        <is>
          <t>Japan</t>
        </is>
      </c>
      <c r="G1493" t="inlineStr">
        <is>
          <t>RAV4</t>
        </is>
      </c>
      <c r="H1493" t="inlineStr">
        <is>
          <t>Dealer retail</t>
        </is>
      </c>
      <c r="I1493" t="inlineStr">
        <is>
          <t>Private buyer</t>
        </is>
      </c>
      <c r="J1493" t="inlineStr">
        <is>
          <t>Fatima Al-Saud</t>
        </is>
      </c>
      <c r="K1493" s="70" t="n">
        <v>37</v>
      </c>
      <c r="L1493" s="71" t="n">
        <v>3722942.47</v>
      </c>
      <c r="M1493" s="71" t="n">
        <v>137748871.39</v>
      </c>
      <c r="N1493" s="71" t="n">
        <v>2754977.43</v>
      </c>
      <c r="O1493" s="71" t="n">
        <v>134993893.96</v>
      </c>
      <c r="P1493" s="71" t="n">
        <v>107507485.52</v>
      </c>
      <c r="Q1493" s="71" t="n">
        <v>27486408.44</v>
      </c>
      <c r="R1493" t="inlineStr">
        <is>
          <t>TK-02</t>
        </is>
      </c>
      <c r="S1493" t="inlineStr">
        <is>
          <t>Petrol</t>
        </is>
      </c>
      <c r="T1493" s="70" t="n">
        <v>37</v>
      </c>
      <c r="U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TY101485</t>
        </is>
      </c>
      <c r="B1494" s="68" t="n">
        <v>45847</v>
      </c>
      <c r="C1494" s="69" t="n">
        <v>2025</v>
      </c>
      <c r="D1494" t="inlineStr">
        <is>
          <t>Jul</t>
        </is>
      </c>
      <c r="E1494" t="inlineStr">
        <is>
          <t>Europe</t>
        </is>
      </c>
      <c r="F1494" t="inlineStr">
        <is>
          <t>France</t>
        </is>
      </c>
      <c r="G1494" t="inlineStr">
        <is>
          <t>RAV4</t>
        </is>
      </c>
      <c r="H1494" t="inlineStr">
        <is>
          <t>Dealer retail</t>
        </is>
      </c>
      <c r="I1494" t="inlineStr">
        <is>
          <t>Company fleet</t>
        </is>
      </c>
      <c r="J1494" t="inlineStr">
        <is>
          <t>Noah Smith</t>
        </is>
      </c>
      <c r="K1494" s="70" t="n">
        <v>14</v>
      </c>
      <c r="L1494" s="71" t="n">
        <v>3520285.6</v>
      </c>
      <c r="M1494" s="71" t="n">
        <v>49283998.4</v>
      </c>
      <c r="N1494" s="71" t="n">
        <v>1478519.95</v>
      </c>
      <c r="O1494" s="71" t="n">
        <v>47805478.45</v>
      </c>
      <c r="P1494" s="71" t="n">
        <v>38731902.76</v>
      </c>
      <c r="Q1494" s="71" t="n">
        <v>9073575.689999999</v>
      </c>
      <c r="R1494" t="inlineStr">
        <is>
          <t>PA-04</t>
        </is>
      </c>
      <c r="S1494" t="inlineStr">
        <is>
          <t>Petrol</t>
        </is>
      </c>
      <c r="T1494" s="70" t="n">
        <v>14</v>
      </c>
      <c r="U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TY101486</t>
        </is>
      </c>
      <c r="B1495" s="68" t="n">
        <v>45848</v>
      </c>
      <c r="C1495" s="69" t="n">
        <v>2025</v>
      </c>
      <c r="D1495" t="inlineStr">
        <is>
          <t>Jul</t>
        </is>
      </c>
      <c r="E1495" t="inlineStr">
        <is>
          <t>North America</t>
        </is>
      </c>
      <c r="F1495" t="inlineStr">
        <is>
          <t>USA</t>
        </is>
      </c>
      <c r="G1495" t="inlineStr">
        <is>
          <t>Hilux</t>
        </is>
      </c>
      <c r="H1495" t="inlineStr">
        <is>
          <t>Dealer retail</t>
        </is>
      </c>
      <c r="I1495" t="inlineStr">
        <is>
          <t>Private buyer</t>
        </is>
      </c>
      <c r="J1495" t="inlineStr">
        <is>
          <t>Shraddha Kulkarni</t>
        </is>
      </c>
      <c r="K1495" s="70" t="n">
        <v>3</v>
      </c>
      <c r="L1495" s="71" t="n">
        <v>4078917.7</v>
      </c>
      <c r="M1495" s="71" t="n">
        <v>12236753.1</v>
      </c>
      <c r="N1495" s="71" t="n">
        <v>0</v>
      </c>
      <c r="O1495" s="71" t="n">
        <v>12236753.1</v>
      </c>
      <c r="P1495" s="71" t="n">
        <v>9976645.42</v>
      </c>
      <c r="Q1495" s="71" t="n">
        <v>2260107.68</v>
      </c>
      <c r="R1495" t="inlineStr">
        <is>
          <t>TX-03</t>
        </is>
      </c>
      <c r="S1495" t="inlineStr">
        <is>
          <t>Petrol</t>
        </is>
      </c>
      <c r="T1495" s="70" t="n">
        <v>3</v>
      </c>
      <c r="U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TY101487</t>
        </is>
      </c>
      <c r="B1496" s="68" t="n">
        <v>45848</v>
      </c>
      <c r="C1496" s="69" t="n">
        <v>2025</v>
      </c>
      <c r="D1496" t="inlineStr">
        <is>
          <t>Jul</t>
        </is>
      </c>
      <c r="E1496" t="inlineStr">
        <is>
          <t>Japan</t>
        </is>
      </c>
      <c r="F1496" t="inlineStr">
        <is>
          <t>Japan</t>
        </is>
      </c>
      <c r="G1496" t="inlineStr">
        <is>
          <t>RAV4</t>
        </is>
      </c>
      <c r="H1496" t="inlineStr">
        <is>
          <t>Fleet</t>
        </is>
      </c>
      <c r="I1496" t="inlineStr">
        <is>
          <t>Private buyer</t>
        </is>
      </c>
      <c r="J1496" t="inlineStr">
        <is>
          <t>Lucas Martin</t>
        </is>
      </c>
      <c r="K1496" s="70" t="n">
        <v>19</v>
      </c>
      <c r="L1496" s="71" t="n">
        <v>3801646.16</v>
      </c>
      <c r="M1496" s="71" t="n">
        <v>72231277.04000001</v>
      </c>
      <c r="N1496" s="71" t="n">
        <v>1444625.54</v>
      </c>
      <c r="O1496" s="71" t="n">
        <v>70786651.5</v>
      </c>
      <c r="P1496" s="71" t="n">
        <v>52462001.69</v>
      </c>
      <c r="Q1496" s="71" t="n">
        <v>18324649.81</v>
      </c>
      <c r="R1496" t="inlineStr">
        <is>
          <t>OS-02</t>
        </is>
      </c>
      <c r="S1496" t="inlineStr">
        <is>
          <t>Hybrid</t>
        </is>
      </c>
      <c r="T1496" s="70" t="n">
        <v>21</v>
      </c>
      <c r="U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TY101488</t>
        </is>
      </c>
      <c r="B1497" s="68" t="n">
        <v>45848</v>
      </c>
      <c r="C1497" s="69" t="n">
        <v>2025</v>
      </c>
      <c r="D1497" t="inlineStr">
        <is>
          <t>Jul</t>
        </is>
      </c>
      <c r="E1497" t="inlineStr">
        <is>
          <t>North America</t>
        </is>
      </c>
      <c r="F1497" t="inlineStr">
        <is>
          <t>USA</t>
        </is>
      </c>
      <c r="G1497" t="inlineStr">
        <is>
          <t>Corolla</t>
        </is>
      </c>
      <c r="H1497" t="inlineStr">
        <is>
          <t>Dealer retail</t>
        </is>
      </c>
      <c r="I1497" t="inlineStr">
        <is>
          <t>Government</t>
        </is>
      </c>
      <c r="J1497" t="inlineStr">
        <is>
          <t>Liam O'Brien</t>
        </is>
      </c>
      <c r="K1497" s="70" t="n">
        <v>17</v>
      </c>
      <c r="L1497" s="71" t="n">
        <v>2647611.07</v>
      </c>
      <c r="M1497" s="71" t="n">
        <v>45009388.19</v>
      </c>
      <c r="N1497" s="71" t="n">
        <v>2250469.41</v>
      </c>
      <c r="O1497" s="71" t="n">
        <v>42758918.78</v>
      </c>
      <c r="P1497" s="71" t="n">
        <v>40086931.54</v>
      </c>
      <c r="Q1497" s="71" t="n">
        <v>2671987.24</v>
      </c>
      <c r="R1497" t="inlineStr">
        <is>
          <t>LA-03</t>
        </is>
      </c>
      <c r="S1497" t="inlineStr">
        <is>
          <t>Hybrid</t>
        </is>
      </c>
      <c r="T1497" s="70" t="n">
        <v>17</v>
      </c>
      <c r="U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TY101489</t>
        </is>
      </c>
      <c r="B1498" s="68" t="n">
        <v>45848</v>
      </c>
      <c r="C1498" s="69" t="n">
        <v>2025</v>
      </c>
      <c r="D1498" t="inlineStr">
        <is>
          <t>Jul</t>
        </is>
      </c>
      <c r="E1498" t="inlineStr">
        <is>
          <t>Japan</t>
        </is>
      </c>
      <c r="F1498" t="inlineStr">
        <is>
          <t>Japan</t>
        </is>
      </c>
      <c r="G1498" t="inlineStr">
        <is>
          <t>Land Cruiser</t>
        </is>
      </c>
      <c r="H1498" t="inlineStr">
        <is>
          <t>Online reservation</t>
        </is>
      </c>
      <c r="I1498" t="inlineStr">
        <is>
          <t>Company fleet</t>
        </is>
      </c>
      <c r="J1498" t="inlineStr">
        <is>
          <t>Mei Lin</t>
        </is>
      </c>
      <c r="K1498" s="70" t="n">
        <v>40</v>
      </c>
      <c r="L1498" s="71" t="n">
        <v>7538374.39</v>
      </c>
      <c r="M1498" s="71" t="n">
        <v>301534975.6</v>
      </c>
      <c r="N1498" s="71" t="n">
        <v>0</v>
      </c>
      <c r="O1498" s="71" t="n">
        <v>301534975.6</v>
      </c>
      <c r="P1498" s="71" t="n">
        <v>224090546.28</v>
      </c>
      <c r="Q1498" s="71" t="n">
        <v>77444429.31999999</v>
      </c>
      <c r="R1498" t="inlineStr">
        <is>
          <t>TK-04</t>
        </is>
      </c>
      <c r="S1498" t="inlineStr">
        <is>
          <t>Diesel</t>
        </is>
      </c>
      <c r="T1498" s="70" t="n">
        <v>43</v>
      </c>
      <c r="U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TY101490</t>
        </is>
      </c>
      <c r="B1499" s="68" t="n">
        <v>45848</v>
      </c>
      <c r="C1499" s="69" t="n">
        <v>2025</v>
      </c>
      <c r="D1499" t="inlineStr">
        <is>
          <t>Jul</t>
        </is>
      </c>
      <c r="E1499" t="inlineStr">
        <is>
          <t>Asia</t>
        </is>
      </c>
      <c r="F1499" t="inlineStr">
        <is>
          <t>India</t>
        </is>
      </c>
      <c r="G1499" t="inlineStr">
        <is>
          <t>Corolla</t>
        </is>
      </c>
      <c r="H1499" t="inlineStr">
        <is>
          <t>Dealer retail</t>
        </is>
      </c>
      <c r="I1499" t="inlineStr">
        <is>
          <t>Private buyer</t>
        </is>
      </c>
      <c r="J1499" t="inlineStr">
        <is>
          <t>Hiroshi Tanaka</t>
        </is>
      </c>
      <c r="K1499" s="70" t="n">
        <v>43</v>
      </c>
      <c r="L1499" s="71" t="n">
        <v>2766502.87</v>
      </c>
      <c r="M1499" s="71" t="n">
        <v>118959623.41</v>
      </c>
      <c r="N1499" s="71" t="n">
        <v>3568788.7</v>
      </c>
      <c r="O1499" s="71" t="n">
        <v>115390834.71</v>
      </c>
      <c r="P1499" s="71" t="n">
        <v>96939415.06999999</v>
      </c>
      <c r="Q1499" s="71" t="n">
        <v>18451419.64</v>
      </c>
      <c r="R1499" t="inlineStr">
        <is>
          <t>BL-02</t>
        </is>
      </c>
      <c r="S1499" t="inlineStr">
        <is>
          <t>Petrol</t>
        </is>
      </c>
      <c r="T1499" s="70" t="n">
        <v>46</v>
      </c>
      <c r="U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TY101491</t>
        </is>
      </c>
      <c r="B1500" s="68" t="n">
        <v>45848</v>
      </c>
      <c r="C1500" s="69" t="n">
        <v>2025</v>
      </c>
      <c r="D1500" t="inlineStr">
        <is>
          <t>Jul</t>
        </is>
      </c>
      <c r="E1500" t="inlineStr">
        <is>
          <t>Europe</t>
        </is>
      </c>
      <c r="F1500" t="inlineStr">
        <is>
          <t>Germany</t>
        </is>
      </c>
      <c r="G1500" t="inlineStr">
        <is>
          <t>Corolla</t>
        </is>
      </c>
      <c r="H1500" t="inlineStr">
        <is>
          <t>Dealer retail</t>
        </is>
      </c>
      <c r="I1500" t="inlineStr">
        <is>
          <t>Private buyer</t>
        </is>
      </c>
      <c r="J1500" t="inlineStr">
        <is>
          <t>Arjun Mehta</t>
        </is>
      </c>
      <c r="K1500" s="70" t="n">
        <v>24</v>
      </c>
      <c r="L1500" s="71" t="n">
        <v>2870608.14</v>
      </c>
      <c r="M1500" s="71" t="n">
        <v>68894595.36</v>
      </c>
      <c r="N1500" s="71" t="n">
        <v>1377891.91</v>
      </c>
      <c r="O1500" s="71" t="n">
        <v>67516703.45</v>
      </c>
      <c r="P1500" s="71" t="n">
        <v>54132975.23</v>
      </c>
      <c r="Q1500" s="71" t="n">
        <v>13383728.22</v>
      </c>
      <c r="R1500" t="inlineStr">
        <is>
          <t>BE-03</t>
        </is>
      </c>
      <c r="S1500" t="inlineStr">
        <is>
          <t>Hybrid</t>
        </is>
      </c>
      <c r="T1500" s="70" t="n">
        <v>23</v>
      </c>
      <c r="U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TY101492</t>
        </is>
      </c>
      <c r="B1501" s="68" t="n">
        <v>45848</v>
      </c>
      <c r="C1501" s="69" t="n">
        <v>2025</v>
      </c>
      <c r="D1501" t="inlineStr">
        <is>
          <t>Jul</t>
        </is>
      </c>
      <c r="E1501" t="inlineStr">
        <is>
          <t>Asia</t>
        </is>
      </c>
      <c r="F1501" t="inlineStr">
        <is>
          <t>Thailand</t>
        </is>
      </c>
      <c r="G1501" t="inlineStr">
        <is>
          <t>RAV4</t>
        </is>
      </c>
      <c r="H1501" t="inlineStr">
        <is>
          <t>Online reservation</t>
        </is>
      </c>
      <c r="I1501" t="inlineStr">
        <is>
          <t>Private buyer</t>
        </is>
      </c>
      <c r="J1501" t="inlineStr">
        <is>
          <t>Liam O'Brien</t>
        </is>
      </c>
      <c r="K1501" s="70" t="n">
        <v>4</v>
      </c>
      <c r="L1501" s="71" t="n">
        <v>3795067.11</v>
      </c>
      <c r="M1501" s="71" t="n">
        <v>15180268.44</v>
      </c>
      <c r="N1501" s="71" t="n">
        <v>455408.05</v>
      </c>
      <c r="O1501" s="71" t="n">
        <v>14724860.39</v>
      </c>
      <c r="P1501" s="71" t="n">
        <v>11319203.21</v>
      </c>
      <c r="Q1501" s="71" t="n">
        <v>3405657.18</v>
      </c>
      <c r="R1501" t="inlineStr">
        <is>
          <t>BK-03</t>
        </is>
      </c>
      <c r="S1501" t="inlineStr">
        <is>
          <t>Petrol</t>
        </is>
      </c>
      <c r="T1501" s="70" t="n">
        <v>4</v>
      </c>
      <c r="U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TY101493</t>
        </is>
      </c>
      <c r="B1502" s="68" t="n">
        <v>45848</v>
      </c>
      <c r="C1502" s="69" t="n">
        <v>2025</v>
      </c>
      <c r="D1502" t="inlineStr">
        <is>
          <t>Jul</t>
        </is>
      </c>
      <c r="E1502" t="inlineStr">
        <is>
          <t>Asia</t>
        </is>
      </c>
      <c r="F1502" t="inlineStr">
        <is>
          <t>Indonesia</t>
        </is>
      </c>
      <c r="G1502" t="inlineStr">
        <is>
          <t>RAV4</t>
        </is>
      </c>
      <c r="H1502" t="inlineStr">
        <is>
          <t>Dealer retail</t>
        </is>
      </c>
      <c r="I1502" t="inlineStr">
        <is>
          <t>Private buyer</t>
        </is>
      </c>
      <c r="J1502" t="inlineStr">
        <is>
          <t>Priya Nair</t>
        </is>
      </c>
      <c r="K1502" s="70" t="n">
        <v>45</v>
      </c>
      <c r="L1502" s="71" t="n">
        <v>3403816.62</v>
      </c>
      <c r="M1502" s="71" t="n">
        <v>153171747.9</v>
      </c>
      <c r="N1502" s="71" t="n">
        <v>3063434.96</v>
      </c>
      <c r="O1502" s="71" t="n">
        <v>150108312.94</v>
      </c>
      <c r="P1502" s="71" t="n">
        <v>130264980.13</v>
      </c>
      <c r="Q1502" s="71" t="n">
        <v>19843332.81</v>
      </c>
      <c r="R1502" t="inlineStr">
        <is>
          <t>JK-04</t>
        </is>
      </c>
      <c r="S1502" t="inlineStr">
        <is>
          <t>Hybrid</t>
        </is>
      </c>
      <c r="T1502" s="70" t="n">
        <v>44</v>
      </c>
      <c r="U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TY101494</t>
        </is>
      </c>
      <c r="B1503" s="68" t="n">
        <v>45848</v>
      </c>
      <c r="C1503" s="69" t="n">
        <v>2025</v>
      </c>
      <c r="D1503" t="inlineStr">
        <is>
          <t>Jul</t>
        </is>
      </c>
      <c r="E1503" t="inlineStr">
        <is>
          <t>North America</t>
        </is>
      </c>
      <c r="F1503" t="inlineStr">
        <is>
          <t>USA</t>
        </is>
      </c>
      <c r="G1503" t="inlineStr">
        <is>
          <t>bZ4X</t>
        </is>
      </c>
      <c r="H1503" t="inlineStr">
        <is>
          <t>Dealer retail</t>
        </is>
      </c>
      <c r="I1503" t="inlineStr">
        <is>
          <t>Private buyer</t>
        </is>
      </c>
      <c r="J1503" t="inlineStr">
        <is>
          <t>Ruhi Shaikh</t>
        </is>
      </c>
      <c r="K1503" s="70" t="n">
        <v>33</v>
      </c>
      <c r="L1503" s="71" t="n">
        <v>5947554.1</v>
      </c>
      <c r="M1503" s="71" t="n">
        <v>196269285.3</v>
      </c>
      <c r="N1503" s="71" t="n">
        <v>0</v>
      </c>
      <c r="O1503" s="71" t="n">
        <v>196269285.3</v>
      </c>
      <c r="P1503" s="71" t="n">
        <v>182983913.38</v>
      </c>
      <c r="Q1503" s="71" t="n">
        <v>13285371.92</v>
      </c>
      <c r="R1503" t="inlineStr">
        <is>
          <t>NY-03</t>
        </is>
      </c>
      <c r="S1503" t="inlineStr">
        <is>
          <t>EV</t>
        </is>
      </c>
      <c r="T1503" s="70" t="n">
        <v>37</v>
      </c>
      <c r="U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TY101495</t>
        </is>
      </c>
      <c r="B1504" s="68" t="n">
        <v>45849</v>
      </c>
      <c r="C1504" s="69" t="n">
        <v>2025</v>
      </c>
      <c r="D1504" t="inlineStr">
        <is>
          <t>Jul</t>
        </is>
      </c>
      <c r="E1504" t="inlineStr">
        <is>
          <t>Europe</t>
        </is>
      </c>
      <c r="F1504" t="inlineStr">
        <is>
          <t>Germany</t>
        </is>
      </c>
      <c r="G1504" t="inlineStr">
        <is>
          <t>Land Cruiser</t>
        </is>
      </c>
      <c r="H1504" t="inlineStr">
        <is>
          <t>Dealer retail</t>
        </is>
      </c>
      <c r="I1504" t="inlineStr">
        <is>
          <t>Private buyer</t>
        </is>
      </c>
      <c r="J1504" t="inlineStr">
        <is>
          <t>Yuki Sato</t>
        </is>
      </c>
      <c r="K1504" s="70" t="n">
        <v>16</v>
      </c>
      <c r="L1504" s="71" t="n">
        <v>7092597.24</v>
      </c>
      <c r="M1504" s="71" t="n">
        <v>113481555.84</v>
      </c>
      <c r="N1504" s="71" t="n">
        <v>3404446.68</v>
      </c>
      <c r="O1504" s="71" t="n">
        <v>110077109.16</v>
      </c>
      <c r="P1504" s="71" t="n">
        <v>89085985.94</v>
      </c>
      <c r="Q1504" s="71" t="n">
        <v>20991123.22</v>
      </c>
      <c r="R1504" t="inlineStr">
        <is>
          <t>BE-04</t>
        </is>
      </c>
      <c r="S1504" t="inlineStr">
        <is>
          <t>Petrol</t>
        </is>
      </c>
      <c r="T1504" s="70" t="n">
        <v>16</v>
      </c>
      <c r="U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TY101496</t>
        </is>
      </c>
      <c r="B1505" s="68" t="n">
        <v>45849</v>
      </c>
      <c r="C1505" s="69" t="n">
        <v>2025</v>
      </c>
      <c r="D1505" t="inlineStr">
        <is>
          <t>Jul</t>
        </is>
      </c>
      <c r="E1505" t="inlineStr">
        <is>
          <t>Asia</t>
        </is>
      </c>
      <c r="F1505" t="inlineStr">
        <is>
          <t>Thailand</t>
        </is>
      </c>
      <c r="G1505" t="inlineStr">
        <is>
          <t>Prius</t>
        </is>
      </c>
      <c r="H1505" t="inlineStr">
        <is>
          <t>Fleet</t>
        </is>
      </c>
      <c r="I1505" t="inlineStr">
        <is>
          <t>Private buyer</t>
        </is>
      </c>
      <c r="J1505" t="inlineStr">
        <is>
          <t>Zoya Ahmed</t>
        </is>
      </c>
      <c r="K1505" s="70" t="n">
        <v>17</v>
      </c>
      <c r="L1505" s="71" t="n">
        <v>3606404.55</v>
      </c>
      <c r="M1505" s="71" t="n">
        <v>61308877.35</v>
      </c>
      <c r="N1505" s="71" t="n">
        <v>1839266.32</v>
      </c>
      <c r="O1505" s="71" t="n">
        <v>59469611.03</v>
      </c>
      <c r="P1505" s="71" t="n">
        <v>49985969.97</v>
      </c>
      <c r="Q1505" s="71" t="n">
        <v>9483641.060000001</v>
      </c>
      <c r="R1505" t="inlineStr">
        <is>
          <t>BK-03</t>
        </is>
      </c>
      <c r="S1505" t="inlineStr">
        <is>
          <t>Hybrid</t>
        </is>
      </c>
      <c r="T1505" s="70" t="n">
        <v>18</v>
      </c>
      <c r="U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TY101497</t>
        </is>
      </c>
      <c r="B1506" s="68" t="n">
        <v>45849</v>
      </c>
      <c r="C1506" s="69" t="n">
        <v>2025</v>
      </c>
      <c r="D1506" t="inlineStr">
        <is>
          <t>Jul</t>
        </is>
      </c>
      <c r="E1506" t="inlineStr">
        <is>
          <t>Japan</t>
        </is>
      </c>
      <c r="F1506" t="inlineStr">
        <is>
          <t>Japan</t>
        </is>
      </c>
      <c r="G1506" t="inlineStr">
        <is>
          <t>bZ4X</t>
        </is>
      </c>
      <c r="H1506" t="inlineStr">
        <is>
          <t>Fleet</t>
        </is>
      </c>
      <c r="I1506" t="inlineStr">
        <is>
          <t>Government</t>
        </is>
      </c>
      <c r="J1506" t="inlineStr">
        <is>
          <t>Carlos Silva</t>
        </is>
      </c>
      <c r="K1506" s="70" t="n">
        <v>46</v>
      </c>
      <c r="L1506" s="71" t="n">
        <v>5739981.69</v>
      </c>
      <c r="M1506" s="71" t="n">
        <v>264039157.74</v>
      </c>
      <c r="N1506" s="71" t="n">
        <v>13201957.89</v>
      </c>
      <c r="O1506" s="71" t="n">
        <v>250837199.85</v>
      </c>
      <c r="P1506" s="71" t="n">
        <v>244125315.43</v>
      </c>
      <c r="Q1506" s="71" t="n">
        <v>6711884.42</v>
      </c>
      <c r="R1506" t="inlineStr">
        <is>
          <t>OS-02</t>
        </is>
      </c>
      <c r="S1506" t="inlineStr">
        <is>
          <t>EV</t>
        </is>
      </c>
      <c r="T1506" s="70" t="n">
        <v>49</v>
      </c>
      <c r="U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TY101498</t>
        </is>
      </c>
      <c r="B1507" s="68" t="n">
        <v>45849</v>
      </c>
      <c r="C1507" s="69" t="n">
        <v>2025</v>
      </c>
      <c r="D1507" t="inlineStr">
        <is>
          <t>Jul</t>
        </is>
      </c>
      <c r="E1507" t="inlineStr">
        <is>
          <t>Asia</t>
        </is>
      </c>
      <c r="F1507" t="inlineStr">
        <is>
          <t>Thailand</t>
        </is>
      </c>
      <c r="G1507" t="inlineStr">
        <is>
          <t>Hilux</t>
        </is>
      </c>
      <c r="H1507" t="inlineStr">
        <is>
          <t>Online reservation</t>
        </is>
      </c>
      <c r="I1507" t="inlineStr">
        <is>
          <t>Government</t>
        </is>
      </c>
      <c r="J1507" t="inlineStr">
        <is>
          <t>Olivia Brown</t>
        </is>
      </c>
      <c r="K1507" s="70" t="n">
        <v>18</v>
      </c>
      <c r="L1507" s="71" t="n">
        <v>4013900.17</v>
      </c>
      <c r="M1507" s="71" t="n">
        <v>72250203.06</v>
      </c>
      <c r="N1507" s="71" t="n">
        <v>1445004.06</v>
      </c>
      <c r="O1507" s="71" t="n">
        <v>70805199</v>
      </c>
      <c r="P1507" s="71" t="n">
        <v>55874023.61</v>
      </c>
      <c r="Q1507" s="71" t="n">
        <v>14931175.39</v>
      </c>
      <c r="R1507" t="inlineStr">
        <is>
          <t>BK-03</t>
        </is>
      </c>
      <c r="S1507" t="inlineStr">
        <is>
          <t>Diesel</t>
        </is>
      </c>
      <c r="T1507" s="70" t="n">
        <v>18</v>
      </c>
      <c r="U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TY101499</t>
        </is>
      </c>
      <c r="B1508" s="68" t="n">
        <v>45849</v>
      </c>
      <c r="C1508" s="69" t="n">
        <v>2025</v>
      </c>
      <c r="D1508" t="inlineStr">
        <is>
          <t>Jul</t>
        </is>
      </c>
      <c r="E1508" t="inlineStr">
        <is>
          <t>Japan</t>
        </is>
      </c>
      <c r="F1508" t="inlineStr">
        <is>
          <t>Japan</t>
        </is>
      </c>
      <c r="G1508" t="inlineStr">
        <is>
          <t>Camry</t>
        </is>
      </c>
      <c r="H1508" t="inlineStr">
        <is>
          <t>Dealer retail</t>
        </is>
      </c>
      <c r="I1508" t="inlineStr">
        <is>
          <t>Company fleet</t>
        </is>
      </c>
      <c r="J1508" t="inlineStr">
        <is>
          <t>Fatima Al-Saud</t>
        </is>
      </c>
      <c r="K1508" s="70" t="n">
        <v>9</v>
      </c>
      <c r="L1508" s="71" t="n">
        <v>3851187.3</v>
      </c>
      <c r="M1508" s="71" t="n">
        <v>34660685.7</v>
      </c>
      <c r="N1508" s="71" t="n">
        <v>1039820.57</v>
      </c>
      <c r="O1508" s="71" t="n">
        <v>33620865.13</v>
      </c>
      <c r="P1508" s="71" t="n">
        <v>27783097.79</v>
      </c>
      <c r="Q1508" s="71" t="n">
        <v>5837767.34</v>
      </c>
      <c r="R1508" t="inlineStr">
        <is>
          <t>OS-02</t>
        </is>
      </c>
      <c r="S1508" t="inlineStr">
        <is>
          <t>Hybrid</t>
        </is>
      </c>
      <c r="T1508" s="70" t="n">
        <v>10</v>
      </c>
      <c r="U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TY101500</t>
        </is>
      </c>
      <c r="B1509" s="68" t="n">
        <v>45849</v>
      </c>
      <c r="C1509" s="69" t="n">
        <v>2025</v>
      </c>
      <c r="D1509" t="inlineStr">
        <is>
          <t>Jul</t>
        </is>
      </c>
      <c r="E1509" t="inlineStr">
        <is>
          <t>Japan</t>
        </is>
      </c>
      <c r="F1509" t="inlineStr">
        <is>
          <t>Japan</t>
        </is>
      </c>
      <c r="G1509" t="inlineStr">
        <is>
          <t>RAV4</t>
        </is>
      </c>
      <c r="H1509" t="inlineStr">
        <is>
          <t>Dealer retail</t>
        </is>
      </c>
      <c r="I1509" t="inlineStr">
        <is>
          <t>Private buyer</t>
        </is>
      </c>
      <c r="J1509" t="inlineStr">
        <is>
          <t>Ana Costa</t>
        </is>
      </c>
      <c r="K1509" s="70" t="n">
        <v>20</v>
      </c>
      <c r="L1509" s="71" t="n">
        <v>3745507.67</v>
      </c>
      <c r="M1509" s="71" t="n">
        <v>74910153.40000001</v>
      </c>
      <c r="N1509" s="71" t="n">
        <v>1498203.07</v>
      </c>
      <c r="O1509" s="71" t="n">
        <v>73411950.33</v>
      </c>
      <c r="P1509" s="71" t="n">
        <v>58204718.25</v>
      </c>
      <c r="Q1509" s="71" t="n">
        <v>15207232.08</v>
      </c>
      <c r="R1509" t="inlineStr">
        <is>
          <t>TK-01</t>
        </is>
      </c>
      <c r="S1509" t="inlineStr">
        <is>
          <t>Hybrid</t>
        </is>
      </c>
      <c r="T1509" s="70" t="n">
        <v>20</v>
      </c>
      <c r="U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TY101501</t>
        </is>
      </c>
      <c r="B1510" s="68" t="n">
        <v>45849</v>
      </c>
      <c r="C1510" s="69" t="n">
        <v>2025</v>
      </c>
      <c r="D1510" t="inlineStr">
        <is>
          <t>Jul</t>
        </is>
      </c>
      <c r="E1510" t="inlineStr">
        <is>
          <t>Japan</t>
        </is>
      </c>
      <c r="F1510" t="inlineStr">
        <is>
          <t>Japan</t>
        </is>
      </c>
      <c r="G1510" t="inlineStr">
        <is>
          <t>Prius</t>
        </is>
      </c>
      <c r="H1510" t="inlineStr">
        <is>
          <t>Dealer retail</t>
        </is>
      </c>
      <c r="I1510" t="inlineStr">
        <is>
          <t>Private buyer</t>
        </is>
      </c>
      <c r="J1510" t="inlineStr">
        <is>
          <t>Emma Clarke</t>
        </is>
      </c>
      <c r="K1510" s="70" t="n">
        <v>9</v>
      </c>
      <c r="L1510" s="71" t="n">
        <v>3351216.73</v>
      </c>
      <c r="M1510" s="71" t="n">
        <v>30160950.57</v>
      </c>
      <c r="N1510" s="71" t="n">
        <v>0</v>
      </c>
      <c r="O1510" s="71" t="n">
        <v>30160950.57</v>
      </c>
      <c r="P1510" s="71" t="n">
        <v>26019265.41</v>
      </c>
      <c r="Q1510" s="71" t="n">
        <v>4141685.16</v>
      </c>
      <c r="R1510" t="inlineStr">
        <is>
          <t>NG-01</t>
        </is>
      </c>
      <c r="S1510" t="inlineStr">
        <is>
          <t>Hybrid</t>
        </is>
      </c>
      <c r="T1510" s="70" t="n">
        <v>9</v>
      </c>
      <c r="U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TY101502</t>
        </is>
      </c>
      <c r="B1511" s="68" t="n">
        <v>45849</v>
      </c>
      <c r="C1511" s="69" t="n">
        <v>2025</v>
      </c>
      <c r="D1511" t="inlineStr">
        <is>
          <t>Jul</t>
        </is>
      </c>
      <c r="E1511" t="inlineStr">
        <is>
          <t>Asia</t>
        </is>
      </c>
      <c r="F1511" t="inlineStr">
        <is>
          <t>Thailand</t>
        </is>
      </c>
      <c r="G1511" t="inlineStr">
        <is>
          <t>Corolla</t>
        </is>
      </c>
      <c r="H1511" t="inlineStr">
        <is>
          <t>Dealer retail</t>
        </is>
      </c>
      <c r="I1511" t="inlineStr">
        <is>
          <t>Private buyer</t>
        </is>
      </c>
      <c r="J1511" t="inlineStr">
        <is>
          <t>Priya Nair</t>
        </is>
      </c>
      <c r="K1511" s="70" t="n">
        <v>22</v>
      </c>
      <c r="L1511" s="71" t="n">
        <v>2896882.5</v>
      </c>
      <c r="M1511" s="71" t="n">
        <v>63731415</v>
      </c>
      <c r="N1511" s="71" t="n">
        <v>1911942.45</v>
      </c>
      <c r="O1511" s="71" t="n">
        <v>61819472.55</v>
      </c>
      <c r="P1511" s="71" t="n">
        <v>49934855.17</v>
      </c>
      <c r="Q1511" s="71" t="n">
        <v>11884617.38</v>
      </c>
      <c r="R1511" t="inlineStr">
        <is>
          <t>BK-03</t>
        </is>
      </c>
      <c r="S1511" t="inlineStr">
        <is>
          <t>Hybrid</t>
        </is>
      </c>
      <c r="T1511" s="70" t="n">
        <v>22</v>
      </c>
      <c r="U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TY101503</t>
        </is>
      </c>
      <c r="B1512" s="68" t="n">
        <v>45849</v>
      </c>
      <c r="C1512" s="69" t="n">
        <v>2025</v>
      </c>
      <c r="D1512" t="inlineStr">
        <is>
          <t>Jul</t>
        </is>
      </c>
      <c r="E1512" t="inlineStr">
        <is>
          <t>Japan</t>
        </is>
      </c>
      <c r="F1512" t="inlineStr">
        <is>
          <t>Japan</t>
        </is>
      </c>
      <c r="G1512" t="inlineStr">
        <is>
          <t>Camry</t>
        </is>
      </c>
      <c r="H1512" t="inlineStr">
        <is>
          <t>Dealer retail</t>
        </is>
      </c>
      <c r="I1512" t="inlineStr">
        <is>
          <t>Private buyer</t>
        </is>
      </c>
      <c r="J1512" t="inlineStr">
        <is>
          <t>Yuki Sato</t>
        </is>
      </c>
      <c r="K1512" s="70" t="n">
        <v>34</v>
      </c>
      <c r="L1512" s="71" t="n">
        <v>3859246.9</v>
      </c>
      <c r="M1512" s="71" t="n">
        <v>131214394.6</v>
      </c>
      <c r="N1512" s="71" t="n">
        <v>3936431.84</v>
      </c>
      <c r="O1512" s="71" t="n">
        <v>127277962.76</v>
      </c>
      <c r="P1512" s="71" t="n">
        <v>110567855.66</v>
      </c>
      <c r="Q1512" s="71" t="n">
        <v>16710107.1</v>
      </c>
      <c r="R1512" t="inlineStr">
        <is>
          <t>OS-03</t>
        </is>
      </c>
      <c r="S1512" t="inlineStr">
        <is>
          <t>Hybrid</t>
        </is>
      </c>
      <c r="T1512" s="70" t="n">
        <v>33</v>
      </c>
      <c r="U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TY101504</t>
        </is>
      </c>
      <c r="B1513" s="68" t="n">
        <v>45850</v>
      </c>
      <c r="C1513" s="69" t="n">
        <v>2025</v>
      </c>
      <c r="D1513" t="inlineStr">
        <is>
          <t>Jul</t>
        </is>
      </c>
      <c r="E1513" t="inlineStr">
        <is>
          <t>Japan</t>
        </is>
      </c>
      <c r="F1513" t="inlineStr">
        <is>
          <t>Japan</t>
        </is>
      </c>
      <c r="G1513" t="inlineStr">
        <is>
          <t>Prius</t>
        </is>
      </c>
      <c r="H1513" t="inlineStr">
        <is>
          <t>Dealer retail</t>
        </is>
      </c>
      <c r="I1513" t="inlineStr">
        <is>
          <t>Private buyer</t>
        </is>
      </c>
      <c r="J1513" t="inlineStr">
        <is>
          <t>Liam O'Brien</t>
        </is>
      </c>
      <c r="K1513" s="70" t="n">
        <v>20</v>
      </c>
      <c r="L1513" s="71" t="n">
        <v>3376250.28</v>
      </c>
      <c r="M1513" s="71" t="n">
        <v>67525005.59999999</v>
      </c>
      <c r="N1513" s="71" t="n">
        <v>1350500.11</v>
      </c>
      <c r="O1513" s="71" t="n">
        <v>66174505.49</v>
      </c>
      <c r="P1513" s="71" t="n">
        <v>58683258.71</v>
      </c>
      <c r="Q1513" s="71" t="n">
        <v>7491246.78</v>
      </c>
      <c r="R1513" t="inlineStr">
        <is>
          <t>NG-04</t>
        </is>
      </c>
      <c r="S1513" t="inlineStr">
        <is>
          <t>Hybrid</t>
        </is>
      </c>
      <c r="T1513" s="70" t="n">
        <v>21</v>
      </c>
      <c r="U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TY101505</t>
        </is>
      </c>
      <c r="B1514" s="68" t="n">
        <v>45850</v>
      </c>
      <c r="C1514" s="69" t="n">
        <v>2025</v>
      </c>
      <c r="D1514" t="inlineStr">
        <is>
          <t>Jul</t>
        </is>
      </c>
      <c r="E1514" t="inlineStr">
        <is>
          <t>Europe</t>
        </is>
      </c>
      <c r="F1514" t="inlineStr">
        <is>
          <t>UK</t>
        </is>
      </c>
      <c r="G1514" t="inlineStr">
        <is>
          <t>Land Cruiser</t>
        </is>
      </c>
      <c r="H1514" t="inlineStr">
        <is>
          <t>Dealer retail</t>
        </is>
      </c>
      <c r="I1514" t="inlineStr">
        <is>
          <t>Private buyer</t>
        </is>
      </c>
      <c r="J1514" t="inlineStr">
        <is>
          <t>Hiroshi Tanaka</t>
        </is>
      </c>
      <c r="K1514" s="70" t="n">
        <v>18</v>
      </c>
      <c r="L1514" s="71" t="n">
        <v>7779756.94</v>
      </c>
      <c r="M1514" s="71" t="n">
        <v>140035624.92</v>
      </c>
      <c r="N1514" s="71" t="n">
        <v>7001781.25</v>
      </c>
      <c r="O1514" s="71" t="n">
        <v>133033843.67</v>
      </c>
      <c r="P1514" s="71" t="n">
        <v>100841342.34</v>
      </c>
      <c r="Q1514" s="71" t="n">
        <v>32192501.33</v>
      </c>
      <c r="R1514" t="inlineStr">
        <is>
          <t>LN-02</t>
        </is>
      </c>
      <c r="S1514" t="inlineStr">
        <is>
          <t>Diesel</t>
        </is>
      </c>
      <c r="T1514" s="70" t="n">
        <v>19</v>
      </c>
      <c r="U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TY101506</t>
        </is>
      </c>
      <c r="B1515" s="68" t="n">
        <v>45850</v>
      </c>
      <c r="C1515" s="69" t="n">
        <v>2025</v>
      </c>
      <c r="D1515" t="inlineStr">
        <is>
          <t>Jul</t>
        </is>
      </c>
      <c r="E1515" t="inlineStr">
        <is>
          <t>North America</t>
        </is>
      </c>
      <c r="F1515" t="inlineStr">
        <is>
          <t>Canada</t>
        </is>
      </c>
      <c r="G1515" t="inlineStr">
        <is>
          <t>bZ4X</t>
        </is>
      </c>
      <c r="H1515" t="inlineStr">
        <is>
          <t>Fleet</t>
        </is>
      </c>
      <c r="I1515" t="inlineStr">
        <is>
          <t>Government</t>
        </is>
      </c>
      <c r="J1515" t="inlineStr">
        <is>
          <t>Carlos Silva</t>
        </is>
      </c>
      <c r="K1515" s="70" t="n">
        <v>12</v>
      </c>
      <c r="L1515" s="71" t="n">
        <v>6027852.55</v>
      </c>
      <c r="M1515" s="71" t="n">
        <v>72334230.59999999</v>
      </c>
      <c r="N1515" s="71" t="n">
        <v>0</v>
      </c>
      <c r="O1515" s="71" t="n">
        <v>72334230.59999999</v>
      </c>
      <c r="P1515" s="71" t="n">
        <v>65446561.73</v>
      </c>
      <c r="Q1515" s="71" t="n">
        <v>6887668.87</v>
      </c>
      <c r="R1515" t="inlineStr">
        <is>
          <t>TO-04</t>
        </is>
      </c>
      <c r="S1515" t="inlineStr">
        <is>
          <t>EV</t>
        </is>
      </c>
      <c r="T1515" s="70" t="n">
        <v>13</v>
      </c>
      <c r="U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TY101507</t>
        </is>
      </c>
      <c r="B1516" s="68" t="n">
        <v>45850</v>
      </c>
      <c r="C1516" s="69" t="n">
        <v>2025</v>
      </c>
      <c r="D1516" t="inlineStr">
        <is>
          <t>Jul</t>
        </is>
      </c>
      <c r="E1516" t="inlineStr">
        <is>
          <t>North America</t>
        </is>
      </c>
      <c r="F1516" t="inlineStr">
        <is>
          <t>USA</t>
        </is>
      </c>
      <c r="G1516" t="inlineStr">
        <is>
          <t>Corolla</t>
        </is>
      </c>
      <c r="H1516" t="inlineStr">
        <is>
          <t>Online reservation</t>
        </is>
      </c>
      <c r="I1516" t="inlineStr">
        <is>
          <t>Private buyer</t>
        </is>
      </c>
      <c r="J1516" t="inlineStr">
        <is>
          <t>Liam O'Brien</t>
        </is>
      </c>
      <c r="K1516" s="70" t="n">
        <v>39</v>
      </c>
      <c r="L1516" s="71" t="n">
        <v>2916828.41</v>
      </c>
      <c r="M1516" s="71" t="n">
        <v>113756307.99</v>
      </c>
      <c r="N1516" s="71" t="n">
        <v>2275126.16</v>
      </c>
      <c r="O1516" s="71" t="n">
        <v>111481181.83</v>
      </c>
      <c r="P1516" s="71" t="n">
        <v>86652776.13</v>
      </c>
      <c r="Q1516" s="71" t="n">
        <v>24828405.7</v>
      </c>
      <c r="R1516" t="inlineStr">
        <is>
          <t>NY-03</t>
        </is>
      </c>
      <c r="S1516" t="inlineStr">
        <is>
          <t>Hybrid</t>
        </is>
      </c>
      <c r="T1516" s="70" t="n">
        <v>37</v>
      </c>
      <c r="U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TY101508</t>
        </is>
      </c>
      <c r="B1517" s="68" t="n">
        <v>45851</v>
      </c>
      <c r="C1517" s="69" t="n">
        <v>2025</v>
      </c>
      <c r="D1517" t="inlineStr">
        <is>
          <t>Jul</t>
        </is>
      </c>
      <c r="E1517" t="inlineStr">
        <is>
          <t>Asia</t>
        </is>
      </c>
      <c r="F1517" t="inlineStr">
        <is>
          <t>Indonesia</t>
        </is>
      </c>
      <c r="G1517" t="inlineStr">
        <is>
          <t>Camry</t>
        </is>
      </c>
      <c r="H1517" t="inlineStr">
        <is>
          <t>Dealer retail</t>
        </is>
      </c>
      <c r="I1517" t="inlineStr">
        <is>
          <t>Private buyer</t>
        </is>
      </c>
      <c r="J1517" t="inlineStr">
        <is>
          <t>Zoya Ahmed</t>
        </is>
      </c>
      <c r="K1517" s="70" t="n">
        <v>33</v>
      </c>
      <c r="L1517" s="71" t="n">
        <v>3969289.57</v>
      </c>
      <c r="M1517" s="71" t="n">
        <v>130986555.81</v>
      </c>
      <c r="N1517" s="71" t="n">
        <v>6549327.79</v>
      </c>
      <c r="O1517" s="71" t="n">
        <v>124437228.02</v>
      </c>
      <c r="P1517" s="71" t="n">
        <v>109648156.76</v>
      </c>
      <c r="Q1517" s="71" t="n">
        <v>14789071.26</v>
      </c>
      <c r="R1517" t="inlineStr">
        <is>
          <t>JK-02</t>
        </is>
      </c>
      <c r="S1517" t="inlineStr">
        <is>
          <t>Hybrid</t>
        </is>
      </c>
      <c r="T1517" s="70" t="n">
        <v>36</v>
      </c>
      <c r="U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TY101509</t>
        </is>
      </c>
      <c r="B1518" s="68" t="n">
        <v>45851</v>
      </c>
      <c r="C1518" s="69" t="n">
        <v>2025</v>
      </c>
      <c r="D1518" t="inlineStr">
        <is>
          <t>Jul</t>
        </is>
      </c>
      <c r="E1518" t="inlineStr">
        <is>
          <t>Japan</t>
        </is>
      </c>
      <c r="F1518" t="inlineStr">
        <is>
          <t>Japan</t>
        </is>
      </c>
      <c r="G1518" t="inlineStr">
        <is>
          <t>RAV4</t>
        </is>
      </c>
      <c r="H1518" t="inlineStr">
        <is>
          <t>Dealer retail</t>
        </is>
      </c>
      <c r="I1518" t="inlineStr">
        <is>
          <t>Private buyer</t>
        </is>
      </c>
      <c r="J1518" t="inlineStr">
        <is>
          <t>Amir Khan</t>
        </is>
      </c>
      <c r="K1518" s="70" t="n">
        <v>23</v>
      </c>
      <c r="L1518" s="71" t="n">
        <v>3457656.84</v>
      </c>
      <c r="M1518" s="71" t="n">
        <v>79526107.31999999</v>
      </c>
      <c r="N1518" s="71" t="n">
        <v>2385783.22</v>
      </c>
      <c r="O1518" s="71" t="n">
        <v>77140324.09999999</v>
      </c>
      <c r="P1518" s="71" t="n">
        <v>64933878.05</v>
      </c>
      <c r="Q1518" s="71" t="n">
        <v>12206446.05</v>
      </c>
      <c r="R1518" t="inlineStr">
        <is>
          <t>NG-03</t>
        </is>
      </c>
      <c r="S1518" t="inlineStr">
        <is>
          <t>Petrol</t>
        </is>
      </c>
      <c r="T1518" s="70" t="n">
        <v>23</v>
      </c>
      <c r="U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TY101510</t>
        </is>
      </c>
      <c r="B1519" s="68" t="n">
        <v>45851</v>
      </c>
      <c r="C1519" s="69" t="n">
        <v>2025</v>
      </c>
      <c r="D1519" t="inlineStr">
        <is>
          <t>Jul</t>
        </is>
      </c>
      <c r="E1519" t="inlineStr">
        <is>
          <t>Middle East</t>
        </is>
      </c>
      <c r="F1519" t="inlineStr">
        <is>
          <t>UAE</t>
        </is>
      </c>
      <c r="G1519" t="inlineStr">
        <is>
          <t>RAV4</t>
        </is>
      </c>
      <c r="H1519" t="inlineStr">
        <is>
          <t>Dealer retail</t>
        </is>
      </c>
      <c r="I1519" t="inlineStr">
        <is>
          <t>Private buyer</t>
        </is>
      </c>
      <c r="J1519" t="inlineStr">
        <is>
          <t>Hiroshi Tanaka</t>
        </is>
      </c>
      <c r="K1519" s="70" t="n">
        <v>13</v>
      </c>
      <c r="L1519" s="71" t="n">
        <v>3422237.65</v>
      </c>
      <c r="M1519" s="71" t="n">
        <v>44489089.45</v>
      </c>
      <c r="N1519" s="71" t="n">
        <v>889781.79</v>
      </c>
      <c r="O1519" s="71" t="n">
        <v>43599307.66</v>
      </c>
      <c r="P1519" s="71" t="n">
        <v>37944497.48</v>
      </c>
      <c r="Q1519" s="71" t="n">
        <v>5654810.18</v>
      </c>
      <c r="R1519" t="inlineStr">
        <is>
          <t>DB-01</t>
        </is>
      </c>
      <c r="S1519" t="inlineStr">
        <is>
          <t>Hybrid</t>
        </is>
      </c>
      <c r="T1519" s="70" t="n">
        <v>14</v>
      </c>
      <c r="U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TY101511</t>
        </is>
      </c>
      <c r="B1520" s="68" t="n">
        <v>45851</v>
      </c>
      <c r="C1520" s="69" t="n">
        <v>2025</v>
      </c>
      <c r="D1520" t="inlineStr">
        <is>
          <t>Jul</t>
        </is>
      </c>
      <c r="E1520" t="inlineStr">
        <is>
          <t>North America</t>
        </is>
      </c>
      <c r="F1520" t="inlineStr">
        <is>
          <t>USA</t>
        </is>
      </c>
      <c r="G1520" t="inlineStr">
        <is>
          <t>Land Cruiser</t>
        </is>
      </c>
      <c r="H1520" t="inlineStr">
        <is>
          <t>Dealer retail</t>
        </is>
      </c>
      <c r="I1520" t="inlineStr">
        <is>
          <t>Private buyer</t>
        </is>
      </c>
      <c r="J1520" t="inlineStr">
        <is>
          <t>Noah Smith</t>
        </is>
      </c>
      <c r="K1520" s="70" t="n">
        <v>21</v>
      </c>
      <c r="L1520" s="71" t="n">
        <v>7843793.12</v>
      </c>
      <c r="M1520" s="71" t="n">
        <v>164719655.52</v>
      </c>
      <c r="N1520" s="71" t="n">
        <v>0</v>
      </c>
      <c r="O1520" s="71" t="n">
        <v>164719655.52</v>
      </c>
      <c r="P1520" s="71" t="n">
        <v>112329517.01</v>
      </c>
      <c r="Q1520" s="71" t="n">
        <v>52390138.51</v>
      </c>
      <c r="R1520" t="inlineStr">
        <is>
          <t>LA-03</t>
        </is>
      </c>
      <c r="S1520" t="inlineStr">
        <is>
          <t>Diesel</t>
        </is>
      </c>
      <c r="T1520" s="70" t="n">
        <v>21</v>
      </c>
      <c r="U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TY101512</t>
        </is>
      </c>
      <c r="B1521" s="68" t="n">
        <v>45851</v>
      </c>
      <c r="C1521" s="69" t="n">
        <v>2025</v>
      </c>
      <c r="D1521" t="inlineStr">
        <is>
          <t>Jul</t>
        </is>
      </c>
      <c r="E1521" t="inlineStr">
        <is>
          <t>Japan</t>
        </is>
      </c>
      <c r="F1521" t="inlineStr">
        <is>
          <t>Japan</t>
        </is>
      </c>
      <c r="G1521" t="inlineStr">
        <is>
          <t>Land Cruiser</t>
        </is>
      </c>
      <c r="H1521" t="inlineStr">
        <is>
          <t>Dealer retail</t>
        </is>
      </c>
      <c r="I1521" t="inlineStr">
        <is>
          <t>Private buyer</t>
        </is>
      </c>
      <c r="J1521" t="inlineStr">
        <is>
          <t>Noah Smith</t>
        </is>
      </c>
      <c r="K1521" s="70" t="n">
        <v>29</v>
      </c>
      <c r="L1521" s="71" t="n">
        <v>7638774.69</v>
      </c>
      <c r="M1521" s="71" t="n">
        <v>221524466.01</v>
      </c>
      <c r="N1521" s="71" t="n">
        <v>0</v>
      </c>
      <c r="O1521" s="71" t="n">
        <v>221524466.01</v>
      </c>
      <c r="P1521" s="71" t="n">
        <v>162186923.03</v>
      </c>
      <c r="Q1521" s="71" t="n">
        <v>59337542.98</v>
      </c>
      <c r="R1521" t="inlineStr">
        <is>
          <t>OS-01</t>
        </is>
      </c>
      <c r="S1521" t="inlineStr">
        <is>
          <t>Diesel</t>
        </is>
      </c>
      <c r="T1521" s="70" t="n">
        <v>29</v>
      </c>
      <c r="U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TY101513</t>
        </is>
      </c>
      <c r="B1522" s="68" t="n">
        <v>45851</v>
      </c>
      <c r="C1522" s="69" t="n">
        <v>2025</v>
      </c>
      <c r="D1522" t="inlineStr">
        <is>
          <t>Jul</t>
        </is>
      </c>
      <c r="E1522" t="inlineStr">
        <is>
          <t>North America</t>
        </is>
      </c>
      <c r="F1522" t="inlineStr">
        <is>
          <t>Canada</t>
        </is>
      </c>
      <c r="G1522" t="inlineStr">
        <is>
          <t>RAV4</t>
        </is>
      </c>
      <c r="H1522" t="inlineStr">
        <is>
          <t>Online reservation</t>
        </is>
      </c>
      <c r="I1522" t="inlineStr">
        <is>
          <t>Private buyer</t>
        </is>
      </c>
      <c r="J1522" t="inlineStr">
        <is>
          <t>Ravindra Patil</t>
        </is>
      </c>
      <c r="K1522" s="70" t="n">
        <v>30</v>
      </c>
      <c r="L1522" s="71" t="n">
        <v>3791529.3</v>
      </c>
      <c r="M1522" s="71" t="n">
        <v>113745879</v>
      </c>
      <c r="N1522" s="71" t="n">
        <v>0</v>
      </c>
      <c r="O1522" s="71" t="n">
        <v>113745879</v>
      </c>
      <c r="P1522" s="71" t="n">
        <v>83319932.7</v>
      </c>
      <c r="Q1522" s="71" t="n">
        <v>30425946.3</v>
      </c>
      <c r="R1522" t="inlineStr">
        <is>
          <t>TO-01</t>
        </is>
      </c>
      <c r="S1522" t="inlineStr">
        <is>
          <t>Hybrid</t>
        </is>
      </c>
      <c r="T1522" s="70" t="n">
        <v>32</v>
      </c>
      <c r="U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TY101514</t>
        </is>
      </c>
      <c r="B1523" s="68" t="n">
        <v>45851</v>
      </c>
      <c r="C1523" s="69" t="n">
        <v>2025</v>
      </c>
      <c r="D1523" t="inlineStr">
        <is>
          <t>Jul</t>
        </is>
      </c>
      <c r="E1523" t="inlineStr">
        <is>
          <t>Japan</t>
        </is>
      </c>
      <c r="F1523" t="inlineStr">
        <is>
          <t>Japan</t>
        </is>
      </c>
      <c r="G1523" t="inlineStr">
        <is>
          <t>Corolla</t>
        </is>
      </c>
      <c r="H1523" t="inlineStr">
        <is>
          <t>Dealer retail</t>
        </is>
      </c>
      <c r="I1523" t="inlineStr">
        <is>
          <t>Company fleet</t>
        </is>
      </c>
      <c r="J1523" t="inlineStr">
        <is>
          <t>Olivia Brown</t>
        </is>
      </c>
      <c r="K1523" s="70" t="n">
        <v>18</v>
      </c>
      <c r="L1523" s="71" t="n">
        <v>2705935.04</v>
      </c>
      <c r="M1523" s="71" t="n">
        <v>48706830.72</v>
      </c>
      <c r="N1523" s="71" t="n">
        <v>974136.61</v>
      </c>
      <c r="O1523" s="71" t="n">
        <v>47732694.11</v>
      </c>
      <c r="P1523" s="71" t="n">
        <v>42811797.99</v>
      </c>
      <c r="Q1523" s="71" t="n">
        <v>4920896.12</v>
      </c>
      <c r="R1523" t="inlineStr">
        <is>
          <t>NG-02</t>
        </is>
      </c>
      <c r="S1523" t="inlineStr">
        <is>
          <t>Hybrid</t>
        </is>
      </c>
      <c r="T1523" s="70" t="n">
        <v>19</v>
      </c>
      <c r="U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TY101515</t>
        </is>
      </c>
      <c r="B1524" s="68" t="n">
        <v>45851</v>
      </c>
      <c r="C1524" s="69" t="n">
        <v>2025</v>
      </c>
      <c r="D1524" t="inlineStr">
        <is>
          <t>Jul</t>
        </is>
      </c>
      <c r="E1524" t="inlineStr">
        <is>
          <t>Middle East</t>
        </is>
      </c>
      <c r="F1524" t="inlineStr">
        <is>
          <t>UAE</t>
        </is>
      </c>
      <c r="G1524" t="inlineStr">
        <is>
          <t>RAV4</t>
        </is>
      </c>
      <c r="H1524" t="inlineStr">
        <is>
          <t>Fleet</t>
        </is>
      </c>
      <c r="I1524" t="inlineStr">
        <is>
          <t>Company fleet</t>
        </is>
      </c>
      <c r="J1524" t="inlineStr">
        <is>
          <t>Hiroshi Tanaka</t>
        </is>
      </c>
      <c r="K1524" s="70" t="n">
        <v>13</v>
      </c>
      <c r="L1524" s="71" t="n">
        <v>3637848.41</v>
      </c>
      <c r="M1524" s="71" t="n">
        <v>47292029.33</v>
      </c>
      <c r="N1524" s="71" t="n">
        <v>2364601.47</v>
      </c>
      <c r="O1524" s="71" t="n">
        <v>44927427.86</v>
      </c>
      <c r="P1524" s="71" t="n">
        <v>36574259.67</v>
      </c>
      <c r="Q1524" s="71" t="n">
        <v>8353168.19</v>
      </c>
      <c r="R1524" t="inlineStr">
        <is>
          <t>DB-02</t>
        </is>
      </c>
      <c r="S1524" t="inlineStr">
        <is>
          <t>Hybrid</t>
        </is>
      </c>
      <c r="T1524" s="70" t="n">
        <v>14</v>
      </c>
      <c r="U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TY101516</t>
        </is>
      </c>
      <c r="B1525" s="68" t="n">
        <v>45851</v>
      </c>
      <c r="C1525" s="69" t="n">
        <v>2025</v>
      </c>
      <c r="D1525" t="inlineStr">
        <is>
          <t>Jul</t>
        </is>
      </c>
      <c r="E1525" t="inlineStr">
        <is>
          <t>Japan</t>
        </is>
      </c>
      <c r="F1525" t="inlineStr">
        <is>
          <t>Japan</t>
        </is>
      </c>
      <c r="G1525" t="inlineStr">
        <is>
          <t>bZ4X</t>
        </is>
      </c>
      <c r="H1525" t="inlineStr">
        <is>
          <t>Fleet</t>
        </is>
      </c>
      <c r="I1525" t="inlineStr">
        <is>
          <t>Private buyer</t>
        </is>
      </c>
      <c r="J1525" t="inlineStr">
        <is>
          <t>Sara Rossi</t>
        </is>
      </c>
      <c r="K1525" s="70" t="n">
        <v>24</v>
      </c>
      <c r="L1525" s="71" t="n">
        <v>6032374.84</v>
      </c>
      <c r="M1525" s="71" t="n">
        <v>144776996.16</v>
      </c>
      <c r="N1525" s="71" t="n">
        <v>2895539.92</v>
      </c>
      <c r="O1525" s="71" t="n">
        <v>141881456.24</v>
      </c>
      <c r="P1525" s="71" t="n">
        <v>133366825.51</v>
      </c>
      <c r="Q1525" s="71" t="n">
        <v>8514630.73</v>
      </c>
      <c r="R1525" t="inlineStr">
        <is>
          <t>TK-01</t>
        </is>
      </c>
      <c r="S1525" t="inlineStr">
        <is>
          <t>EV</t>
        </is>
      </c>
      <c r="T1525" s="70" t="n">
        <v>24</v>
      </c>
      <c r="U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TY101517</t>
        </is>
      </c>
      <c r="B1526" s="68" t="n">
        <v>45852</v>
      </c>
      <c r="C1526" s="69" t="n">
        <v>2025</v>
      </c>
      <c r="D1526" t="inlineStr">
        <is>
          <t>Jul</t>
        </is>
      </c>
      <c r="E1526" t="inlineStr">
        <is>
          <t>North America</t>
        </is>
      </c>
      <c r="F1526" t="inlineStr">
        <is>
          <t>USA</t>
        </is>
      </c>
      <c r="G1526" t="inlineStr">
        <is>
          <t>Corolla</t>
        </is>
      </c>
      <c r="H1526" t="inlineStr">
        <is>
          <t>Dealer retail</t>
        </is>
      </c>
      <c r="I1526" t="inlineStr">
        <is>
          <t>Company fleet</t>
        </is>
      </c>
      <c r="J1526" t="inlineStr">
        <is>
          <t>Kofi Mensah</t>
        </is>
      </c>
      <c r="K1526" s="70" t="n">
        <v>31</v>
      </c>
      <c r="L1526" s="71" t="n">
        <v>2754981.67</v>
      </c>
      <c r="M1526" s="71" t="n">
        <v>85404431.77</v>
      </c>
      <c r="N1526" s="71" t="n">
        <v>2562132.95</v>
      </c>
      <c r="O1526" s="71" t="n">
        <v>82842298.81999999</v>
      </c>
      <c r="P1526" s="71" t="n">
        <v>69220269.04000001</v>
      </c>
      <c r="Q1526" s="71" t="n">
        <v>13622029.78</v>
      </c>
      <c r="R1526" t="inlineStr">
        <is>
          <t>NY-01</t>
        </is>
      </c>
      <c r="S1526" t="inlineStr">
        <is>
          <t>Petrol</t>
        </is>
      </c>
      <c r="T1526" s="70" t="n">
        <v>31</v>
      </c>
      <c r="U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TY101518</t>
        </is>
      </c>
      <c r="B1527" s="68" t="n">
        <v>45852</v>
      </c>
      <c r="C1527" s="69" t="n">
        <v>2025</v>
      </c>
      <c r="D1527" t="inlineStr">
        <is>
          <t>Jul</t>
        </is>
      </c>
      <c r="E1527" t="inlineStr">
        <is>
          <t>North America</t>
        </is>
      </c>
      <c r="F1527" t="inlineStr">
        <is>
          <t>Canada</t>
        </is>
      </c>
      <c r="G1527" t="inlineStr">
        <is>
          <t>Corolla</t>
        </is>
      </c>
      <c r="H1527" t="inlineStr">
        <is>
          <t>Dealer retail</t>
        </is>
      </c>
      <c r="I1527" t="inlineStr">
        <is>
          <t>Private buyer</t>
        </is>
      </c>
      <c r="J1527" t="inlineStr">
        <is>
          <t>Arjun Mehta</t>
        </is>
      </c>
      <c r="K1527" s="70" t="n">
        <v>21</v>
      </c>
      <c r="L1527" s="71" t="n">
        <v>2642743.19</v>
      </c>
      <c r="M1527" s="71" t="n">
        <v>55497606.99</v>
      </c>
      <c r="N1527" s="71" t="n">
        <v>1109952.14</v>
      </c>
      <c r="O1527" s="71" t="n">
        <v>54387654.85</v>
      </c>
      <c r="P1527" s="71" t="n">
        <v>46838884.63</v>
      </c>
      <c r="Q1527" s="71" t="n">
        <v>7548770.22</v>
      </c>
      <c r="R1527" t="inlineStr">
        <is>
          <t>TO-04</t>
        </is>
      </c>
      <c r="S1527" t="inlineStr">
        <is>
          <t>Petrol</t>
        </is>
      </c>
      <c r="T1527" s="70" t="n">
        <v>22</v>
      </c>
      <c r="U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TY101519</t>
        </is>
      </c>
      <c r="B1528" s="68" t="n">
        <v>45852</v>
      </c>
      <c r="C1528" s="69" t="n">
        <v>2025</v>
      </c>
      <c r="D1528" t="inlineStr">
        <is>
          <t>Jul</t>
        </is>
      </c>
      <c r="E1528" t="inlineStr">
        <is>
          <t>Japan</t>
        </is>
      </c>
      <c r="F1528" t="inlineStr">
        <is>
          <t>Japan</t>
        </is>
      </c>
      <c r="G1528" t="inlineStr">
        <is>
          <t>Camry</t>
        </is>
      </c>
      <c r="H1528" t="inlineStr">
        <is>
          <t>Dealer retail</t>
        </is>
      </c>
      <c r="I1528" t="inlineStr">
        <is>
          <t>Private buyer</t>
        </is>
      </c>
      <c r="J1528" t="inlineStr">
        <is>
          <t>Kofi Mensah</t>
        </is>
      </c>
      <c r="K1528" s="70" t="n">
        <v>29</v>
      </c>
      <c r="L1528" s="71" t="n">
        <v>4206450.98</v>
      </c>
      <c r="M1528" s="71" t="n">
        <v>121987078.42</v>
      </c>
      <c r="N1528" s="71" t="n">
        <v>2439741.57</v>
      </c>
      <c r="O1528" s="71" t="n">
        <v>119547336.85</v>
      </c>
      <c r="P1528" s="71" t="n">
        <v>89222845.45</v>
      </c>
      <c r="Q1528" s="71" t="n">
        <v>30324491.4</v>
      </c>
      <c r="R1528" t="inlineStr">
        <is>
          <t>TK-04</t>
        </is>
      </c>
      <c r="S1528" t="inlineStr">
        <is>
          <t>Hybrid</t>
        </is>
      </c>
      <c r="T1528" s="70" t="n">
        <v>30</v>
      </c>
      <c r="U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TY101520</t>
        </is>
      </c>
      <c r="B1529" s="68" t="n">
        <v>45852</v>
      </c>
      <c r="C1529" s="69" t="n">
        <v>2025</v>
      </c>
      <c r="D1529" t="inlineStr">
        <is>
          <t>Jul</t>
        </is>
      </c>
      <c r="E1529" t="inlineStr">
        <is>
          <t>North America</t>
        </is>
      </c>
      <c r="F1529" t="inlineStr">
        <is>
          <t>Canada</t>
        </is>
      </c>
      <c r="G1529" t="inlineStr">
        <is>
          <t>bZ4X</t>
        </is>
      </c>
      <c r="H1529" t="inlineStr">
        <is>
          <t>Dealer retail</t>
        </is>
      </c>
      <c r="I1529" t="inlineStr">
        <is>
          <t>Company fleet</t>
        </is>
      </c>
      <c r="J1529" t="inlineStr">
        <is>
          <t>Ruhi Shaikh</t>
        </is>
      </c>
      <c r="K1529" s="70" t="n">
        <v>35</v>
      </c>
      <c r="L1529" s="71" t="n">
        <v>6069180.81</v>
      </c>
      <c r="M1529" s="71" t="n">
        <v>212421328.35</v>
      </c>
      <c r="N1529" s="71" t="n">
        <v>4248426.57</v>
      </c>
      <c r="O1529" s="71" t="n">
        <v>208172901.78</v>
      </c>
      <c r="P1529" s="71" t="n">
        <v>190816140.95</v>
      </c>
      <c r="Q1529" s="71" t="n">
        <v>17356760.83</v>
      </c>
      <c r="R1529" t="inlineStr">
        <is>
          <t>TO-01</t>
        </is>
      </c>
      <c r="S1529" t="inlineStr">
        <is>
          <t>EV</t>
        </is>
      </c>
      <c r="T1529" s="70" t="n">
        <v>37</v>
      </c>
      <c r="U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TY101521</t>
        </is>
      </c>
      <c r="B1530" s="68" t="n">
        <v>45852</v>
      </c>
      <c r="C1530" s="69" t="n">
        <v>2025</v>
      </c>
      <c r="D1530" t="inlineStr">
        <is>
          <t>Jul</t>
        </is>
      </c>
      <c r="E1530" t="inlineStr">
        <is>
          <t>Europe</t>
        </is>
      </c>
      <c r="F1530" t="inlineStr">
        <is>
          <t>Germany</t>
        </is>
      </c>
      <c r="G1530" t="inlineStr">
        <is>
          <t>RAV4</t>
        </is>
      </c>
      <c r="H1530" t="inlineStr">
        <is>
          <t>Dealer retail</t>
        </is>
      </c>
      <c r="I1530" t="inlineStr">
        <is>
          <t>Company fleet</t>
        </is>
      </c>
      <c r="J1530" t="inlineStr">
        <is>
          <t>Priya Nair</t>
        </is>
      </c>
      <c r="K1530" s="70" t="n">
        <v>31</v>
      </c>
      <c r="L1530" s="71" t="n">
        <v>3494084.96</v>
      </c>
      <c r="M1530" s="71" t="n">
        <v>108316633.76</v>
      </c>
      <c r="N1530" s="71" t="n">
        <v>5415831.69</v>
      </c>
      <c r="O1530" s="71" t="n">
        <v>102900802.07</v>
      </c>
      <c r="P1530" s="71" t="n">
        <v>87821402.41</v>
      </c>
      <c r="Q1530" s="71" t="n">
        <v>15079399.66</v>
      </c>
      <c r="R1530" t="inlineStr">
        <is>
          <t>BE-04</t>
        </is>
      </c>
      <c r="S1530" t="inlineStr">
        <is>
          <t>Petrol</t>
        </is>
      </c>
      <c r="T1530" s="70" t="n">
        <v>31</v>
      </c>
      <c r="U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TY101522</t>
        </is>
      </c>
      <c r="B1531" s="68" t="n">
        <v>45852</v>
      </c>
      <c r="C1531" s="69" t="n">
        <v>2025</v>
      </c>
      <c r="D1531" t="inlineStr">
        <is>
          <t>Jul</t>
        </is>
      </c>
      <c r="E1531" t="inlineStr">
        <is>
          <t>North America</t>
        </is>
      </c>
      <c r="F1531" t="inlineStr">
        <is>
          <t>USA</t>
        </is>
      </c>
      <c r="G1531" t="inlineStr">
        <is>
          <t>Prius</t>
        </is>
      </c>
      <c r="H1531" t="inlineStr">
        <is>
          <t>Dealer retail</t>
        </is>
      </c>
      <c r="I1531" t="inlineStr">
        <is>
          <t>Private buyer</t>
        </is>
      </c>
      <c r="J1531" t="inlineStr">
        <is>
          <t>Zoya Ahmed</t>
        </is>
      </c>
      <c r="K1531" s="70" t="n">
        <v>44</v>
      </c>
      <c r="L1531" s="71" t="n">
        <v>3566590.63</v>
      </c>
      <c r="M1531" s="71" t="n">
        <v>156929987.72</v>
      </c>
      <c r="N1531" s="71" t="n">
        <v>4707899.63</v>
      </c>
      <c r="O1531" s="71" t="n">
        <v>152222088.09</v>
      </c>
      <c r="P1531" s="71" t="n">
        <v>129256876.01</v>
      </c>
      <c r="Q1531" s="71" t="n">
        <v>22965212.08</v>
      </c>
      <c r="R1531" t="inlineStr">
        <is>
          <t>NY-03</t>
        </is>
      </c>
      <c r="S1531" t="inlineStr">
        <is>
          <t>Hybrid</t>
        </is>
      </c>
      <c r="T1531" s="70" t="n">
        <v>46</v>
      </c>
      <c r="U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TY101523</t>
        </is>
      </c>
      <c r="B1532" s="68" t="n">
        <v>45852</v>
      </c>
      <c r="C1532" s="69" t="n">
        <v>2025</v>
      </c>
      <c r="D1532" t="inlineStr">
        <is>
          <t>Jul</t>
        </is>
      </c>
      <c r="E1532" t="inlineStr">
        <is>
          <t>North America</t>
        </is>
      </c>
      <c r="F1532" t="inlineStr">
        <is>
          <t>USA</t>
        </is>
      </c>
      <c r="G1532" t="inlineStr">
        <is>
          <t>bZ4X</t>
        </is>
      </c>
      <c r="H1532" t="inlineStr">
        <is>
          <t>Fleet</t>
        </is>
      </c>
      <c r="I1532" t="inlineStr">
        <is>
          <t>Private buyer</t>
        </is>
      </c>
      <c r="J1532" t="inlineStr">
        <is>
          <t>Lucas Martin</t>
        </is>
      </c>
      <c r="K1532" s="70" t="n">
        <v>35</v>
      </c>
      <c r="L1532" s="71" t="n">
        <v>6056261.87</v>
      </c>
      <c r="M1532" s="71" t="n">
        <v>211969165.45</v>
      </c>
      <c r="N1532" s="71" t="n">
        <v>10598458.27</v>
      </c>
      <c r="O1532" s="71" t="n">
        <v>201370707.18</v>
      </c>
      <c r="P1532" s="71" t="n">
        <v>192082863.92</v>
      </c>
      <c r="Q1532" s="71" t="n">
        <v>9287843.26</v>
      </c>
      <c r="R1532" t="inlineStr">
        <is>
          <t>TX-02</t>
        </is>
      </c>
      <c r="S1532" t="inlineStr">
        <is>
          <t>EV</t>
        </is>
      </c>
      <c r="T1532" s="70" t="n">
        <v>34</v>
      </c>
      <c r="U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TY101524</t>
        </is>
      </c>
      <c r="B1533" s="68" t="n">
        <v>45852</v>
      </c>
      <c r="C1533" s="69" t="n">
        <v>2025</v>
      </c>
      <c r="D1533" t="inlineStr">
        <is>
          <t>Jul</t>
        </is>
      </c>
      <c r="E1533" t="inlineStr">
        <is>
          <t>North America</t>
        </is>
      </c>
      <c r="F1533" t="inlineStr">
        <is>
          <t>Canada</t>
        </is>
      </c>
      <c r="G1533" t="inlineStr">
        <is>
          <t>RAV4</t>
        </is>
      </c>
      <c r="H1533" t="inlineStr">
        <is>
          <t>Dealer retail</t>
        </is>
      </c>
      <c r="I1533" t="inlineStr">
        <is>
          <t>Private buyer</t>
        </is>
      </c>
      <c r="J1533" t="inlineStr">
        <is>
          <t>Sara Rossi</t>
        </is>
      </c>
      <c r="K1533" s="70" t="n">
        <v>21</v>
      </c>
      <c r="L1533" s="71" t="n">
        <v>3672914.88</v>
      </c>
      <c r="M1533" s="71" t="n">
        <v>77131212.48</v>
      </c>
      <c r="N1533" s="71" t="n">
        <v>2313936.37</v>
      </c>
      <c r="O1533" s="71" t="n">
        <v>74817276.11</v>
      </c>
      <c r="P1533" s="71" t="n">
        <v>57853379.79</v>
      </c>
      <c r="Q1533" s="71" t="n">
        <v>16963896.32</v>
      </c>
      <c r="R1533" t="inlineStr">
        <is>
          <t>TO-01</t>
        </is>
      </c>
      <c r="S1533" t="inlineStr">
        <is>
          <t>Hybrid</t>
        </is>
      </c>
      <c r="T1533" s="70" t="n">
        <v>21</v>
      </c>
      <c r="U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TY101525</t>
        </is>
      </c>
      <c r="B1534" s="68" t="n">
        <v>45852</v>
      </c>
      <c r="C1534" s="69" t="n">
        <v>2025</v>
      </c>
      <c r="D1534" t="inlineStr">
        <is>
          <t>Jul</t>
        </is>
      </c>
      <c r="E1534" t="inlineStr">
        <is>
          <t>North America</t>
        </is>
      </c>
      <c r="F1534" t="inlineStr">
        <is>
          <t>Canada</t>
        </is>
      </c>
      <c r="G1534" t="inlineStr">
        <is>
          <t>Land Cruiser</t>
        </is>
      </c>
      <c r="H1534" t="inlineStr">
        <is>
          <t>Dealer retail</t>
        </is>
      </c>
      <c r="I1534" t="inlineStr">
        <is>
          <t>Private buyer</t>
        </is>
      </c>
      <c r="J1534" t="inlineStr">
        <is>
          <t>Mei Lin</t>
        </is>
      </c>
      <c r="K1534" s="70" t="n">
        <v>22</v>
      </c>
      <c r="L1534" s="71" t="n">
        <v>7268553.5</v>
      </c>
      <c r="M1534" s="71" t="n">
        <v>159908177</v>
      </c>
      <c r="N1534" s="71" t="n">
        <v>0</v>
      </c>
      <c r="O1534" s="71" t="n">
        <v>159908177</v>
      </c>
      <c r="P1534" s="71" t="n">
        <v>122471124.44</v>
      </c>
      <c r="Q1534" s="71" t="n">
        <v>37437052.56</v>
      </c>
      <c r="R1534" t="inlineStr">
        <is>
          <t>TO-04</t>
        </is>
      </c>
      <c r="S1534" t="inlineStr">
        <is>
          <t>Diesel</t>
        </is>
      </c>
      <c r="T1534" s="70" t="n">
        <v>24</v>
      </c>
      <c r="U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TY101526</t>
        </is>
      </c>
      <c r="B1535" s="68" t="n">
        <v>45852</v>
      </c>
      <c r="C1535" s="69" t="n">
        <v>2025</v>
      </c>
      <c r="D1535" t="inlineStr">
        <is>
          <t>Jul</t>
        </is>
      </c>
      <c r="E1535" t="inlineStr">
        <is>
          <t>Middle East</t>
        </is>
      </c>
      <c r="F1535" t="inlineStr">
        <is>
          <t>UAE</t>
        </is>
      </c>
      <c r="G1535" t="inlineStr">
        <is>
          <t>RAV4</t>
        </is>
      </c>
      <c r="H1535" t="inlineStr">
        <is>
          <t>Dealer retail</t>
        </is>
      </c>
      <c r="I1535" t="inlineStr">
        <is>
          <t>Private buyer</t>
        </is>
      </c>
      <c r="J1535" t="inlineStr">
        <is>
          <t>Shraddha Kulkarni</t>
        </is>
      </c>
      <c r="K1535" s="70" t="n">
        <v>42</v>
      </c>
      <c r="L1535" s="71" t="n">
        <v>3569839.54</v>
      </c>
      <c r="M1535" s="71" t="n">
        <v>149933260.68</v>
      </c>
      <c r="N1535" s="71" t="n">
        <v>0</v>
      </c>
      <c r="O1535" s="71" t="n">
        <v>149933260.68</v>
      </c>
      <c r="P1535" s="71" t="n">
        <v>117608797.83</v>
      </c>
      <c r="Q1535" s="71" t="n">
        <v>32324462.85</v>
      </c>
      <c r="R1535" t="inlineStr">
        <is>
          <t>DB-01</t>
        </is>
      </c>
      <c r="S1535" t="inlineStr">
        <is>
          <t>Petrol</t>
        </is>
      </c>
      <c r="T1535" s="70" t="n">
        <v>42</v>
      </c>
      <c r="U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TY101527</t>
        </is>
      </c>
      <c r="B1536" s="68" t="n">
        <v>45852</v>
      </c>
      <c r="C1536" s="69" t="n">
        <v>2025</v>
      </c>
      <c r="D1536" t="inlineStr">
        <is>
          <t>Jul</t>
        </is>
      </c>
      <c r="E1536" t="inlineStr">
        <is>
          <t>Middle East</t>
        </is>
      </c>
      <c r="F1536" t="inlineStr">
        <is>
          <t>Saudi Arabia</t>
        </is>
      </c>
      <c r="G1536" t="inlineStr">
        <is>
          <t>Prius</t>
        </is>
      </c>
      <c r="H1536" t="inlineStr">
        <is>
          <t>Fleet</t>
        </is>
      </c>
      <c r="I1536" t="inlineStr">
        <is>
          <t>Private buyer</t>
        </is>
      </c>
      <c r="J1536" t="inlineStr">
        <is>
          <t>Ana Costa</t>
        </is>
      </c>
      <c r="K1536" s="70" t="n">
        <v>33</v>
      </c>
      <c r="L1536" s="71" t="n">
        <v>3512322.7</v>
      </c>
      <c r="M1536" s="71" t="n">
        <v>115906649.1</v>
      </c>
      <c r="N1536" s="71" t="n">
        <v>3477199.47</v>
      </c>
      <c r="O1536" s="71" t="n">
        <v>112429449.63</v>
      </c>
      <c r="P1536" s="71" t="n">
        <v>96760151.92</v>
      </c>
      <c r="Q1536" s="71" t="n">
        <v>15669297.71</v>
      </c>
      <c r="R1536" t="inlineStr">
        <is>
          <t>RY-02</t>
        </is>
      </c>
      <c r="S1536" t="inlineStr">
        <is>
          <t>Hybrid</t>
        </is>
      </c>
      <c r="T1536" s="70" t="n">
        <v>34</v>
      </c>
      <c r="U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TY101528</t>
        </is>
      </c>
      <c r="B1537" s="68" t="n">
        <v>45853</v>
      </c>
      <c r="C1537" s="69" t="n">
        <v>2025</v>
      </c>
      <c r="D1537" t="inlineStr">
        <is>
          <t>Jul</t>
        </is>
      </c>
      <c r="E1537" t="inlineStr">
        <is>
          <t>North America</t>
        </is>
      </c>
      <c r="F1537" t="inlineStr">
        <is>
          <t>USA</t>
        </is>
      </c>
      <c r="G1537" t="inlineStr">
        <is>
          <t>Camry</t>
        </is>
      </c>
      <c r="H1537" t="inlineStr">
        <is>
          <t>Dealer retail</t>
        </is>
      </c>
      <c r="I1537" t="inlineStr">
        <is>
          <t>Company fleet</t>
        </is>
      </c>
      <c r="J1537" t="inlineStr">
        <is>
          <t>Fatima Al-Saud</t>
        </is>
      </c>
      <c r="K1537" s="70" t="n">
        <v>34</v>
      </c>
      <c r="L1537" s="71" t="n">
        <v>4018790.44</v>
      </c>
      <c r="M1537" s="71" t="n">
        <v>136638874.96</v>
      </c>
      <c r="N1537" s="71" t="n">
        <v>6831943.75</v>
      </c>
      <c r="O1537" s="71" t="n">
        <v>129806931.21</v>
      </c>
      <c r="P1537" s="71" t="n">
        <v>111700132.51</v>
      </c>
      <c r="Q1537" s="71" t="n">
        <v>18106798.7</v>
      </c>
      <c r="R1537" t="inlineStr">
        <is>
          <t>TX-03</t>
        </is>
      </c>
      <c r="S1537" t="inlineStr">
        <is>
          <t>Hybrid</t>
        </is>
      </c>
      <c r="T1537" s="70" t="n">
        <v>36</v>
      </c>
      <c r="U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TY101529</t>
        </is>
      </c>
      <c r="B1538" s="68" t="n">
        <v>45853</v>
      </c>
      <c r="C1538" s="69" t="n">
        <v>2025</v>
      </c>
      <c r="D1538" t="inlineStr">
        <is>
          <t>Jul</t>
        </is>
      </c>
      <c r="E1538" t="inlineStr">
        <is>
          <t>Asia</t>
        </is>
      </c>
      <c r="F1538" t="inlineStr">
        <is>
          <t>India</t>
        </is>
      </c>
      <c r="G1538" t="inlineStr">
        <is>
          <t>RAV4</t>
        </is>
      </c>
      <c r="H1538" t="inlineStr">
        <is>
          <t>Fleet</t>
        </is>
      </c>
      <c r="I1538" t="inlineStr">
        <is>
          <t>Private buyer</t>
        </is>
      </c>
      <c r="J1538" t="inlineStr">
        <is>
          <t>Priya Nair</t>
        </is>
      </c>
      <c r="K1538" s="70" t="n">
        <v>38</v>
      </c>
      <c r="L1538" s="71" t="n">
        <v>3532430.15</v>
      </c>
      <c r="M1538" s="71" t="n">
        <v>134232345.7</v>
      </c>
      <c r="N1538" s="71" t="n">
        <v>0</v>
      </c>
      <c r="O1538" s="71" t="n">
        <v>134232345.7</v>
      </c>
      <c r="P1538" s="71" t="n">
        <v>110559133.79</v>
      </c>
      <c r="Q1538" s="71" t="n">
        <v>23673211.91</v>
      </c>
      <c r="R1538" t="inlineStr">
        <is>
          <t>BL-04</t>
        </is>
      </c>
      <c r="S1538" t="inlineStr">
        <is>
          <t>Hybrid</t>
        </is>
      </c>
      <c r="T1538" s="70" t="n">
        <v>41</v>
      </c>
      <c r="U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TY101530</t>
        </is>
      </c>
      <c r="B1539" s="68" t="n">
        <v>45853</v>
      </c>
      <c r="C1539" s="69" t="n">
        <v>2025</v>
      </c>
      <c r="D1539" t="inlineStr">
        <is>
          <t>Jul</t>
        </is>
      </c>
      <c r="E1539" t="inlineStr">
        <is>
          <t>Japan</t>
        </is>
      </c>
      <c r="F1539" t="inlineStr">
        <is>
          <t>Japan</t>
        </is>
      </c>
      <c r="G1539" t="inlineStr">
        <is>
          <t>bZ4X</t>
        </is>
      </c>
      <c r="H1539" t="inlineStr">
        <is>
          <t>Online reservation</t>
        </is>
      </c>
      <c r="I1539" t="inlineStr">
        <is>
          <t>Company fleet</t>
        </is>
      </c>
      <c r="J1539" t="inlineStr">
        <is>
          <t>Ruhi Shaikh</t>
        </is>
      </c>
      <c r="K1539" s="70" t="n">
        <v>24</v>
      </c>
      <c r="L1539" s="71" t="n">
        <v>5864121.2</v>
      </c>
      <c r="M1539" s="71" t="n">
        <v>140738908.8</v>
      </c>
      <c r="N1539" s="71" t="n">
        <v>0</v>
      </c>
      <c r="O1539" s="71" t="n">
        <v>140738908.8</v>
      </c>
      <c r="P1539" s="71" t="n">
        <v>125317054.14</v>
      </c>
      <c r="Q1539" s="71" t="n">
        <v>15421854.66</v>
      </c>
      <c r="R1539" t="inlineStr">
        <is>
          <t>NG-01</t>
        </is>
      </c>
      <c r="S1539" t="inlineStr">
        <is>
          <t>EV</t>
        </is>
      </c>
      <c r="T1539" s="70" t="n">
        <v>26</v>
      </c>
      <c r="U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TY101531</t>
        </is>
      </c>
      <c r="B1540" s="68" t="n">
        <v>45853</v>
      </c>
      <c r="C1540" s="69" t="n">
        <v>2025</v>
      </c>
      <c r="D1540" t="inlineStr">
        <is>
          <t>Jul</t>
        </is>
      </c>
      <c r="E1540" t="inlineStr">
        <is>
          <t>Japan</t>
        </is>
      </c>
      <c r="F1540" t="inlineStr">
        <is>
          <t>Japan</t>
        </is>
      </c>
      <c r="G1540" t="inlineStr">
        <is>
          <t>Hilux</t>
        </is>
      </c>
      <c r="H1540" t="inlineStr">
        <is>
          <t>Dealer retail</t>
        </is>
      </c>
      <c r="I1540" t="inlineStr">
        <is>
          <t>Company fleet</t>
        </is>
      </c>
      <c r="J1540" t="inlineStr">
        <is>
          <t>Mei Lin</t>
        </is>
      </c>
      <c r="K1540" s="70" t="n">
        <v>41</v>
      </c>
      <c r="L1540" s="71" t="n">
        <v>3804445.74</v>
      </c>
      <c r="M1540" s="71" t="n">
        <v>155982275.34</v>
      </c>
      <c r="N1540" s="71" t="n">
        <v>4679468.26</v>
      </c>
      <c r="O1540" s="71" t="n">
        <v>151302807.08</v>
      </c>
      <c r="P1540" s="71" t="n">
        <v>134930547.81</v>
      </c>
      <c r="Q1540" s="71" t="n">
        <v>16372259.27</v>
      </c>
      <c r="R1540" t="inlineStr">
        <is>
          <t>OS-02</t>
        </is>
      </c>
      <c r="S1540" t="inlineStr">
        <is>
          <t>Diesel</t>
        </is>
      </c>
      <c r="T1540" s="70" t="n">
        <v>40</v>
      </c>
      <c r="U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TY101532</t>
        </is>
      </c>
      <c r="B1541" s="68" t="n">
        <v>45853</v>
      </c>
      <c r="C1541" s="69" t="n">
        <v>2025</v>
      </c>
      <c r="D1541" t="inlineStr">
        <is>
          <t>Jul</t>
        </is>
      </c>
      <c r="E1541" t="inlineStr">
        <is>
          <t>Middle East</t>
        </is>
      </c>
      <c r="F1541" t="inlineStr">
        <is>
          <t>Saudi Arabia</t>
        </is>
      </c>
      <c r="G1541" t="inlineStr">
        <is>
          <t>Corolla</t>
        </is>
      </c>
      <c r="H1541" t="inlineStr">
        <is>
          <t>Dealer retail</t>
        </is>
      </c>
      <c r="I1541" t="inlineStr">
        <is>
          <t>Company fleet</t>
        </is>
      </c>
      <c r="J1541" t="inlineStr">
        <is>
          <t>Emma Clarke</t>
        </is>
      </c>
      <c r="K1541" s="70" t="n">
        <v>20</v>
      </c>
      <c r="L1541" s="71" t="n">
        <v>2956268.12</v>
      </c>
      <c r="M1541" s="71" t="n">
        <v>59125362.4</v>
      </c>
      <c r="N1541" s="71" t="n">
        <v>1773760.87</v>
      </c>
      <c r="O1541" s="71" t="n">
        <v>57351601.53</v>
      </c>
      <c r="P1541" s="71" t="n">
        <v>46730454.68</v>
      </c>
      <c r="Q1541" s="71" t="n">
        <v>10621146.85</v>
      </c>
      <c r="R1541" t="inlineStr">
        <is>
          <t>RY-02</t>
        </is>
      </c>
      <c r="S1541" t="inlineStr">
        <is>
          <t>Hybrid</t>
        </is>
      </c>
      <c r="T1541" s="70" t="n">
        <v>22</v>
      </c>
      <c r="U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TY101533</t>
        </is>
      </c>
      <c r="B1542" s="68" t="n">
        <v>45853</v>
      </c>
      <c r="C1542" s="69" t="n">
        <v>2025</v>
      </c>
      <c r="D1542" t="inlineStr">
        <is>
          <t>Jul</t>
        </is>
      </c>
      <c r="E1542" t="inlineStr">
        <is>
          <t>Europe</t>
        </is>
      </c>
      <c r="F1542" t="inlineStr">
        <is>
          <t>UK</t>
        </is>
      </c>
      <c r="G1542" t="inlineStr">
        <is>
          <t>Corolla</t>
        </is>
      </c>
      <c r="H1542" t="inlineStr">
        <is>
          <t>Dealer retail</t>
        </is>
      </c>
      <c r="I1542" t="inlineStr">
        <is>
          <t>Company fleet</t>
        </is>
      </c>
      <c r="J1542" t="inlineStr">
        <is>
          <t>Ana Costa</t>
        </is>
      </c>
      <c r="K1542" s="70" t="n">
        <v>4</v>
      </c>
      <c r="L1542" s="71" t="n">
        <v>2868726.25</v>
      </c>
      <c r="M1542" s="71" t="n">
        <v>11474905</v>
      </c>
      <c r="N1542" s="71" t="n">
        <v>0</v>
      </c>
      <c r="O1542" s="71" t="n">
        <v>11474905</v>
      </c>
      <c r="P1542" s="71" t="n">
        <v>9045245.15</v>
      </c>
      <c r="Q1542" s="71" t="n">
        <v>2429659.85</v>
      </c>
      <c r="R1542" t="inlineStr">
        <is>
          <t>LN-04</t>
        </is>
      </c>
      <c r="S1542" t="inlineStr">
        <is>
          <t>Petrol</t>
        </is>
      </c>
      <c r="T1542" s="70" t="n">
        <v>4</v>
      </c>
      <c r="U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TY101534</t>
        </is>
      </c>
      <c r="B1543" s="68" t="n">
        <v>45853</v>
      </c>
      <c r="C1543" s="69" t="n">
        <v>2025</v>
      </c>
      <c r="D1543" t="inlineStr">
        <is>
          <t>Jul</t>
        </is>
      </c>
      <c r="E1543" t="inlineStr">
        <is>
          <t>Japan</t>
        </is>
      </c>
      <c r="F1543" t="inlineStr">
        <is>
          <t>Japan</t>
        </is>
      </c>
      <c r="G1543" t="inlineStr">
        <is>
          <t>Land Cruiser</t>
        </is>
      </c>
      <c r="H1543" t="inlineStr">
        <is>
          <t>Dealer retail</t>
        </is>
      </c>
      <c r="I1543" t="inlineStr">
        <is>
          <t>Company fleet</t>
        </is>
      </c>
      <c r="J1543" t="inlineStr">
        <is>
          <t>Hiroshi Tanaka</t>
        </is>
      </c>
      <c r="K1543" s="70" t="n">
        <v>6</v>
      </c>
      <c r="L1543" s="71" t="n">
        <v>7412782</v>
      </c>
      <c r="M1543" s="71" t="n">
        <v>44476692</v>
      </c>
      <c r="N1543" s="71" t="n">
        <v>2223834.6</v>
      </c>
      <c r="O1543" s="71" t="n">
        <v>42252857.4</v>
      </c>
      <c r="P1543" s="71" t="n">
        <v>34418586.87</v>
      </c>
      <c r="Q1543" s="71" t="n">
        <v>7834270.53</v>
      </c>
      <c r="R1543" t="inlineStr">
        <is>
          <t>OS-03</t>
        </is>
      </c>
      <c r="S1543" t="inlineStr">
        <is>
          <t>Petrol</t>
        </is>
      </c>
      <c r="T1543" s="70" t="n">
        <v>6</v>
      </c>
      <c r="U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TY101535</t>
        </is>
      </c>
      <c r="B1544" s="68" t="n">
        <v>45854</v>
      </c>
      <c r="C1544" s="69" t="n">
        <v>2025</v>
      </c>
      <c r="D1544" t="inlineStr">
        <is>
          <t>Jul</t>
        </is>
      </c>
      <c r="E1544" t="inlineStr">
        <is>
          <t>North America</t>
        </is>
      </c>
      <c r="F1544" t="inlineStr">
        <is>
          <t>USA</t>
        </is>
      </c>
      <c r="G1544" t="inlineStr">
        <is>
          <t>RAV4</t>
        </is>
      </c>
      <c r="H1544" t="inlineStr">
        <is>
          <t>Dealer retail</t>
        </is>
      </c>
      <c r="I1544" t="inlineStr">
        <is>
          <t>Company fleet</t>
        </is>
      </c>
      <c r="J1544" t="inlineStr">
        <is>
          <t>Fatima Al-Saud</t>
        </is>
      </c>
      <c r="K1544" s="70" t="n">
        <v>6</v>
      </c>
      <c r="L1544" s="71" t="n">
        <v>3689184.58</v>
      </c>
      <c r="M1544" s="71" t="n">
        <v>22135107.48</v>
      </c>
      <c r="N1544" s="71" t="n">
        <v>1106755.37</v>
      </c>
      <c r="O1544" s="71" t="n">
        <v>21028352.11</v>
      </c>
      <c r="P1544" s="71" t="n">
        <v>17380665.96</v>
      </c>
      <c r="Q1544" s="71" t="n">
        <v>3647686.15</v>
      </c>
      <c r="R1544" t="inlineStr">
        <is>
          <t>NY-03</t>
        </is>
      </c>
      <c r="S1544" t="inlineStr">
        <is>
          <t>Hybrid</t>
        </is>
      </c>
      <c r="T1544" s="70" t="n">
        <v>6</v>
      </c>
      <c r="U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TY101536</t>
        </is>
      </c>
      <c r="B1545" s="68" t="n">
        <v>45854</v>
      </c>
      <c r="C1545" s="69" t="n">
        <v>2025</v>
      </c>
      <c r="D1545" t="inlineStr">
        <is>
          <t>Jul</t>
        </is>
      </c>
      <c r="E1545" t="inlineStr">
        <is>
          <t>Japan</t>
        </is>
      </c>
      <c r="F1545" t="inlineStr">
        <is>
          <t>Japan</t>
        </is>
      </c>
      <c r="G1545" t="inlineStr">
        <is>
          <t>RAV4</t>
        </is>
      </c>
      <c r="H1545" t="inlineStr">
        <is>
          <t>Dealer retail</t>
        </is>
      </c>
      <c r="I1545" t="inlineStr">
        <is>
          <t>Private buyer</t>
        </is>
      </c>
      <c r="J1545" t="inlineStr">
        <is>
          <t>Priya Nair</t>
        </is>
      </c>
      <c r="K1545" s="70" t="n">
        <v>36</v>
      </c>
      <c r="L1545" s="71" t="n">
        <v>3393185.52</v>
      </c>
      <c r="M1545" s="71" t="n">
        <v>122154678.72</v>
      </c>
      <c r="N1545" s="71" t="n">
        <v>6107733.94</v>
      </c>
      <c r="O1545" s="71" t="n">
        <v>116046944.78</v>
      </c>
      <c r="P1545" s="71" t="n">
        <v>101497641.52</v>
      </c>
      <c r="Q1545" s="71" t="n">
        <v>14549303.26</v>
      </c>
      <c r="R1545" t="inlineStr">
        <is>
          <t>NG-04</t>
        </is>
      </c>
      <c r="S1545" t="inlineStr">
        <is>
          <t>Hybrid</t>
        </is>
      </c>
      <c r="T1545" s="70" t="n">
        <v>36</v>
      </c>
      <c r="U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TY101537</t>
        </is>
      </c>
      <c r="B1546" s="68" t="n">
        <v>45854</v>
      </c>
      <c r="C1546" s="69" t="n">
        <v>2025</v>
      </c>
      <c r="D1546" t="inlineStr">
        <is>
          <t>Jul</t>
        </is>
      </c>
      <c r="E1546" t="inlineStr">
        <is>
          <t>Asia</t>
        </is>
      </c>
      <c r="F1546" t="inlineStr">
        <is>
          <t>Thailand</t>
        </is>
      </c>
      <c r="G1546" t="inlineStr">
        <is>
          <t>Camry</t>
        </is>
      </c>
      <c r="H1546" t="inlineStr">
        <is>
          <t>Dealer retail</t>
        </is>
      </c>
      <c r="I1546" t="inlineStr">
        <is>
          <t>Private buyer</t>
        </is>
      </c>
      <c r="J1546" t="inlineStr">
        <is>
          <t>Emma Clarke</t>
        </is>
      </c>
      <c r="K1546" s="70" t="n">
        <v>28</v>
      </c>
      <c r="L1546" s="71" t="n">
        <v>3970776.54</v>
      </c>
      <c r="M1546" s="71" t="n">
        <v>111181743.12</v>
      </c>
      <c r="N1546" s="71" t="n">
        <v>3335452.29</v>
      </c>
      <c r="O1546" s="71" t="n">
        <v>107846290.83</v>
      </c>
      <c r="P1546" s="71" t="n">
        <v>88403038.23999999</v>
      </c>
      <c r="Q1546" s="71" t="n">
        <v>19443252.59</v>
      </c>
      <c r="R1546" t="inlineStr">
        <is>
          <t>BK-02</t>
        </is>
      </c>
      <c r="S1546" t="inlineStr">
        <is>
          <t>Hybrid</t>
        </is>
      </c>
      <c r="T1546" s="70" t="n">
        <v>27</v>
      </c>
      <c r="U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TY101538</t>
        </is>
      </c>
      <c r="B1547" s="68" t="n">
        <v>45854</v>
      </c>
      <c r="C1547" s="69" t="n">
        <v>2025</v>
      </c>
      <c r="D1547" t="inlineStr">
        <is>
          <t>Jul</t>
        </is>
      </c>
      <c r="E1547" t="inlineStr">
        <is>
          <t>Asia</t>
        </is>
      </c>
      <c r="F1547" t="inlineStr">
        <is>
          <t>Indonesia</t>
        </is>
      </c>
      <c r="G1547" t="inlineStr">
        <is>
          <t>Hilux</t>
        </is>
      </c>
      <c r="H1547" t="inlineStr">
        <is>
          <t>Dealer retail</t>
        </is>
      </c>
      <c r="I1547" t="inlineStr">
        <is>
          <t>Private buyer</t>
        </is>
      </c>
      <c r="J1547" t="inlineStr">
        <is>
          <t>Fatima Al-Saud</t>
        </is>
      </c>
      <c r="K1547" s="70" t="n">
        <v>34</v>
      </c>
      <c r="L1547" s="71" t="n">
        <v>3928707.94</v>
      </c>
      <c r="M1547" s="71" t="n">
        <v>133576069.96</v>
      </c>
      <c r="N1547" s="71" t="n">
        <v>2671521.4</v>
      </c>
      <c r="O1547" s="71" t="n">
        <v>130904548.56</v>
      </c>
      <c r="P1547" s="71" t="n">
        <v>107973006.3</v>
      </c>
      <c r="Q1547" s="71" t="n">
        <v>22931542.26</v>
      </c>
      <c r="R1547" t="inlineStr">
        <is>
          <t>JK-01</t>
        </is>
      </c>
      <c r="S1547" t="inlineStr">
        <is>
          <t>Diesel</t>
        </is>
      </c>
      <c r="T1547" s="70" t="n">
        <v>37</v>
      </c>
      <c r="U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TY101539</t>
        </is>
      </c>
      <c r="B1548" s="68" t="n">
        <v>45854</v>
      </c>
      <c r="C1548" s="69" t="n">
        <v>2025</v>
      </c>
      <c r="D1548" t="inlineStr">
        <is>
          <t>Jul</t>
        </is>
      </c>
      <c r="E1548" t="inlineStr">
        <is>
          <t>Japan</t>
        </is>
      </c>
      <c r="F1548" t="inlineStr">
        <is>
          <t>Japan</t>
        </is>
      </c>
      <c r="G1548" t="inlineStr">
        <is>
          <t>Corolla</t>
        </is>
      </c>
      <c r="H1548" t="inlineStr">
        <is>
          <t>Online reservation</t>
        </is>
      </c>
      <c r="I1548" t="inlineStr">
        <is>
          <t>Private buyer</t>
        </is>
      </c>
      <c r="J1548" t="inlineStr">
        <is>
          <t>Fatima Al-Saud</t>
        </is>
      </c>
      <c r="K1548" s="70" t="n">
        <v>5</v>
      </c>
      <c r="L1548" s="71" t="n">
        <v>2867961.01</v>
      </c>
      <c r="M1548" s="71" t="n">
        <v>14339805.05</v>
      </c>
      <c r="N1548" s="71" t="n">
        <v>430194.15</v>
      </c>
      <c r="O1548" s="71" t="n">
        <v>13909610.9</v>
      </c>
      <c r="P1548" s="71" t="n">
        <v>11221042.88</v>
      </c>
      <c r="Q1548" s="71" t="n">
        <v>2688568.02</v>
      </c>
      <c r="R1548" t="inlineStr">
        <is>
          <t>NG-02</t>
        </is>
      </c>
      <c r="S1548" t="inlineStr">
        <is>
          <t>Hybrid</t>
        </is>
      </c>
      <c r="T1548" s="70" t="n">
        <v>5</v>
      </c>
      <c r="U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TY101540</t>
        </is>
      </c>
      <c r="B1549" s="68" t="n">
        <v>45854</v>
      </c>
      <c r="C1549" s="69" t="n">
        <v>2025</v>
      </c>
      <c r="D1549" t="inlineStr">
        <is>
          <t>Jul</t>
        </is>
      </c>
      <c r="E1549" t="inlineStr">
        <is>
          <t>Japan</t>
        </is>
      </c>
      <c r="F1549" t="inlineStr">
        <is>
          <t>Japan</t>
        </is>
      </c>
      <c r="G1549" t="inlineStr">
        <is>
          <t>Prius</t>
        </is>
      </c>
      <c r="H1549" t="inlineStr">
        <is>
          <t>Dealer retail</t>
        </is>
      </c>
      <c r="I1549" t="inlineStr">
        <is>
          <t>Private buyer</t>
        </is>
      </c>
      <c r="J1549" t="inlineStr">
        <is>
          <t>Emma Clarke</t>
        </is>
      </c>
      <c r="K1549" s="70" t="n">
        <v>8</v>
      </c>
      <c r="L1549" s="71" t="n">
        <v>3359777.37</v>
      </c>
      <c r="M1549" s="71" t="n">
        <v>26878218.96</v>
      </c>
      <c r="N1549" s="71" t="n">
        <v>806346.5699999999</v>
      </c>
      <c r="O1549" s="71" t="n">
        <v>26071872.39</v>
      </c>
      <c r="P1549" s="71" t="n">
        <v>23048970.59</v>
      </c>
      <c r="Q1549" s="71" t="n">
        <v>3022901.8</v>
      </c>
      <c r="R1549" t="inlineStr">
        <is>
          <t>NG-01</t>
        </is>
      </c>
      <c r="S1549" t="inlineStr">
        <is>
          <t>Hybrid</t>
        </is>
      </c>
      <c r="T1549" s="70" t="n">
        <v>9</v>
      </c>
      <c r="U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TY101541</t>
        </is>
      </c>
      <c r="B1550" s="68" t="n">
        <v>45854</v>
      </c>
      <c r="C1550" s="69" t="n">
        <v>2025</v>
      </c>
      <c r="D1550" t="inlineStr">
        <is>
          <t>Jul</t>
        </is>
      </c>
      <c r="E1550" t="inlineStr">
        <is>
          <t>North America</t>
        </is>
      </c>
      <c r="F1550" t="inlineStr">
        <is>
          <t>Canada</t>
        </is>
      </c>
      <c r="G1550" t="inlineStr">
        <is>
          <t>bZ4X</t>
        </is>
      </c>
      <c r="H1550" t="inlineStr">
        <is>
          <t>Dealer retail</t>
        </is>
      </c>
      <c r="I1550" t="inlineStr">
        <is>
          <t>Private buyer</t>
        </is>
      </c>
      <c r="J1550" t="inlineStr">
        <is>
          <t>Olivia Brown</t>
        </is>
      </c>
      <c r="K1550" s="70" t="n">
        <v>26</v>
      </c>
      <c r="L1550" s="71" t="n">
        <v>5658342.8</v>
      </c>
      <c r="M1550" s="71" t="n">
        <v>147116912.8</v>
      </c>
      <c r="N1550" s="71" t="n">
        <v>4413507.38</v>
      </c>
      <c r="O1550" s="71" t="n">
        <v>142703405.42</v>
      </c>
      <c r="P1550" s="71" t="n">
        <v>140535669.26</v>
      </c>
      <c r="Q1550" s="71" t="n">
        <v>2167736.16</v>
      </c>
      <c r="R1550" t="inlineStr">
        <is>
          <t>TO-04</t>
        </is>
      </c>
      <c r="S1550" t="inlineStr">
        <is>
          <t>EV</t>
        </is>
      </c>
      <c r="T1550" s="70" t="n">
        <v>27</v>
      </c>
      <c r="U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TY101542</t>
        </is>
      </c>
      <c r="B1551" s="68" t="n">
        <v>45854</v>
      </c>
      <c r="C1551" s="69" t="n">
        <v>2025</v>
      </c>
      <c r="D1551" t="inlineStr">
        <is>
          <t>Jul</t>
        </is>
      </c>
      <c r="E1551" t="inlineStr">
        <is>
          <t>Japan</t>
        </is>
      </c>
      <c r="F1551" t="inlineStr">
        <is>
          <t>Japan</t>
        </is>
      </c>
      <c r="G1551" t="inlineStr">
        <is>
          <t>Corolla</t>
        </is>
      </c>
      <c r="H1551" t="inlineStr">
        <is>
          <t>Online reservation</t>
        </is>
      </c>
      <c r="I1551" t="inlineStr">
        <is>
          <t>Private buyer</t>
        </is>
      </c>
      <c r="J1551" t="inlineStr">
        <is>
          <t>Noah Smith</t>
        </is>
      </c>
      <c r="K1551" s="70" t="n">
        <v>11</v>
      </c>
      <c r="L1551" s="71" t="n">
        <v>2783013.25</v>
      </c>
      <c r="M1551" s="71" t="n">
        <v>30613145.75</v>
      </c>
      <c r="N1551" s="71" t="n">
        <v>918394.37</v>
      </c>
      <c r="O1551" s="71" t="n">
        <v>29694751.38</v>
      </c>
      <c r="P1551" s="71" t="n">
        <v>24855371.79</v>
      </c>
      <c r="Q1551" s="71" t="n">
        <v>4839379.59</v>
      </c>
      <c r="R1551" t="inlineStr">
        <is>
          <t>NG-01</t>
        </is>
      </c>
      <c r="S1551" t="inlineStr">
        <is>
          <t>Hybrid</t>
        </is>
      </c>
      <c r="T1551" s="70" t="n">
        <v>12</v>
      </c>
      <c r="U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TY101543</t>
        </is>
      </c>
      <c r="B1552" s="68" t="n">
        <v>45855</v>
      </c>
      <c r="C1552" s="69" t="n">
        <v>2025</v>
      </c>
      <c r="D1552" t="inlineStr">
        <is>
          <t>Jul</t>
        </is>
      </c>
      <c r="E1552" t="inlineStr">
        <is>
          <t>Europe</t>
        </is>
      </c>
      <c r="F1552" t="inlineStr">
        <is>
          <t>France</t>
        </is>
      </c>
      <c r="G1552" t="inlineStr">
        <is>
          <t>RAV4</t>
        </is>
      </c>
      <c r="H1552" t="inlineStr">
        <is>
          <t>Online reservation</t>
        </is>
      </c>
      <c r="I1552" t="inlineStr">
        <is>
          <t>Private buyer</t>
        </is>
      </c>
      <c r="J1552" t="inlineStr">
        <is>
          <t>Olivia Brown</t>
        </is>
      </c>
      <c r="K1552" s="70" t="n">
        <v>26</v>
      </c>
      <c r="L1552" s="71" t="n">
        <v>3398080.19</v>
      </c>
      <c r="M1552" s="71" t="n">
        <v>88350084.94</v>
      </c>
      <c r="N1552" s="71" t="n">
        <v>1767001.7</v>
      </c>
      <c r="O1552" s="71" t="n">
        <v>86583083.23999999</v>
      </c>
      <c r="P1552" s="71" t="n">
        <v>74105461.06999999</v>
      </c>
      <c r="Q1552" s="71" t="n">
        <v>12477622.17</v>
      </c>
      <c r="R1552" t="inlineStr">
        <is>
          <t>PA-03</t>
        </is>
      </c>
      <c r="S1552" t="inlineStr">
        <is>
          <t>Hybrid</t>
        </is>
      </c>
      <c r="T1552" s="70" t="n">
        <v>28</v>
      </c>
      <c r="U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TY101544</t>
        </is>
      </c>
      <c r="B1553" s="68" t="n">
        <v>45855</v>
      </c>
      <c r="C1553" s="69" t="n">
        <v>2025</v>
      </c>
      <c r="D1553" t="inlineStr">
        <is>
          <t>Jul</t>
        </is>
      </c>
      <c r="E1553" t="inlineStr">
        <is>
          <t>Japan</t>
        </is>
      </c>
      <c r="F1553" t="inlineStr">
        <is>
          <t>Japan</t>
        </is>
      </c>
      <c r="G1553" t="inlineStr">
        <is>
          <t>Land Cruiser</t>
        </is>
      </c>
      <c r="H1553" t="inlineStr">
        <is>
          <t>Dealer retail</t>
        </is>
      </c>
      <c r="I1553" t="inlineStr">
        <is>
          <t>Private buyer</t>
        </is>
      </c>
      <c r="J1553" t="inlineStr">
        <is>
          <t>Sophie Müller</t>
        </is>
      </c>
      <c r="K1553" s="70" t="n">
        <v>36</v>
      </c>
      <c r="L1553" s="71" t="n">
        <v>7283981.14</v>
      </c>
      <c r="M1553" s="71" t="n">
        <v>262223321.04</v>
      </c>
      <c r="N1553" s="71" t="n">
        <v>7866699.63</v>
      </c>
      <c r="O1553" s="71" t="n">
        <v>254356621.41</v>
      </c>
      <c r="P1553" s="71" t="n">
        <v>205820473.94</v>
      </c>
      <c r="Q1553" s="71" t="n">
        <v>48536147.47</v>
      </c>
      <c r="R1553" t="inlineStr">
        <is>
          <t>NG-01</t>
        </is>
      </c>
      <c r="S1553" t="inlineStr">
        <is>
          <t>Diesel</t>
        </is>
      </c>
      <c r="T1553" s="70" t="n">
        <v>38</v>
      </c>
      <c r="U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TY101545</t>
        </is>
      </c>
      <c r="B1554" s="68" t="n">
        <v>45855</v>
      </c>
      <c r="C1554" s="69" t="n">
        <v>2025</v>
      </c>
      <c r="D1554" t="inlineStr">
        <is>
          <t>Jul</t>
        </is>
      </c>
      <c r="E1554" t="inlineStr">
        <is>
          <t>Japan</t>
        </is>
      </c>
      <c r="F1554" t="inlineStr">
        <is>
          <t>Japan</t>
        </is>
      </c>
      <c r="G1554" t="inlineStr">
        <is>
          <t>RAV4</t>
        </is>
      </c>
      <c r="H1554" t="inlineStr">
        <is>
          <t>Dealer retail</t>
        </is>
      </c>
      <c r="I1554" t="inlineStr">
        <is>
          <t>Private buyer</t>
        </is>
      </c>
      <c r="J1554" t="inlineStr">
        <is>
          <t>Ruhi Shaikh</t>
        </is>
      </c>
      <c r="K1554" s="70" t="n">
        <v>45</v>
      </c>
      <c r="L1554" s="71" t="n">
        <v>3590258.7</v>
      </c>
      <c r="M1554" s="71" t="n">
        <v>161561641.5</v>
      </c>
      <c r="N1554" s="71" t="n">
        <v>4846849.25</v>
      </c>
      <c r="O1554" s="71" t="n">
        <v>156714792.25</v>
      </c>
      <c r="P1554" s="71" t="n">
        <v>130701656.73</v>
      </c>
      <c r="Q1554" s="71" t="n">
        <v>26013135.52</v>
      </c>
      <c r="R1554" t="inlineStr">
        <is>
          <t>NG-02</t>
        </is>
      </c>
      <c r="S1554" t="inlineStr">
        <is>
          <t>Petrol</t>
        </is>
      </c>
      <c r="T1554" s="70" t="n">
        <v>43</v>
      </c>
      <c r="U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TY101546</t>
        </is>
      </c>
      <c r="B1555" s="68" t="n">
        <v>45855</v>
      </c>
      <c r="C1555" s="69" t="n">
        <v>2025</v>
      </c>
      <c r="D1555" t="inlineStr">
        <is>
          <t>Jul</t>
        </is>
      </c>
      <c r="E1555" t="inlineStr">
        <is>
          <t>Asia</t>
        </is>
      </c>
      <c r="F1555" t="inlineStr">
        <is>
          <t>India</t>
        </is>
      </c>
      <c r="G1555" t="inlineStr">
        <is>
          <t>RAV4</t>
        </is>
      </c>
      <c r="H1555" t="inlineStr">
        <is>
          <t>Fleet</t>
        </is>
      </c>
      <c r="I1555" t="inlineStr">
        <is>
          <t>Private buyer</t>
        </is>
      </c>
      <c r="J1555" t="inlineStr">
        <is>
          <t>Carlos Silva</t>
        </is>
      </c>
      <c r="K1555" s="70" t="n">
        <v>14</v>
      </c>
      <c r="L1555" s="71" t="n">
        <v>3569368.32</v>
      </c>
      <c r="M1555" s="71" t="n">
        <v>49971156.48</v>
      </c>
      <c r="N1555" s="71" t="n">
        <v>2498557.82</v>
      </c>
      <c r="O1555" s="71" t="n">
        <v>47472598.66</v>
      </c>
      <c r="P1555" s="71" t="n">
        <v>39976112.92</v>
      </c>
      <c r="Q1555" s="71" t="n">
        <v>7496485.74</v>
      </c>
      <c r="R1555" t="inlineStr">
        <is>
          <t>BL-01</t>
        </is>
      </c>
      <c r="S1555" t="inlineStr">
        <is>
          <t>Petrol</t>
        </is>
      </c>
      <c r="T1555" s="70" t="n">
        <v>14</v>
      </c>
      <c r="U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TY101547</t>
        </is>
      </c>
      <c r="B1556" s="68" t="n">
        <v>45855</v>
      </c>
      <c r="C1556" s="69" t="n">
        <v>2025</v>
      </c>
      <c r="D1556" t="inlineStr">
        <is>
          <t>Jul</t>
        </is>
      </c>
      <c r="E1556" t="inlineStr">
        <is>
          <t>Europe</t>
        </is>
      </c>
      <c r="F1556" t="inlineStr">
        <is>
          <t>UK</t>
        </is>
      </c>
      <c r="G1556" t="inlineStr">
        <is>
          <t>Camry</t>
        </is>
      </c>
      <c r="H1556" t="inlineStr">
        <is>
          <t>Dealer retail</t>
        </is>
      </c>
      <c r="I1556" t="inlineStr">
        <is>
          <t>Government</t>
        </is>
      </c>
      <c r="J1556" t="inlineStr">
        <is>
          <t>Olivia Brown</t>
        </is>
      </c>
      <c r="K1556" s="70" t="n">
        <v>14</v>
      </c>
      <c r="L1556" s="71" t="n">
        <v>4119878.62</v>
      </c>
      <c r="M1556" s="71" t="n">
        <v>57678300.68</v>
      </c>
      <c r="N1556" s="71" t="n">
        <v>1153566.01</v>
      </c>
      <c r="O1556" s="71" t="n">
        <v>56524734.67</v>
      </c>
      <c r="P1556" s="71" t="n">
        <v>46070049.29</v>
      </c>
      <c r="Q1556" s="71" t="n">
        <v>10454685.38</v>
      </c>
      <c r="R1556" t="inlineStr">
        <is>
          <t>LN-01</t>
        </is>
      </c>
      <c r="S1556" t="inlineStr">
        <is>
          <t>Hybrid</t>
        </is>
      </c>
      <c r="T1556" s="70" t="n">
        <v>15</v>
      </c>
      <c r="U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TY101548</t>
        </is>
      </c>
      <c r="B1557" s="68" t="n">
        <v>45855</v>
      </c>
      <c r="C1557" s="69" t="n">
        <v>2025</v>
      </c>
      <c r="D1557" t="inlineStr">
        <is>
          <t>Jul</t>
        </is>
      </c>
      <c r="E1557" t="inlineStr">
        <is>
          <t>Asia</t>
        </is>
      </c>
      <c r="F1557" t="inlineStr">
        <is>
          <t>Indonesia</t>
        </is>
      </c>
      <c r="G1557" t="inlineStr">
        <is>
          <t>bZ4X</t>
        </is>
      </c>
      <c r="H1557" t="inlineStr">
        <is>
          <t>Online reservation</t>
        </is>
      </c>
      <c r="I1557" t="inlineStr">
        <is>
          <t>Company fleet</t>
        </is>
      </c>
      <c r="J1557" t="inlineStr">
        <is>
          <t>Lucas Martin</t>
        </is>
      </c>
      <c r="K1557" s="70" t="n">
        <v>2</v>
      </c>
      <c r="L1557" s="71" t="n">
        <v>5948056.28</v>
      </c>
      <c r="M1557" s="71" t="n">
        <v>11896112.56</v>
      </c>
      <c r="N1557" s="71" t="n">
        <v>356883.38</v>
      </c>
      <c r="O1557" s="71" t="n">
        <v>11539229.18</v>
      </c>
      <c r="P1557" s="71" t="n">
        <v>11165484.93</v>
      </c>
      <c r="Q1557" s="71" t="n">
        <v>373744.25</v>
      </c>
      <c r="R1557" t="inlineStr">
        <is>
          <t>JK-02</t>
        </is>
      </c>
      <c r="S1557" t="inlineStr">
        <is>
          <t>EV</t>
        </is>
      </c>
      <c r="T1557" s="70" t="n">
        <v>2</v>
      </c>
      <c r="U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TY101549</t>
        </is>
      </c>
      <c r="B1558" s="68" t="n">
        <v>45855</v>
      </c>
      <c r="C1558" s="69" t="n">
        <v>2025</v>
      </c>
      <c r="D1558" t="inlineStr">
        <is>
          <t>Jul</t>
        </is>
      </c>
      <c r="E1558" t="inlineStr">
        <is>
          <t>North America</t>
        </is>
      </c>
      <c r="F1558" t="inlineStr">
        <is>
          <t>Canada</t>
        </is>
      </c>
      <c r="G1558" t="inlineStr">
        <is>
          <t>RAV4</t>
        </is>
      </c>
      <c r="H1558" t="inlineStr">
        <is>
          <t>Dealer retail</t>
        </is>
      </c>
      <c r="I1558" t="inlineStr">
        <is>
          <t>Government</t>
        </is>
      </c>
      <c r="J1558" t="inlineStr">
        <is>
          <t>Amir Khan</t>
        </is>
      </c>
      <c r="K1558" s="70" t="n">
        <v>11</v>
      </c>
      <c r="L1558" s="71" t="n">
        <v>3803439.02</v>
      </c>
      <c r="M1558" s="71" t="n">
        <v>41837829.22</v>
      </c>
      <c r="N1558" s="71" t="n">
        <v>1255134.88</v>
      </c>
      <c r="O1558" s="71" t="n">
        <v>40582694.34</v>
      </c>
      <c r="P1558" s="71" t="n">
        <v>32048822.61</v>
      </c>
      <c r="Q1558" s="71" t="n">
        <v>8533871.73</v>
      </c>
      <c r="R1558" t="inlineStr">
        <is>
          <t>TO-04</t>
        </is>
      </c>
      <c r="S1558" t="inlineStr">
        <is>
          <t>Hybrid</t>
        </is>
      </c>
      <c r="T1558" s="70" t="n">
        <v>11</v>
      </c>
      <c r="U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TY101550</t>
        </is>
      </c>
      <c r="B1559" s="68" t="n">
        <v>45855</v>
      </c>
      <c r="C1559" s="69" t="n">
        <v>2025</v>
      </c>
      <c r="D1559" t="inlineStr">
        <is>
          <t>Jul</t>
        </is>
      </c>
      <c r="E1559" t="inlineStr">
        <is>
          <t>Japan</t>
        </is>
      </c>
      <c r="F1559" t="inlineStr">
        <is>
          <t>Japan</t>
        </is>
      </c>
      <c r="G1559" t="inlineStr">
        <is>
          <t>RAV4</t>
        </is>
      </c>
      <c r="H1559" t="inlineStr">
        <is>
          <t>Dealer retail</t>
        </is>
      </c>
      <c r="I1559" t="inlineStr">
        <is>
          <t>Private buyer</t>
        </is>
      </c>
      <c r="J1559" t="inlineStr">
        <is>
          <t>Liam O'Brien</t>
        </is>
      </c>
      <c r="K1559" s="70" t="n">
        <v>7</v>
      </c>
      <c r="L1559" s="71" t="n">
        <v>3598697.36</v>
      </c>
      <c r="M1559" s="71" t="n">
        <v>25190881.52</v>
      </c>
      <c r="N1559" s="71" t="n">
        <v>503817.63</v>
      </c>
      <c r="O1559" s="71" t="n">
        <v>24687063.89</v>
      </c>
      <c r="P1559" s="71" t="n">
        <v>19830607.28</v>
      </c>
      <c r="Q1559" s="71" t="n">
        <v>4856456.61</v>
      </c>
      <c r="R1559" t="inlineStr">
        <is>
          <t>TK-03</t>
        </is>
      </c>
      <c r="S1559" t="inlineStr">
        <is>
          <t>Hybrid</t>
        </is>
      </c>
      <c r="T1559" s="70" t="n">
        <v>7</v>
      </c>
      <c r="U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TY101551</t>
        </is>
      </c>
      <c r="B1560" s="68" t="n">
        <v>45855</v>
      </c>
      <c r="C1560" s="69" t="n">
        <v>2025</v>
      </c>
      <c r="D1560" t="inlineStr">
        <is>
          <t>Jul</t>
        </is>
      </c>
      <c r="E1560" t="inlineStr">
        <is>
          <t>North America</t>
        </is>
      </c>
      <c r="F1560" t="inlineStr">
        <is>
          <t>Canada</t>
        </is>
      </c>
      <c r="G1560" t="inlineStr">
        <is>
          <t>Corolla</t>
        </is>
      </c>
      <c r="H1560" t="inlineStr">
        <is>
          <t>Dealer retail</t>
        </is>
      </c>
      <c r="I1560" t="inlineStr">
        <is>
          <t>Government</t>
        </is>
      </c>
      <c r="J1560" t="inlineStr">
        <is>
          <t>Ana Costa</t>
        </is>
      </c>
      <c r="K1560" s="70" t="n">
        <v>29</v>
      </c>
      <c r="L1560" s="71" t="n">
        <v>2822796.49</v>
      </c>
      <c r="M1560" s="71" t="n">
        <v>81861098.20999999</v>
      </c>
      <c r="N1560" s="71" t="n">
        <v>2455832.95</v>
      </c>
      <c r="O1560" s="71" t="n">
        <v>79405265.26000001</v>
      </c>
      <c r="P1560" s="71" t="n">
        <v>67738411.15000001</v>
      </c>
      <c r="Q1560" s="71" t="n">
        <v>11666854.11</v>
      </c>
      <c r="R1560" t="inlineStr">
        <is>
          <t>TO-04</t>
        </is>
      </c>
      <c r="S1560" t="inlineStr">
        <is>
          <t>Petrol</t>
        </is>
      </c>
      <c r="T1560" s="70" t="n">
        <v>28</v>
      </c>
      <c r="U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TY101552</t>
        </is>
      </c>
      <c r="B1561" s="68" t="n">
        <v>45855</v>
      </c>
      <c r="C1561" s="69" t="n">
        <v>2025</v>
      </c>
      <c r="D1561" t="inlineStr">
        <is>
          <t>Jul</t>
        </is>
      </c>
      <c r="E1561" t="inlineStr">
        <is>
          <t>Europe</t>
        </is>
      </c>
      <c r="F1561" t="inlineStr">
        <is>
          <t>UK</t>
        </is>
      </c>
      <c r="G1561" t="inlineStr">
        <is>
          <t>Corolla</t>
        </is>
      </c>
      <c r="H1561" t="inlineStr">
        <is>
          <t>Fleet</t>
        </is>
      </c>
      <c r="I1561" t="inlineStr">
        <is>
          <t>Private buyer</t>
        </is>
      </c>
      <c r="J1561" t="inlineStr">
        <is>
          <t>Ruhi Shaikh</t>
        </is>
      </c>
      <c r="K1561" s="70" t="n">
        <v>3</v>
      </c>
      <c r="L1561" s="71" t="n">
        <v>2744545.96</v>
      </c>
      <c r="M1561" s="71" t="n">
        <v>8233637.88</v>
      </c>
      <c r="N1561" s="71" t="n">
        <v>411681.89</v>
      </c>
      <c r="O1561" s="71" t="n">
        <v>7821955.99</v>
      </c>
      <c r="P1561" s="71" t="n">
        <v>6977984.05</v>
      </c>
      <c r="Q1561" s="71" t="n">
        <v>843971.9399999999</v>
      </c>
      <c r="R1561" t="inlineStr">
        <is>
          <t>LN-02</t>
        </is>
      </c>
      <c r="S1561" t="inlineStr">
        <is>
          <t>Petrol</t>
        </is>
      </c>
      <c r="T1561" s="70" t="n">
        <v>3</v>
      </c>
      <c r="U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TY101553</t>
        </is>
      </c>
      <c r="B1562" s="68" t="n">
        <v>45856</v>
      </c>
      <c r="C1562" s="69" t="n">
        <v>2025</v>
      </c>
      <c r="D1562" t="inlineStr">
        <is>
          <t>Jul</t>
        </is>
      </c>
      <c r="E1562" t="inlineStr">
        <is>
          <t>Asia</t>
        </is>
      </c>
      <c r="F1562" t="inlineStr">
        <is>
          <t>India</t>
        </is>
      </c>
      <c r="G1562" t="inlineStr">
        <is>
          <t>RAV4</t>
        </is>
      </c>
      <c r="H1562" t="inlineStr">
        <is>
          <t>Online reservation</t>
        </is>
      </c>
      <c r="I1562" t="inlineStr">
        <is>
          <t>Private buyer</t>
        </is>
      </c>
      <c r="J1562" t="inlineStr">
        <is>
          <t>Kofi Mensah</t>
        </is>
      </c>
      <c r="K1562" s="70" t="n">
        <v>31</v>
      </c>
      <c r="L1562" s="71" t="n">
        <v>3428670.16</v>
      </c>
      <c r="M1562" s="71" t="n">
        <v>106288774.96</v>
      </c>
      <c r="N1562" s="71" t="n">
        <v>5314438.75</v>
      </c>
      <c r="O1562" s="71" t="n">
        <v>100974336.21</v>
      </c>
      <c r="P1562" s="71" t="n">
        <v>87466120.16</v>
      </c>
      <c r="Q1562" s="71" t="n">
        <v>13508216.05</v>
      </c>
      <c r="R1562" t="inlineStr">
        <is>
          <t>PU-03</t>
        </is>
      </c>
      <c r="S1562" t="inlineStr">
        <is>
          <t>Hybrid</t>
        </is>
      </c>
      <c r="T1562" s="70" t="n">
        <v>34</v>
      </c>
      <c r="U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TY101554</t>
        </is>
      </c>
      <c r="B1563" s="68" t="n">
        <v>45856</v>
      </c>
      <c r="C1563" s="69" t="n">
        <v>2025</v>
      </c>
      <c r="D1563" t="inlineStr">
        <is>
          <t>Jul</t>
        </is>
      </c>
      <c r="E1563" t="inlineStr">
        <is>
          <t>Europe</t>
        </is>
      </c>
      <c r="F1563" t="inlineStr">
        <is>
          <t>Germany</t>
        </is>
      </c>
      <c r="G1563" t="inlineStr">
        <is>
          <t>RAV4</t>
        </is>
      </c>
      <c r="H1563" t="inlineStr">
        <is>
          <t>Dealer retail</t>
        </is>
      </c>
      <c r="I1563" t="inlineStr">
        <is>
          <t>Private buyer</t>
        </is>
      </c>
      <c r="J1563" t="inlineStr">
        <is>
          <t>Lucas Martin</t>
        </is>
      </c>
      <c r="K1563" s="70" t="n">
        <v>28</v>
      </c>
      <c r="L1563" s="71" t="n">
        <v>3510019.05</v>
      </c>
      <c r="M1563" s="71" t="n">
        <v>98280533.40000001</v>
      </c>
      <c r="N1563" s="71" t="n">
        <v>0</v>
      </c>
      <c r="O1563" s="71" t="n">
        <v>98280533.40000001</v>
      </c>
      <c r="P1563" s="71" t="n">
        <v>79416784.22</v>
      </c>
      <c r="Q1563" s="71" t="n">
        <v>18863749.18</v>
      </c>
      <c r="R1563" t="inlineStr">
        <is>
          <t>BE-01</t>
        </is>
      </c>
      <c r="S1563" t="inlineStr">
        <is>
          <t>Petrol</t>
        </is>
      </c>
      <c r="T1563" s="70" t="n">
        <v>29</v>
      </c>
      <c r="U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TY101555</t>
        </is>
      </c>
      <c r="B1564" s="68" t="n">
        <v>45856</v>
      </c>
      <c r="C1564" s="69" t="n">
        <v>2025</v>
      </c>
      <c r="D1564" t="inlineStr">
        <is>
          <t>Jul</t>
        </is>
      </c>
      <c r="E1564" t="inlineStr">
        <is>
          <t>Europe</t>
        </is>
      </c>
      <c r="F1564" t="inlineStr">
        <is>
          <t>UK</t>
        </is>
      </c>
      <c r="G1564" t="inlineStr">
        <is>
          <t>Camry</t>
        </is>
      </c>
      <c r="H1564" t="inlineStr">
        <is>
          <t>Dealer retail</t>
        </is>
      </c>
      <c r="I1564" t="inlineStr">
        <is>
          <t>Private buyer</t>
        </is>
      </c>
      <c r="J1564" t="inlineStr">
        <is>
          <t>Priya Nair</t>
        </is>
      </c>
      <c r="K1564" s="70" t="n">
        <v>8</v>
      </c>
      <c r="L1564" s="71" t="n">
        <v>4196061.6</v>
      </c>
      <c r="M1564" s="71" t="n">
        <v>33568492.8</v>
      </c>
      <c r="N1564" s="71" t="n">
        <v>671369.86</v>
      </c>
      <c r="O1564" s="71" t="n">
        <v>32897122.94</v>
      </c>
      <c r="P1564" s="71" t="n">
        <v>25147830.96</v>
      </c>
      <c r="Q1564" s="71" t="n">
        <v>7749291.98</v>
      </c>
      <c r="R1564" t="inlineStr">
        <is>
          <t>LN-01</t>
        </is>
      </c>
      <c r="S1564" t="inlineStr">
        <is>
          <t>Petrol</t>
        </is>
      </c>
      <c r="T1564" s="70" t="n">
        <v>8</v>
      </c>
      <c r="U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TY101556</t>
        </is>
      </c>
      <c r="B1565" s="68" t="n">
        <v>45856</v>
      </c>
      <c r="C1565" s="69" t="n">
        <v>2025</v>
      </c>
      <c r="D1565" t="inlineStr">
        <is>
          <t>Jul</t>
        </is>
      </c>
      <c r="E1565" t="inlineStr">
        <is>
          <t>North America</t>
        </is>
      </c>
      <c r="F1565" t="inlineStr">
        <is>
          <t>Canada</t>
        </is>
      </c>
      <c r="G1565" t="inlineStr">
        <is>
          <t>bZ4X</t>
        </is>
      </c>
      <c r="H1565" t="inlineStr">
        <is>
          <t>Dealer retail</t>
        </is>
      </c>
      <c r="I1565" t="inlineStr">
        <is>
          <t>Private buyer</t>
        </is>
      </c>
      <c r="J1565" t="inlineStr">
        <is>
          <t>Omar Haddad</t>
        </is>
      </c>
      <c r="K1565" s="70" t="n">
        <v>30</v>
      </c>
      <c r="L1565" s="71" t="n">
        <v>5696394.85</v>
      </c>
      <c r="M1565" s="71" t="n">
        <v>170891845.5</v>
      </c>
      <c r="N1565" s="71" t="n">
        <v>8544592.279999999</v>
      </c>
      <c r="O1565" s="71" t="n">
        <v>162347253.22</v>
      </c>
      <c r="P1565" s="71" t="n">
        <v>158952791.52</v>
      </c>
      <c r="Q1565" s="71" t="n">
        <v>3394461.7</v>
      </c>
      <c r="R1565" t="inlineStr">
        <is>
          <t>TO-02</t>
        </is>
      </c>
      <c r="S1565" t="inlineStr">
        <is>
          <t>EV</t>
        </is>
      </c>
      <c r="T1565" s="70" t="n">
        <v>31</v>
      </c>
      <c r="U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TY101557</t>
        </is>
      </c>
      <c r="B1566" s="68" t="n">
        <v>45856</v>
      </c>
      <c r="C1566" s="69" t="n">
        <v>2025</v>
      </c>
      <c r="D1566" t="inlineStr">
        <is>
          <t>Jul</t>
        </is>
      </c>
      <c r="E1566" t="inlineStr">
        <is>
          <t>North America</t>
        </is>
      </c>
      <c r="F1566" t="inlineStr">
        <is>
          <t>Canada</t>
        </is>
      </c>
      <c r="G1566" t="inlineStr">
        <is>
          <t>bZ4X</t>
        </is>
      </c>
      <c r="H1566" t="inlineStr">
        <is>
          <t>Dealer retail</t>
        </is>
      </c>
      <c r="I1566" t="inlineStr">
        <is>
          <t>Private buyer</t>
        </is>
      </c>
      <c r="J1566" t="inlineStr">
        <is>
          <t>Noah Smith</t>
        </is>
      </c>
      <c r="K1566" s="70" t="n">
        <v>33</v>
      </c>
      <c r="L1566" s="71" t="n">
        <v>5777868.5</v>
      </c>
      <c r="M1566" s="71" t="n">
        <v>190669660.5</v>
      </c>
      <c r="N1566" s="71" t="n">
        <v>3813393.21</v>
      </c>
      <c r="O1566" s="71" t="n">
        <v>186856267.29</v>
      </c>
      <c r="P1566" s="71" t="n">
        <v>180520832.5</v>
      </c>
      <c r="Q1566" s="71" t="n">
        <v>6335434.79</v>
      </c>
      <c r="R1566" t="inlineStr">
        <is>
          <t>TO-01</t>
        </is>
      </c>
      <c r="S1566" t="inlineStr">
        <is>
          <t>EV</t>
        </is>
      </c>
      <c r="T1566" s="70" t="n">
        <v>35</v>
      </c>
      <c r="U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TY101558</t>
        </is>
      </c>
      <c r="B1567" s="68" t="n">
        <v>45857</v>
      </c>
      <c r="C1567" s="69" t="n">
        <v>2025</v>
      </c>
      <c r="D1567" t="inlineStr">
        <is>
          <t>Jul</t>
        </is>
      </c>
      <c r="E1567" t="inlineStr">
        <is>
          <t>Middle East</t>
        </is>
      </c>
      <c r="F1567" t="inlineStr">
        <is>
          <t>Saudi Arabia</t>
        </is>
      </c>
      <c r="G1567" t="inlineStr">
        <is>
          <t>bZ4X</t>
        </is>
      </c>
      <c r="H1567" t="inlineStr">
        <is>
          <t>Dealer retail</t>
        </is>
      </c>
      <c r="I1567" t="inlineStr">
        <is>
          <t>Private buyer</t>
        </is>
      </c>
      <c r="J1567" t="inlineStr">
        <is>
          <t>Fatima Al-Saud</t>
        </is>
      </c>
      <c r="K1567" s="70" t="n">
        <v>6</v>
      </c>
      <c r="L1567" s="71" t="n">
        <v>6268707.93</v>
      </c>
      <c r="M1567" s="71" t="n">
        <v>37612247.58</v>
      </c>
      <c r="N1567" s="71" t="n">
        <v>752244.95</v>
      </c>
      <c r="O1567" s="71" t="n">
        <v>36860002.63</v>
      </c>
      <c r="P1567" s="71" t="n">
        <v>33408802.58</v>
      </c>
      <c r="Q1567" s="71" t="n">
        <v>3451200.05</v>
      </c>
      <c r="R1567" t="inlineStr">
        <is>
          <t>RY-04</t>
        </is>
      </c>
      <c r="S1567" t="inlineStr">
        <is>
          <t>EV</t>
        </is>
      </c>
      <c r="T1567" s="70" t="n">
        <v>6</v>
      </c>
      <c r="U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TY101559</t>
        </is>
      </c>
      <c r="B1568" s="68" t="n">
        <v>45857</v>
      </c>
      <c r="C1568" s="69" t="n">
        <v>2025</v>
      </c>
      <c r="D1568" t="inlineStr">
        <is>
          <t>Jul</t>
        </is>
      </c>
      <c r="E1568" t="inlineStr">
        <is>
          <t>North America</t>
        </is>
      </c>
      <c r="F1568" t="inlineStr">
        <is>
          <t>Canada</t>
        </is>
      </c>
      <c r="G1568" t="inlineStr">
        <is>
          <t>Corolla</t>
        </is>
      </c>
      <c r="H1568" t="inlineStr">
        <is>
          <t>Dealer retail</t>
        </is>
      </c>
      <c r="I1568" t="inlineStr">
        <is>
          <t>Private buyer</t>
        </is>
      </c>
      <c r="J1568" t="inlineStr">
        <is>
          <t>Noah Smith</t>
        </is>
      </c>
      <c r="K1568" s="70" t="n">
        <v>32</v>
      </c>
      <c r="L1568" s="71" t="n">
        <v>2773971.16</v>
      </c>
      <c r="M1568" s="71" t="n">
        <v>88767077.12</v>
      </c>
      <c r="N1568" s="71" t="n">
        <v>1775341.54</v>
      </c>
      <c r="O1568" s="71" t="n">
        <v>86991735.58</v>
      </c>
      <c r="P1568" s="71" t="n">
        <v>73740785.65000001</v>
      </c>
      <c r="Q1568" s="71" t="n">
        <v>13250949.93</v>
      </c>
      <c r="R1568" t="inlineStr">
        <is>
          <t>TO-01</t>
        </is>
      </c>
      <c r="S1568" t="inlineStr">
        <is>
          <t>Petrol</t>
        </is>
      </c>
      <c r="T1568" s="70" t="n">
        <v>31</v>
      </c>
      <c r="U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TY101560</t>
        </is>
      </c>
      <c r="B1569" s="68" t="n">
        <v>45857</v>
      </c>
      <c r="C1569" s="69" t="n">
        <v>2025</v>
      </c>
      <c r="D1569" t="inlineStr">
        <is>
          <t>Jul</t>
        </is>
      </c>
      <c r="E1569" t="inlineStr">
        <is>
          <t>Japan</t>
        </is>
      </c>
      <c r="F1569" t="inlineStr">
        <is>
          <t>Japan</t>
        </is>
      </c>
      <c r="G1569" t="inlineStr">
        <is>
          <t>RAV4</t>
        </is>
      </c>
      <c r="H1569" t="inlineStr">
        <is>
          <t>Online reservation</t>
        </is>
      </c>
      <c r="I1569" t="inlineStr">
        <is>
          <t>Private buyer</t>
        </is>
      </c>
      <c r="J1569" t="inlineStr">
        <is>
          <t>Aisha Bello</t>
        </is>
      </c>
      <c r="K1569" s="70" t="n">
        <v>15</v>
      </c>
      <c r="L1569" s="71" t="n">
        <v>3638808.38</v>
      </c>
      <c r="M1569" s="71" t="n">
        <v>54582125.7</v>
      </c>
      <c r="N1569" s="71" t="n">
        <v>1091642.51</v>
      </c>
      <c r="O1569" s="71" t="n">
        <v>53490483.19</v>
      </c>
      <c r="P1569" s="71" t="n">
        <v>44123657.06</v>
      </c>
      <c r="Q1569" s="71" t="n">
        <v>9366826.130000001</v>
      </c>
      <c r="R1569" t="inlineStr">
        <is>
          <t>OS-02</t>
        </is>
      </c>
      <c r="S1569" t="inlineStr">
        <is>
          <t>Petrol</t>
        </is>
      </c>
      <c r="T1569" s="70" t="n">
        <v>16</v>
      </c>
      <c r="U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TY101561</t>
        </is>
      </c>
      <c r="B1570" s="68" t="n">
        <v>45857</v>
      </c>
      <c r="C1570" s="69" t="n">
        <v>2025</v>
      </c>
      <c r="D1570" t="inlineStr">
        <is>
          <t>Jul</t>
        </is>
      </c>
      <c r="E1570" t="inlineStr">
        <is>
          <t>Middle East</t>
        </is>
      </c>
      <c r="F1570" t="inlineStr">
        <is>
          <t>Saudi Arabia</t>
        </is>
      </c>
      <c r="G1570" t="inlineStr">
        <is>
          <t>Camry</t>
        </is>
      </c>
      <c r="H1570" t="inlineStr">
        <is>
          <t>Dealer retail</t>
        </is>
      </c>
      <c r="I1570" t="inlineStr">
        <is>
          <t>Government</t>
        </is>
      </c>
      <c r="J1570" t="inlineStr">
        <is>
          <t>Priya Nair</t>
        </is>
      </c>
      <c r="K1570" s="70" t="n">
        <v>45</v>
      </c>
      <c r="L1570" s="71" t="n">
        <v>4111167.15</v>
      </c>
      <c r="M1570" s="71" t="n">
        <v>185002521.75</v>
      </c>
      <c r="N1570" s="71" t="n">
        <v>0</v>
      </c>
      <c r="O1570" s="71" t="n">
        <v>185002521.75</v>
      </c>
      <c r="P1570" s="71" t="n">
        <v>141468628.64</v>
      </c>
      <c r="Q1570" s="71" t="n">
        <v>43533893.11</v>
      </c>
      <c r="R1570" t="inlineStr">
        <is>
          <t>RY-03</t>
        </is>
      </c>
      <c r="S1570" t="inlineStr">
        <is>
          <t>Hybrid</t>
        </is>
      </c>
      <c r="T1570" s="70" t="n">
        <v>44</v>
      </c>
      <c r="U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TY101562</t>
        </is>
      </c>
      <c r="B1571" s="68" t="n">
        <v>45857</v>
      </c>
      <c r="C1571" s="69" t="n">
        <v>2025</v>
      </c>
      <c r="D1571" t="inlineStr">
        <is>
          <t>Jul</t>
        </is>
      </c>
      <c r="E1571" t="inlineStr">
        <is>
          <t>Europe</t>
        </is>
      </c>
      <c r="F1571" t="inlineStr">
        <is>
          <t>France</t>
        </is>
      </c>
      <c r="G1571" t="inlineStr">
        <is>
          <t>Prius</t>
        </is>
      </c>
      <c r="H1571" t="inlineStr">
        <is>
          <t>Dealer retail</t>
        </is>
      </c>
      <c r="I1571" t="inlineStr">
        <is>
          <t>Private buyer</t>
        </is>
      </c>
      <c r="J1571" t="inlineStr">
        <is>
          <t>Liam O'Brien</t>
        </is>
      </c>
      <c r="K1571" s="70" t="n">
        <v>3</v>
      </c>
      <c r="L1571" s="71" t="n">
        <v>3495250.3</v>
      </c>
      <c r="M1571" s="71" t="n">
        <v>10485750.9</v>
      </c>
      <c r="N1571" s="71" t="n">
        <v>314572.53</v>
      </c>
      <c r="O1571" s="71" t="n">
        <v>10171178.37</v>
      </c>
      <c r="P1571" s="71" t="n">
        <v>8207719.26</v>
      </c>
      <c r="Q1571" s="71" t="n">
        <v>1963459.11</v>
      </c>
      <c r="R1571" t="inlineStr">
        <is>
          <t>PA-03</t>
        </is>
      </c>
      <c r="S1571" t="inlineStr">
        <is>
          <t>Hybrid</t>
        </is>
      </c>
      <c r="T1571" s="70" t="n">
        <v>3</v>
      </c>
      <c r="U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TY101563</t>
        </is>
      </c>
      <c r="B1572" s="68" t="n">
        <v>45857</v>
      </c>
      <c r="C1572" s="69" t="n">
        <v>2025</v>
      </c>
      <c r="D1572" t="inlineStr">
        <is>
          <t>Jul</t>
        </is>
      </c>
      <c r="E1572" t="inlineStr">
        <is>
          <t>Asia</t>
        </is>
      </c>
      <c r="F1572" t="inlineStr">
        <is>
          <t>Thailand</t>
        </is>
      </c>
      <c r="G1572" t="inlineStr">
        <is>
          <t>Prius</t>
        </is>
      </c>
      <c r="H1572" t="inlineStr">
        <is>
          <t>Dealer retail</t>
        </is>
      </c>
      <c r="I1572" t="inlineStr">
        <is>
          <t>Company fleet</t>
        </is>
      </c>
      <c r="J1572" t="inlineStr">
        <is>
          <t>Zoya Ahmed</t>
        </is>
      </c>
      <c r="K1572" s="70" t="n">
        <v>45</v>
      </c>
      <c r="L1572" s="71" t="n">
        <v>3521543.17</v>
      </c>
      <c r="M1572" s="71" t="n">
        <v>158469442.65</v>
      </c>
      <c r="N1572" s="71" t="n">
        <v>7923472.13</v>
      </c>
      <c r="O1572" s="71" t="n">
        <v>150545970.52</v>
      </c>
      <c r="P1572" s="71" t="n">
        <v>123820585.65</v>
      </c>
      <c r="Q1572" s="71" t="n">
        <v>26725384.87</v>
      </c>
      <c r="R1572" t="inlineStr">
        <is>
          <t>BK-03</t>
        </is>
      </c>
      <c r="S1572" t="inlineStr">
        <is>
          <t>Hybrid</t>
        </is>
      </c>
      <c r="T1572" s="70" t="n">
        <v>48</v>
      </c>
      <c r="U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TY101564</t>
        </is>
      </c>
      <c r="B1573" s="68" t="n">
        <v>45857</v>
      </c>
      <c r="C1573" s="69" t="n">
        <v>2025</v>
      </c>
      <c r="D1573" t="inlineStr">
        <is>
          <t>Jul</t>
        </is>
      </c>
      <c r="E1573" t="inlineStr">
        <is>
          <t>Japan</t>
        </is>
      </c>
      <c r="F1573" t="inlineStr">
        <is>
          <t>Japan</t>
        </is>
      </c>
      <c r="G1573" t="inlineStr">
        <is>
          <t>Corolla</t>
        </is>
      </c>
      <c r="H1573" t="inlineStr">
        <is>
          <t>Fleet</t>
        </is>
      </c>
      <c r="I1573" t="inlineStr">
        <is>
          <t>Private buyer</t>
        </is>
      </c>
      <c r="J1573" t="inlineStr">
        <is>
          <t>Omar Haddad</t>
        </is>
      </c>
      <c r="K1573" s="70" t="n">
        <v>22</v>
      </c>
      <c r="L1573" s="71" t="n">
        <v>2638602.28</v>
      </c>
      <c r="M1573" s="71" t="n">
        <v>58049250.16</v>
      </c>
      <c r="N1573" s="71" t="n">
        <v>2902462.51</v>
      </c>
      <c r="O1573" s="71" t="n">
        <v>55146787.65</v>
      </c>
      <c r="P1573" s="71" t="n">
        <v>49648141.82</v>
      </c>
      <c r="Q1573" s="71" t="n">
        <v>5498645.83</v>
      </c>
      <c r="R1573" t="inlineStr">
        <is>
          <t>OS-02</t>
        </is>
      </c>
      <c r="S1573" t="inlineStr">
        <is>
          <t>Hybrid</t>
        </is>
      </c>
      <c r="T1573" s="70" t="n">
        <v>24</v>
      </c>
      <c r="U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TY101565</t>
        </is>
      </c>
      <c r="B1574" s="68" t="n">
        <v>45857</v>
      </c>
      <c r="C1574" s="69" t="n">
        <v>2025</v>
      </c>
      <c r="D1574" t="inlineStr">
        <is>
          <t>Jul</t>
        </is>
      </c>
      <c r="E1574" t="inlineStr">
        <is>
          <t>Europe</t>
        </is>
      </c>
      <c r="F1574" t="inlineStr">
        <is>
          <t>France</t>
        </is>
      </c>
      <c r="G1574" t="inlineStr">
        <is>
          <t>bZ4X</t>
        </is>
      </c>
      <c r="H1574" t="inlineStr">
        <is>
          <t>Fleet</t>
        </is>
      </c>
      <c r="I1574" t="inlineStr">
        <is>
          <t>Company fleet</t>
        </is>
      </c>
      <c r="J1574" t="inlineStr">
        <is>
          <t>Ravindra Patil</t>
        </is>
      </c>
      <c r="K1574" s="70" t="n">
        <v>30</v>
      </c>
      <c r="L1574" s="71" t="n">
        <v>6234241.39</v>
      </c>
      <c r="M1574" s="71" t="n">
        <v>187027241.7</v>
      </c>
      <c r="N1574" s="71" t="n">
        <v>9351362.08</v>
      </c>
      <c r="O1574" s="71" t="n">
        <v>177675879.62</v>
      </c>
      <c r="P1574" s="71" t="n">
        <v>156759916.82</v>
      </c>
      <c r="Q1574" s="71" t="n">
        <v>20915962.8</v>
      </c>
      <c r="R1574" t="inlineStr">
        <is>
          <t>PA-02</t>
        </is>
      </c>
      <c r="S1574" t="inlineStr">
        <is>
          <t>EV</t>
        </is>
      </c>
      <c r="T1574" s="70" t="n">
        <v>33</v>
      </c>
      <c r="U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TY101566</t>
        </is>
      </c>
      <c r="B1575" s="68" t="n">
        <v>45857</v>
      </c>
      <c r="C1575" s="69" t="n">
        <v>2025</v>
      </c>
      <c r="D1575" t="inlineStr">
        <is>
          <t>Jul</t>
        </is>
      </c>
      <c r="E1575" t="inlineStr">
        <is>
          <t>Europe</t>
        </is>
      </c>
      <c r="F1575" t="inlineStr">
        <is>
          <t>France</t>
        </is>
      </c>
      <c r="G1575" t="inlineStr">
        <is>
          <t>Hilux</t>
        </is>
      </c>
      <c r="H1575" t="inlineStr">
        <is>
          <t>Dealer retail</t>
        </is>
      </c>
      <c r="I1575" t="inlineStr">
        <is>
          <t>Private buyer</t>
        </is>
      </c>
      <c r="J1575" t="inlineStr">
        <is>
          <t>Liam O'Brien</t>
        </is>
      </c>
      <c r="K1575" s="70" t="n">
        <v>36</v>
      </c>
      <c r="L1575" s="71" t="n">
        <v>4161103.17</v>
      </c>
      <c r="M1575" s="71" t="n">
        <v>149799714.12</v>
      </c>
      <c r="N1575" s="71" t="n">
        <v>4493991.42</v>
      </c>
      <c r="O1575" s="71" t="n">
        <v>145305722.7</v>
      </c>
      <c r="P1575" s="71" t="n">
        <v>117475914.69</v>
      </c>
      <c r="Q1575" s="71" t="n">
        <v>27829808.01</v>
      </c>
      <c r="R1575" t="inlineStr">
        <is>
          <t>PA-04</t>
        </is>
      </c>
      <c r="S1575" t="inlineStr">
        <is>
          <t>Diesel</t>
        </is>
      </c>
      <c r="T1575" s="70" t="n">
        <v>38</v>
      </c>
      <c r="U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TY101567</t>
        </is>
      </c>
      <c r="B1576" s="68" t="n">
        <v>45858</v>
      </c>
      <c r="C1576" s="69" t="n">
        <v>2025</v>
      </c>
      <c r="D1576" t="inlineStr">
        <is>
          <t>Jul</t>
        </is>
      </c>
      <c r="E1576" t="inlineStr">
        <is>
          <t>Middle East</t>
        </is>
      </c>
      <c r="F1576" t="inlineStr">
        <is>
          <t>Saudi Arabia</t>
        </is>
      </c>
      <c r="G1576" t="inlineStr">
        <is>
          <t>Camry</t>
        </is>
      </c>
      <c r="H1576" t="inlineStr">
        <is>
          <t>Dealer retail</t>
        </is>
      </c>
      <c r="I1576" t="inlineStr">
        <is>
          <t>Private buyer</t>
        </is>
      </c>
      <c r="J1576" t="inlineStr">
        <is>
          <t>Lucas Martin</t>
        </is>
      </c>
      <c r="K1576" s="70" t="n">
        <v>16</v>
      </c>
      <c r="L1576" s="71" t="n">
        <v>3937384.22</v>
      </c>
      <c r="M1576" s="71" t="n">
        <v>62998147.52</v>
      </c>
      <c r="N1576" s="71" t="n">
        <v>3149907.38</v>
      </c>
      <c r="O1576" s="71" t="n">
        <v>59848240.14</v>
      </c>
      <c r="P1576" s="71" t="n">
        <v>49845612.69</v>
      </c>
      <c r="Q1576" s="71" t="n">
        <v>10002627.45</v>
      </c>
      <c r="R1576" t="inlineStr">
        <is>
          <t>RY-03</t>
        </is>
      </c>
      <c r="S1576" t="inlineStr">
        <is>
          <t>Hybrid</t>
        </is>
      </c>
      <c r="T1576" s="70" t="n">
        <v>16</v>
      </c>
      <c r="U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TY101568</t>
        </is>
      </c>
      <c r="B1577" s="68" t="n">
        <v>45858</v>
      </c>
      <c r="C1577" s="69" t="n">
        <v>2025</v>
      </c>
      <c r="D1577" t="inlineStr">
        <is>
          <t>Jul</t>
        </is>
      </c>
      <c r="E1577" t="inlineStr">
        <is>
          <t>Japan</t>
        </is>
      </c>
      <c r="F1577" t="inlineStr">
        <is>
          <t>Japan</t>
        </is>
      </c>
      <c r="G1577" t="inlineStr">
        <is>
          <t>Corolla</t>
        </is>
      </c>
      <c r="H1577" t="inlineStr">
        <is>
          <t>Dealer retail</t>
        </is>
      </c>
      <c r="I1577" t="inlineStr">
        <is>
          <t>Private buyer</t>
        </is>
      </c>
      <c r="J1577" t="inlineStr">
        <is>
          <t>Liam O'Brien</t>
        </is>
      </c>
      <c r="K1577" s="70" t="n">
        <v>14</v>
      </c>
      <c r="L1577" s="71" t="n">
        <v>2833480.86</v>
      </c>
      <c r="M1577" s="71" t="n">
        <v>39668732.04</v>
      </c>
      <c r="N1577" s="71" t="n">
        <v>0</v>
      </c>
      <c r="O1577" s="71" t="n">
        <v>39668732.04</v>
      </c>
      <c r="P1577" s="71" t="n">
        <v>32709664.22</v>
      </c>
      <c r="Q1577" s="71" t="n">
        <v>6959067.82</v>
      </c>
      <c r="R1577" t="inlineStr">
        <is>
          <t>OS-02</t>
        </is>
      </c>
      <c r="S1577" t="inlineStr">
        <is>
          <t>Petrol</t>
        </is>
      </c>
      <c r="T1577" s="70" t="n">
        <v>15</v>
      </c>
      <c r="U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TY101569</t>
        </is>
      </c>
      <c r="B1578" s="68" t="n">
        <v>45858</v>
      </c>
      <c r="C1578" s="69" t="n">
        <v>2025</v>
      </c>
      <c r="D1578" t="inlineStr">
        <is>
          <t>Jul</t>
        </is>
      </c>
      <c r="E1578" t="inlineStr">
        <is>
          <t>North America</t>
        </is>
      </c>
      <c r="F1578" t="inlineStr">
        <is>
          <t>USA</t>
        </is>
      </c>
      <c r="G1578" t="inlineStr">
        <is>
          <t>Camry</t>
        </is>
      </c>
      <c r="H1578" t="inlineStr">
        <is>
          <t>Dealer retail</t>
        </is>
      </c>
      <c r="I1578" t="inlineStr">
        <is>
          <t>Private buyer</t>
        </is>
      </c>
      <c r="J1578" t="inlineStr">
        <is>
          <t>Amir Khan</t>
        </is>
      </c>
      <c r="K1578" s="70" t="n">
        <v>3</v>
      </c>
      <c r="L1578" s="71" t="n">
        <v>3922259.27</v>
      </c>
      <c r="M1578" s="71" t="n">
        <v>11766777.81</v>
      </c>
      <c r="N1578" s="71" t="n">
        <v>353003.33</v>
      </c>
      <c r="O1578" s="71" t="n">
        <v>11413774.48</v>
      </c>
      <c r="P1578" s="71" t="n">
        <v>9234256.66</v>
      </c>
      <c r="Q1578" s="71" t="n">
        <v>2179517.82</v>
      </c>
      <c r="R1578" t="inlineStr">
        <is>
          <t>NY-03</t>
        </is>
      </c>
      <c r="S1578" t="inlineStr">
        <is>
          <t>Petrol</t>
        </is>
      </c>
      <c r="T1578" s="70" t="n">
        <v>3</v>
      </c>
      <c r="U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TY101570</t>
        </is>
      </c>
      <c r="B1579" s="68" t="n">
        <v>45858</v>
      </c>
      <c r="C1579" s="69" t="n">
        <v>2025</v>
      </c>
      <c r="D1579" t="inlineStr">
        <is>
          <t>Jul</t>
        </is>
      </c>
      <c r="E1579" t="inlineStr">
        <is>
          <t>Japan</t>
        </is>
      </c>
      <c r="F1579" t="inlineStr">
        <is>
          <t>Japan</t>
        </is>
      </c>
      <c r="G1579" t="inlineStr">
        <is>
          <t>Camry</t>
        </is>
      </c>
      <c r="H1579" t="inlineStr">
        <is>
          <t>Dealer retail</t>
        </is>
      </c>
      <c r="I1579" t="inlineStr">
        <is>
          <t>Private buyer</t>
        </is>
      </c>
      <c r="J1579" t="inlineStr">
        <is>
          <t>Fatima Al-Saud</t>
        </is>
      </c>
      <c r="K1579" s="70" t="n">
        <v>23</v>
      </c>
      <c r="L1579" s="71" t="n">
        <v>3983692.25</v>
      </c>
      <c r="M1579" s="71" t="n">
        <v>91624921.75</v>
      </c>
      <c r="N1579" s="71" t="n">
        <v>0</v>
      </c>
      <c r="O1579" s="71" t="n">
        <v>91624921.75</v>
      </c>
      <c r="P1579" s="71" t="n">
        <v>75274319.29000001</v>
      </c>
      <c r="Q1579" s="71" t="n">
        <v>16350602.46</v>
      </c>
      <c r="R1579" t="inlineStr">
        <is>
          <t>OS-02</t>
        </is>
      </c>
      <c r="S1579" t="inlineStr">
        <is>
          <t>Hybrid</t>
        </is>
      </c>
      <c r="T1579" s="70" t="n">
        <v>24</v>
      </c>
      <c r="U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TY101571</t>
        </is>
      </c>
      <c r="B1580" s="68" t="n">
        <v>45859</v>
      </c>
      <c r="C1580" s="69" t="n">
        <v>2025</v>
      </c>
      <c r="D1580" t="inlineStr">
        <is>
          <t>Jul</t>
        </is>
      </c>
      <c r="E1580" t="inlineStr">
        <is>
          <t>Japan</t>
        </is>
      </c>
      <c r="F1580" t="inlineStr">
        <is>
          <t>Japan</t>
        </is>
      </c>
      <c r="G1580" t="inlineStr">
        <is>
          <t>Corolla</t>
        </is>
      </c>
      <c r="H1580" t="inlineStr">
        <is>
          <t>Dealer retail</t>
        </is>
      </c>
      <c r="I1580" t="inlineStr">
        <is>
          <t>Company fleet</t>
        </is>
      </c>
      <c r="J1580" t="inlineStr">
        <is>
          <t>Wei Chen</t>
        </is>
      </c>
      <c r="K1580" s="70" t="n">
        <v>30</v>
      </c>
      <c r="L1580" s="71" t="n">
        <v>2835456.13</v>
      </c>
      <c r="M1580" s="71" t="n">
        <v>85063683.90000001</v>
      </c>
      <c r="N1580" s="71" t="n">
        <v>1701273.68</v>
      </c>
      <c r="O1580" s="71" t="n">
        <v>83362410.22</v>
      </c>
      <c r="P1580" s="71" t="n">
        <v>71366408.06999999</v>
      </c>
      <c r="Q1580" s="71" t="n">
        <v>11996002.15</v>
      </c>
      <c r="R1580" t="inlineStr">
        <is>
          <t>OS-03</t>
        </is>
      </c>
      <c r="S1580" t="inlineStr">
        <is>
          <t>Petrol</t>
        </is>
      </c>
      <c r="T1580" s="70" t="n">
        <v>33</v>
      </c>
      <c r="U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TY101572</t>
        </is>
      </c>
      <c r="B1581" s="68" t="n">
        <v>45859</v>
      </c>
      <c r="C1581" s="69" t="n">
        <v>2025</v>
      </c>
      <c r="D1581" t="inlineStr">
        <is>
          <t>Jul</t>
        </is>
      </c>
      <c r="E1581" t="inlineStr">
        <is>
          <t>Japan</t>
        </is>
      </c>
      <c r="F1581" t="inlineStr">
        <is>
          <t>Japan</t>
        </is>
      </c>
      <c r="G1581" t="inlineStr">
        <is>
          <t>Prius</t>
        </is>
      </c>
      <c r="H1581" t="inlineStr">
        <is>
          <t>Dealer retail</t>
        </is>
      </c>
      <c r="I1581" t="inlineStr">
        <is>
          <t>Government</t>
        </is>
      </c>
      <c r="J1581" t="inlineStr">
        <is>
          <t>Noah Smith</t>
        </is>
      </c>
      <c r="K1581" s="70" t="n">
        <v>46</v>
      </c>
      <c r="L1581" s="71" t="n">
        <v>3532487.15</v>
      </c>
      <c r="M1581" s="71" t="n">
        <v>162494408.9</v>
      </c>
      <c r="N1581" s="71" t="n">
        <v>3249888.18</v>
      </c>
      <c r="O1581" s="71" t="n">
        <v>159244520.72</v>
      </c>
      <c r="P1581" s="71" t="n">
        <v>135594643.25</v>
      </c>
      <c r="Q1581" s="71" t="n">
        <v>23649877.47</v>
      </c>
      <c r="R1581" t="inlineStr">
        <is>
          <t>TK-03</t>
        </is>
      </c>
      <c r="S1581" t="inlineStr">
        <is>
          <t>Hybrid</t>
        </is>
      </c>
      <c r="T1581" s="70" t="n">
        <v>45</v>
      </c>
      <c r="U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TY101573</t>
        </is>
      </c>
      <c r="B1582" s="68" t="n">
        <v>45859</v>
      </c>
      <c r="C1582" s="69" t="n">
        <v>2025</v>
      </c>
      <c r="D1582" t="inlineStr">
        <is>
          <t>Jul</t>
        </is>
      </c>
      <c r="E1582" t="inlineStr">
        <is>
          <t>Japan</t>
        </is>
      </c>
      <c r="F1582" t="inlineStr">
        <is>
          <t>Japan</t>
        </is>
      </c>
      <c r="G1582" t="inlineStr">
        <is>
          <t>Corolla</t>
        </is>
      </c>
      <c r="H1582" t="inlineStr">
        <is>
          <t>Dealer retail</t>
        </is>
      </c>
      <c r="I1582" t="inlineStr">
        <is>
          <t>Private buyer</t>
        </is>
      </c>
      <c r="J1582" t="inlineStr">
        <is>
          <t>Shraddha Kulkarni</t>
        </is>
      </c>
      <c r="K1582" s="70" t="n">
        <v>44</v>
      </c>
      <c r="L1582" s="71" t="n">
        <v>2696035.99</v>
      </c>
      <c r="M1582" s="71" t="n">
        <v>118625583.56</v>
      </c>
      <c r="N1582" s="71" t="n">
        <v>5931279.18</v>
      </c>
      <c r="O1582" s="71" t="n">
        <v>112694304.38</v>
      </c>
      <c r="P1582" s="71" t="n">
        <v>99534290.89</v>
      </c>
      <c r="Q1582" s="71" t="n">
        <v>13160013.49</v>
      </c>
      <c r="R1582" t="inlineStr">
        <is>
          <t>OS-04</t>
        </is>
      </c>
      <c r="S1582" t="inlineStr">
        <is>
          <t>Petrol</t>
        </is>
      </c>
      <c r="T1582" s="70" t="n">
        <v>46</v>
      </c>
      <c r="U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TY101574</t>
        </is>
      </c>
      <c r="B1583" s="68" t="n">
        <v>45859</v>
      </c>
      <c r="C1583" s="69" t="n">
        <v>2025</v>
      </c>
      <c r="D1583" t="inlineStr">
        <is>
          <t>Jul</t>
        </is>
      </c>
      <c r="E1583" t="inlineStr">
        <is>
          <t>North America</t>
        </is>
      </c>
      <c r="F1583" t="inlineStr">
        <is>
          <t>USA</t>
        </is>
      </c>
      <c r="G1583" t="inlineStr">
        <is>
          <t>RAV4</t>
        </is>
      </c>
      <c r="H1583" t="inlineStr">
        <is>
          <t>Dealer retail</t>
        </is>
      </c>
      <c r="I1583" t="inlineStr">
        <is>
          <t>Private buyer</t>
        </is>
      </c>
      <c r="J1583" t="inlineStr">
        <is>
          <t>Liam O'Brien</t>
        </is>
      </c>
      <c r="K1583" s="70" t="n">
        <v>43</v>
      </c>
      <c r="L1583" s="71" t="n">
        <v>3599064.05</v>
      </c>
      <c r="M1583" s="71" t="n">
        <v>154759754.15</v>
      </c>
      <c r="N1583" s="71" t="n">
        <v>0</v>
      </c>
      <c r="O1583" s="71" t="n">
        <v>154759754.15</v>
      </c>
      <c r="P1583" s="71" t="n">
        <v>123684045.72</v>
      </c>
      <c r="Q1583" s="71" t="n">
        <v>31075708.43</v>
      </c>
      <c r="R1583" t="inlineStr">
        <is>
          <t>TX-04</t>
        </is>
      </c>
      <c r="S1583" t="inlineStr">
        <is>
          <t>Hybrid</t>
        </is>
      </c>
      <c r="T1583" s="70" t="n">
        <v>47</v>
      </c>
      <c r="U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TY101575</t>
        </is>
      </c>
      <c r="B1584" s="68" t="n">
        <v>45859</v>
      </c>
      <c r="C1584" s="69" t="n">
        <v>2025</v>
      </c>
      <c r="D1584" t="inlineStr">
        <is>
          <t>Jul</t>
        </is>
      </c>
      <c r="E1584" t="inlineStr">
        <is>
          <t>North America</t>
        </is>
      </c>
      <c r="F1584" t="inlineStr">
        <is>
          <t>Canada</t>
        </is>
      </c>
      <c r="G1584" t="inlineStr">
        <is>
          <t>bZ4X</t>
        </is>
      </c>
      <c r="H1584" t="inlineStr">
        <is>
          <t>Fleet</t>
        </is>
      </c>
      <c r="I1584" t="inlineStr">
        <is>
          <t>Government</t>
        </is>
      </c>
      <c r="J1584" t="inlineStr">
        <is>
          <t>Sophie Müller</t>
        </is>
      </c>
      <c r="K1584" s="70" t="n">
        <v>28</v>
      </c>
      <c r="L1584" s="71" t="n">
        <v>6120925</v>
      </c>
      <c r="M1584" s="71" t="n">
        <v>171385900</v>
      </c>
      <c r="N1584" s="71" t="n">
        <v>3427718</v>
      </c>
      <c r="O1584" s="71" t="n">
        <v>167958182</v>
      </c>
      <c r="P1584" s="71" t="n">
        <v>153373297.11</v>
      </c>
      <c r="Q1584" s="71" t="n">
        <v>14584884.89</v>
      </c>
      <c r="R1584" t="inlineStr">
        <is>
          <t>TO-03</t>
        </is>
      </c>
      <c r="S1584" t="inlineStr">
        <is>
          <t>EV</t>
        </is>
      </c>
      <c r="T1584" s="70" t="n">
        <v>27</v>
      </c>
      <c r="U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TY101576</t>
        </is>
      </c>
      <c r="B1585" s="68" t="n">
        <v>45859</v>
      </c>
      <c r="C1585" s="69" t="n">
        <v>2025</v>
      </c>
      <c r="D1585" t="inlineStr">
        <is>
          <t>Jul</t>
        </is>
      </c>
      <c r="E1585" t="inlineStr">
        <is>
          <t>Japan</t>
        </is>
      </c>
      <c r="F1585" t="inlineStr">
        <is>
          <t>Japan</t>
        </is>
      </c>
      <c r="G1585" t="inlineStr">
        <is>
          <t>Corolla</t>
        </is>
      </c>
      <c r="H1585" t="inlineStr">
        <is>
          <t>Dealer retail</t>
        </is>
      </c>
      <c r="I1585" t="inlineStr">
        <is>
          <t>Private buyer</t>
        </is>
      </c>
      <c r="J1585" t="inlineStr">
        <is>
          <t>Lucas Martin</t>
        </is>
      </c>
      <c r="K1585" s="70" t="n">
        <v>37</v>
      </c>
      <c r="L1585" s="71" t="n">
        <v>2705232.83</v>
      </c>
      <c r="M1585" s="71" t="n">
        <v>100093614.71</v>
      </c>
      <c r="N1585" s="71" t="n">
        <v>5004680.74</v>
      </c>
      <c r="O1585" s="71" t="n">
        <v>95088933.97</v>
      </c>
      <c r="P1585" s="71" t="n">
        <v>82894401.98</v>
      </c>
      <c r="Q1585" s="71" t="n">
        <v>12194531.99</v>
      </c>
      <c r="R1585" t="inlineStr">
        <is>
          <t>NG-02</t>
        </is>
      </c>
      <c r="S1585" t="inlineStr">
        <is>
          <t>Petrol</t>
        </is>
      </c>
      <c r="T1585" s="70" t="n">
        <v>37</v>
      </c>
      <c r="U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TY101577</t>
        </is>
      </c>
      <c r="B1586" s="68" t="n">
        <v>45859</v>
      </c>
      <c r="C1586" s="69" t="n">
        <v>2025</v>
      </c>
      <c r="D1586" t="inlineStr">
        <is>
          <t>Jul</t>
        </is>
      </c>
      <c r="E1586" t="inlineStr">
        <is>
          <t>Asia</t>
        </is>
      </c>
      <c r="F1586" t="inlineStr">
        <is>
          <t>India</t>
        </is>
      </c>
      <c r="G1586" t="inlineStr">
        <is>
          <t>Hilux</t>
        </is>
      </c>
      <c r="H1586" t="inlineStr">
        <is>
          <t>Dealer retail</t>
        </is>
      </c>
      <c r="I1586" t="inlineStr">
        <is>
          <t>Private buyer</t>
        </is>
      </c>
      <c r="J1586" t="inlineStr">
        <is>
          <t>Amir Khan</t>
        </is>
      </c>
      <c r="K1586" s="70" t="n">
        <v>40</v>
      </c>
      <c r="L1586" s="71" t="n">
        <v>3820481.31</v>
      </c>
      <c r="M1586" s="71" t="n">
        <v>152819252.4</v>
      </c>
      <c r="N1586" s="71" t="n">
        <v>0</v>
      </c>
      <c r="O1586" s="71" t="n">
        <v>152819252.4</v>
      </c>
      <c r="P1586" s="71" t="n">
        <v>131997364.11</v>
      </c>
      <c r="Q1586" s="71" t="n">
        <v>20821888.29</v>
      </c>
      <c r="R1586" t="inlineStr">
        <is>
          <t>PU-01</t>
        </is>
      </c>
      <c r="S1586" t="inlineStr">
        <is>
          <t>Diesel</t>
        </is>
      </c>
      <c r="T1586" s="70" t="n">
        <v>42</v>
      </c>
      <c r="U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TY101578</t>
        </is>
      </c>
      <c r="B1587" s="68" t="n">
        <v>45859</v>
      </c>
      <c r="C1587" s="69" t="n">
        <v>2025</v>
      </c>
      <c r="D1587" t="inlineStr">
        <is>
          <t>Jul</t>
        </is>
      </c>
      <c r="E1587" t="inlineStr">
        <is>
          <t>North America</t>
        </is>
      </c>
      <c r="F1587" t="inlineStr">
        <is>
          <t>USA</t>
        </is>
      </c>
      <c r="G1587" t="inlineStr">
        <is>
          <t>Corolla</t>
        </is>
      </c>
      <c r="H1587" t="inlineStr">
        <is>
          <t>Dealer retail</t>
        </is>
      </c>
      <c r="I1587" t="inlineStr">
        <is>
          <t>Company fleet</t>
        </is>
      </c>
      <c r="J1587" t="inlineStr">
        <is>
          <t>Hiroshi Tanaka</t>
        </is>
      </c>
      <c r="K1587" s="70" t="n">
        <v>35</v>
      </c>
      <c r="L1587" s="71" t="n">
        <v>2780823.96</v>
      </c>
      <c r="M1587" s="71" t="n">
        <v>97328838.59999999</v>
      </c>
      <c r="N1587" s="71" t="n">
        <v>4866441.93</v>
      </c>
      <c r="O1587" s="71" t="n">
        <v>92462396.67</v>
      </c>
      <c r="P1587" s="71" t="n">
        <v>78750180.73999999</v>
      </c>
      <c r="Q1587" s="71" t="n">
        <v>13712215.93</v>
      </c>
      <c r="R1587" t="inlineStr">
        <is>
          <t>NY-03</t>
        </is>
      </c>
      <c r="S1587" t="inlineStr">
        <is>
          <t>Hybrid</t>
        </is>
      </c>
      <c r="T1587" s="70" t="n">
        <v>36</v>
      </c>
      <c r="U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TY101579</t>
        </is>
      </c>
      <c r="B1588" s="68" t="n">
        <v>45859</v>
      </c>
      <c r="C1588" s="69" t="n">
        <v>2025</v>
      </c>
      <c r="D1588" t="inlineStr">
        <is>
          <t>Jul</t>
        </is>
      </c>
      <c r="E1588" t="inlineStr">
        <is>
          <t>Japan</t>
        </is>
      </c>
      <c r="F1588" t="inlineStr">
        <is>
          <t>Japan</t>
        </is>
      </c>
      <c r="G1588" t="inlineStr">
        <is>
          <t>Hilux</t>
        </is>
      </c>
      <c r="H1588" t="inlineStr">
        <is>
          <t>Dealer retail</t>
        </is>
      </c>
      <c r="I1588" t="inlineStr">
        <is>
          <t>Private buyer</t>
        </is>
      </c>
      <c r="J1588" t="inlineStr">
        <is>
          <t>Shraddha Kulkarni</t>
        </is>
      </c>
      <c r="K1588" s="70" t="n">
        <v>13</v>
      </c>
      <c r="L1588" s="71" t="n">
        <v>3793470.12</v>
      </c>
      <c r="M1588" s="71" t="n">
        <v>49315111.56</v>
      </c>
      <c r="N1588" s="71" t="n">
        <v>1479453.35</v>
      </c>
      <c r="O1588" s="71" t="n">
        <v>47835658.21</v>
      </c>
      <c r="P1588" s="71" t="n">
        <v>40319177.89</v>
      </c>
      <c r="Q1588" s="71" t="n">
        <v>7516480.32</v>
      </c>
      <c r="R1588" t="inlineStr">
        <is>
          <t>OS-02</t>
        </is>
      </c>
      <c r="S1588" t="inlineStr">
        <is>
          <t>Diesel</t>
        </is>
      </c>
      <c r="T1588" s="70" t="n">
        <v>12</v>
      </c>
      <c r="U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TY101580</t>
        </is>
      </c>
      <c r="B1589" s="68" t="n">
        <v>45859</v>
      </c>
      <c r="C1589" s="69" t="n">
        <v>2025</v>
      </c>
      <c r="D1589" t="inlineStr">
        <is>
          <t>Jul</t>
        </is>
      </c>
      <c r="E1589" t="inlineStr">
        <is>
          <t>Japan</t>
        </is>
      </c>
      <c r="F1589" t="inlineStr">
        <is>
          <t>Japan</t>
        </is>
      </c>
      <c r="G1589" t="inlineStr">
        <is>
          <t>Hilux</t>
        </is>
      </c>
      <c r="H1589" t="inlineStr">
        <is>
          <t>Fleet</t>
        </is>
      </c>
      <c r="I1589" t="inlineStr">
        <is>
          <t>Company fleet</t>
        </is>
      </c>
      <c r="J1589" t="inlineStr">
        <is>
          <t>Arjun Mehta</t>
        </is>
      </c>
      <c r="K1589" s="70" t="n">
        <v>15</v>
      </c>
      <c r="L1589" s="71" t="n">
        <v>4092987.45</v>
      </c>
      <c r="M1589" s="71" t="n">
        <v>61394811.75</v>
      </c>
      <c r="N1589" s="71" t="n">
        <v>3069740.59</v>
      </c>
      <c r="O1589" s="71" t="n">
        <v>58325071.16</v>
      </c>
      <c r="P1589" s="71" t="n">
        <v>49417491.87</v>
      </c>
      <c r="Q1589" s="71" t="n">
        <v>8907579.289999999</v>
      </c>
      <c r="R1589" t="inlineStr">
        <is>
          <t>TK-02</t>
        </is>
      </c>
      <c r="S1589" t="inlineStr">
        <is>
          <t>Diesel</t>
        </is>
      </c>
      <c r="T1589" s="70" t="n">
        <v>15</v>
      </c>
      <c r="U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TY101581</t>
        </is>
      </c>
      <c r="B1590" s="68" t="n">
        <v>45859</v>
      </c>
      <c r="C1590" s="69" t="n">
        <v>2025</v>
      </c>
      <c r="D1590" t="inlineStr">
        <is>
          <t>Jul</t>
        </is>
      </c>
      <c r="E1590" t="inlineStr">
        <is>
          <t>Japan</t>
        </is>
      </c>
      <c r="F1590" t="inlineStr">
        <is>
          <t>Japan</t>
        </is>
      </c>
      <c r="G1590" t="inlineStr">
        <is>
          <t>Camry</t>
        </is>
      </c>
      <c r="H1590" t="inlineStr">
        <is>
          <t>Dealer retail</t>
        </is>
      </c>
      <c r="I1590" t="inlineStr">
        <is>
          <t>Private buyer</t>
        </is>
      </c>
      <c r="J1590" t="inlineStr">
        <is>
          <t>Yuki Sato</t>
        </is>
      </c>
      <c r="K1590" s="70" t="n">
        <v>28</v>
      </c>
      <c r="L1590" s="71" t="n">
        <v>4095344.18</v>
      </c>
      <c r="M1590" s="71" t="n">
        <v>114669637.04</v>
      </c>
      <c r="N1590" s="71" t="n">
        <v>2293392.74</v>
      </c>
      <c r="O1590" s="71" t="n">
        <v>112376244.3</v>
      </c>
      <c r="P1590" s="71" t="n">
        <v>88622099.72</v>
      </c>
      <c r="Q1590" s="71" t="n">
        <v>23754144.58</v>
      </c>
      <c r="R1590" t="inlineStr">
        <is>
          <t>TK-02</t>
        </is>
      </c>
      <c r="S1590" t="inlineStr">
        <is>
          <t>Petrol</t>
        </is>
      </c>
      <c r="T1590" s="70" t="n">
        <v>28</v>
      </c>
      <c r="U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TY101582</t>
        </is>
      </c>
      <c r="B1591" s="68" t="n">
        <v>45860</v>
      </c>
      <c r="C1591" s="69" t="n">
        <v>2025</v>
      </c>
      <c r="D1591" t="inlineStr">
        <is>
          <t>Jul</t>
        </is>
      </c>
      <c r="E1591" t="inlineStr">
        <is>
          <t>Middle East</t>
        </is>
      </c>
      <c r="F1591" t="inlineStr">
        <is>
          <t>UAE</t>
        </is>
      </c>
      <c r="G1591" t="inlineStr">
        <is>
          <t>Camry</t>
        </is>
      </c>
      <c r="H1591" t="inlineStr">
        <is>
          <t>Dealer retail</t>
        </is>
      </c>
      <c r="I1591" t="inlineStr">
        <is>
          <t>Company fleet</t>
        </is>
      </c>
      <c r="J1591" t="inlineStr">
        <is>
          <t>Zoya Ahmed</t>
        </is>
      </c>
      <c r="K1591" s="70" t="n">
        <v>27</v>
      </c>
      <c r="L1591" s="71" t="n">
        <v>4156542.16</v>
      </c>
      <c r="M1591" s="71" t="n">
        <v>112226638.32</v>
      </c>
      <c r="N1591" s="71" t="n">
        <v>3366799.15</v>
      </c>
      <c r="O1591" s="71" t="n">
        <v>108859839.17</v>
      </c>
      <c r="P1591" s="71" t="n">
        <v>86701631.87</v>
      </c>
      <c r="Q1591" s="71" t="n">
        <v>22158207.3</v>
      </c>
      <c r="R1591" t="inlineStr">
        <is>
          <t>DB-03</t>
        </is>
      </c>
      <c r="S1591" t="inlineStr">
        <is>
          <t>Petrol</t>
        </is>
      </c>
      <c r="T1591" s="70" t="n">
        <v>27</v>
      </c>
      <c r="U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TY101583</t>
        </is>
      </c>
      <c r="B1592" s="68" t="n">
        <v>45860</v>
      </c>
      <c r="C1592" s="69" t="n">
        <v>2025</v>
      </c>
      <c r="D1592" t="inlineStr">
        <is>
          <t>Jul</t>
        </is>
      </c>
      <c r="E1592" t="inlineStr">
        <is>
          <t>Japan</t>
        </is>
      </c>
      <c r="F1592" t="inlineStr">
        <is>
          <t>Japan</t>
        </is>
      </c>
      <c r="G1592" t="inlineStr">
        <is>
          <t>Prius</t>
        </is>
      </c>
      <c r="H1592" t="inlineStr">
        <is>
          <t>Online reservation</t>
        </is>
      </c>
      <c r="I1592" t="inlineStr">
        <is>
          <t>Government</t>
        </is>
      </c>
      <c r="J1592" t="inlineStr">
        <is>
          <t>Sophie Müller</t>
        </is>
      </c>
      <c r="K1592" s="70" t="n">
        <v>3</v>
      </c>
      <c r="L1592" s="71" t="n">
        <v>3553567.55</v>
      </c>
      <c r="M1592" s="71" t="n">
        <v>10660702.65</v>
      </c>
      <c r="N1592" s="71" t="n">
        <v>533035.13</v>
      </c>
      <c r="O1592" s="71" t="n">
        <v>10127667.52</v>
      </c>
      <c r="P1592" s="71" t="n">
        <v>8217879.3</v>
      </c>
      <c r="Q1592" s="71" t="n">
        <v>1909788.22</v>
      </c>
      <c r="R1592" t="inlineStr">
        <is>
          <t>TK-04</t>
        </is>
      </c>
      <c r="S1592" t="inlineStr">
        <is>
          <t>Hybrid</t>
        </is>
      </c>
      <c r="T1592" s="70" t="n">
        <v>3</v>
      </c>
      <c r="U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TY101584</t>
        </is>
      </c>
      <c r="B1593" s="68" t="n">
        <v>45860</v>
      </c>
      <c r="C1593" s="69" t="n">
        <v>2025</v>
      </c>
      <c r="D1593" t="inlineStr">
        <is>
          <t>Jul</t>
        </is>
      </c>
      <c r="E1593" t="inlineStr">
        <is>
          <t>Asia</t>
        </is>
      </c>
      <c r="F1593" t="inlineStr">
        <is>
          <t>India</t>
        </is>
      </c>
      <c r="G1593" t="inlineStr">
        <is>
          <t>RAV4</t>
        </is>
      </c>
      <c r="H1593" t="inlineStr">
        <is>
          <t>Dealer retail</t>
        </is>
      </c>
      <c r="I1593" t="inlineStr">
        <is>
          <t>Private buyer</t>
        </is>
      </c>
      <c r="J1593" t="inlineStr">
        <is>
          <t>Yuki Sato</t>
        </is>
      </c>
      <c r="K1593" s="70" t="n">
        <v>43</v>
      </c>
      <c r="L1593" s="71" t="n">
        <v>3474895.86</v>
      </c>
      <c r="M1593" s="71" t="n">
        <v>149420521.98</v>
      </c>
      <c r="N1593" s="71" t="n">
        <v>2988410.44</v>
      </c>
      <c r="O1593" s="71" t="n">
        <v>146432111.54</v>
      </c>
      <c r="P1593" s="71" t="n">
        <v>122155994.82</v>
      </c>
      <c r="Q1593" s="71" t="n">
        <v>24276116.72</v>
      </c>
      <c r="R1593" t="inlineStr">
        <is>
          <t>PU-01</t>
        </is>
      </c>
      <c r="S1593" t="inlineStr">
        <is>
          <t>Hybrid</t>
        </is>
      </c>
      <c r="T1593" s="70" t="n">
        <v>43</v>
      </c>
      <c r="U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TY101585</t>
        </is>
      </c>
      <c r="B1594" s="68" t="n">
        <v>45860</v>
      </c>
      <c r="C1594" s="69" t="n">
        <v>2025</v>
      </c>
      <c r="D1594" t="inlineStr">
        <is>
          <t>Jul</t>
        </is>
      </c>
      <c r="E1594" t="inlineStr">
        <is>
          <t>Japan</t>
        </is>
      </c>
      <c r="F1594" t="inlineStr">
        <is>
          <t>Japan</t>
        </is>
      </c>
      <c r="G1594" t="inlineStr">
        <is>
          <t>bZ4X</t>
        </is>
      </c>
      <c r="H1594" t="inlineStr">
        <is>
          <t>Online reservation</t>
        </is>
      </c>
      <c r="I1594" t="inlineStr">
        <is>
          <t>Private buyer</t>
        </is>
      </c>
      <c r="J1594" t="inlineStr">
        <is>
          <t>Shraddha Kulkarni</t>
        </is>
      </c>
      <c r="K1594" s="70" t="n">
        <v>34</v>
      </c>
      <c r="L1594" s="71" t="n">
        <v>6055105.82</v>
      </c>
      <c r="M1594" s="71" t="n">
        <v>205873597.88</v>
      </c>
      <c r="N1594" s="71" t="n">
        <v>10293679.89</v>
      </c>
      <c r="O1594" s="71" t="n">
        <v>195579917.99</v>
      </c>
      <c r="P1594" s="71" t="n">
        <v>187954838.01</v>
      </c>
      <c r="Q1594" s="71" t="n">
        <v>7625079.98</v>
      </c>
      <c r="R1594" t="inlineStr">
        <is>
          <t>TK-01</t>
        </is>
      </c>
      <c r="S1594" t="inlineStr">
        <is>
          <t>EV</t>
        </is>
      </c>
      <c r="T1594" s="70" t="n">
        <v>38</v>
      </c>
      <c r="U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TY101586</t>
        </is>
      </c>
      <c r="B1595" s="68" t="n">
        <v>45860</v>
      </c>
      <c r="C1595" s="69" t="n">
        <v>2025</v>
      </c>
      <c r="D1595" t="inlineStr">
        <is>
          <t>Jul</t>
        </is>
      </c>
      <c r="E1595" t="inlineStr">
        <is>
          <t>Japan</t>
        </is>
      </c>
      <c r="F1595" t="inlineStr">
        <is>
          <t>Japan</t>
        </is>
      </c>
      <c r="G1595" t="inlineStr">
        <is>
          <t>Land Cruiser</t>
        </is>
      </c>
      <c r="H1595" t="inlineStr">
        <is>
          <t>Dealer retail</t>
        </is>
      </c>
      <c r="I1595" t="inlineStr">
        <is>
          <t>Private buyer</t>
        </is>
      </c>
      <c r="J1595" t="inlineStr">
        <is>
          <t>Zoya Ahmed</t>
        </is>
      </c>
      <c r="K1595" s="70" t="n">
        <v>31</v>
      </c>
      <c r="L1595" s="71" t="n">
        <v>7189722.12</v>
      </c>
      <c r="M1595" s="71" t="n">
        <v>222881385.72</v>
      </c>
      <c r="N1595" s="71" t="n">
        <v>11144069.29</v>
      </c>
      <c r="O1595" s="71" t="n">
        <v>211737316.43</v>
      </c>
      <c r="P1595" s="71" t="n">
        <v>167600115.38</v>
      </c>
      <c r="Q1595" s="71" t="n">
        <v>44137201.05</v>
      </c>
      <c r="R1595" t="inlineStr">
        <is>
          <t>OS-02</t>
        </is>
      </c>
      <c r="S1595" t="inlineStr">
        <is>
          <t>Hybrid</t>
        </is>
      </c>
      <c r="T1595" s="70" t="n">
        <v>32</v>
      </c>
      <c r="U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TY101587</t>
        </is>
      </c>
      <c r="B1596" s="68" t="n">
        <v>45860</v>
      </c>
      <c r="C1596" s="69" t="n">
        <v>2025</v>
      </c>
      <c r="D1596" t="inlineStr">
        <is>
          <t>Jul</t>
        </is>
      </c>
      <c r="E1596" t="inlineStr">
        <is>
          <t>Japan</t>
        </is>
      </c>
      <c r="F1596" t="inlineStr">
        <is>
          <t>Japan</t>
        </is>
      </c>
      <c r="G1596" t="inlineStr">
        <is>
          <t>Corolla</t>
        </is>
      </c>
      <c r="H1596" t="inlineStr">
        <is>
          <t>Dealer retail</t>
        </is>
      </c>
      <c r="I1596" t="inlineStr">
        <is>
          <t>Private buyer</t>
        </is>
      </c>
      <c r="J1596" t="inlineStr">
        <is>
          <t>Noah Smith</t>
        </is>
      </c>
      <c r="K1596" s="70" t="n">
        <v>46</v>
      </c>
      <c r="L1596" s="71" t="n">
        <v>2901066.05</v>
      </c>
      <c r="M1596" s="71" t="n">
        <v>133449038.3</v>
      </c>
      <c r="N1596" s="71" t="n">
        <v>4003471.15</v>
      </c>
      <c r="O1596" s="71" t="n">
        <v>129445567.15</v>
      </c>
      <c r="P1596" s="71" t="n">
        <v>108420245.34</v>
      </c>
      <c r="Q1596" s="71" t="n">
        <v>21025321.81</v>
      </c>
      <c r="R1596" t="inlineStr">
        <is>
          <t>NG-04</t>
        </is>
      </c>
      <c r="S1596" t="inlineStr">
        <is>
          <t>Petrol</t>
        </is>
      </c>
      <c r="T1596" s="70" t="n">
        <v>51</v>
      </c>
      <c r="U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TY101588</t>
        </is>
      </c>
      <c r="B1597" s="68" t="n">
        <v>45860</v>
      </c>
      <c r="C1597" s="69" t="n">
        <v>2025</v>
      </c>
      <c r="D1597" t="inlineStr">
        <is>
          <t>Jul</t>
        </is>
      </c>
      <c r="E1597" t="inlineStr">
        <is>
          <t>Europe</t>
        </is>
      </c>
      <c r="F1597" t="inlineStr">
        <is>
          <t>UK</t>
        </is>
      </c>
      <c r="G1597" t="inlineStr">
        <is>
          <t>Prius</t>
        </is>
      </c>
      <c r="H1597" t="inlineStr">
        <is>
          <t>Dealer retail</t>
        </is>
      </c>
      <c r="I1597" t="inlineStr">
        <is>
          <t>Private buyer</t>
        </is>
      </c>
      <c r="J1597" t="inlineStr">
        <is>
          <t>Carlos Silva</t>
        </is>
      </c>
      <c r="K1597" s="70" t="n">
        <v>19</v>
      </c>
      <c r="L1597" s="71" t="n">
        <v>3458670.07</v>
      </c>
      <c r="M1597" s="71" t="n">
        <v>65714731.33</v>
      </c>
      <c r="N1597" s="71" t="n">
        <v>1971441.94</v>
      </c>
      <c r="O1597" s="71" t="n">
        <v>63743289.39</v>
      </c>
      <c r="P1597" s="71" t="n">
        <v>53663616.52</v>
      </c>
      <c r="Q1597" s="71" t="n">
        <v>10079672.87</v>
      </c>
      <c r="R1597" t="inlineStr">
        <is>
          <t>LN-02</t>
        </is>
      </c>
      <c r="S1597" t="inlineStr">
        <is>
          <t>Hybrid</t>
        </is>
      </c>
      <c r="T1597" s="70" t="n">
        <v>21</v>
      </c>
      <c r="U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TY101589</t>
        </is>
      </c>
      <c r="B1598" s="68" t="n">
        <v>45860</v>
      </c>
      <c r="C1598" s="69" t="n">
        <v>2025</v>
      </c>
      <c r="D1598" t="inlineStr">
        <is>
          <t>Jul</t>
        </is>
      </c>
      <c r="E1598" t="inlineStr">
        <is>
          <t>Europe</t>
        </is>
      </c>
      <c r="F1598" t="inlineStr">
        <is>
          <t>UK</t>
        </is>
      </c>
      <c r="G1598" t="inlineStr">
        <is>
          <t>Hilux</t>
        </is>
      </c>
      <c r="H1598" t="inlineStr">
        <is>
          <t>Dealer retail</t>
        </is>
      </c>
      <c r="I1598" t="inlineStr">
        <is>
          <t>Private buyer</t>
        </is>
      </c>
      <c r="J1598" t="inlineStr">
        <is>
          <t>Aisha Bello</t>
        </is>
      </c>
      <c r="K1598" s="70" t="n">
        <v>18</v>
      </c>
      <c r="L1598" s="71" t="n">
        <v>3913620</v>
      </c>
      <c r="M1598" s="71" t="n">
        <v>70445160</v>
      </c>
      <c r="N1598" s="71" t="n">
        <v>3522258</v>
      </c>
      <c r="O1598" s="71" t="n">
        <v>66922902</v>
      </c>
      <c r="P1598" s="71" t="n">
        <v>56573775.23</v>
      </c>
      <c r="Q1598" s="71" t="n">
        <v>10349126.77</v>
      </c>
      <c r="R1598" t="inlineStr">
        <is>
          <t>LN-02</t>
        </is>
      </c>
      <c r="S1598" t="inlineStr">
        <is>
          <t>Petrol</t>
        </is>
      </c>
      <c r="T1598" s="70" t="n">
        <v>19</v>
      </c>
      <c r="U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TY101590</t>
        </is>
      </c>
      <c r="B1599" s="68" t="n">
        <v>45860</v>
      </c>
      <c r="C1599" s="69" t="n">
        <v>2025</v>
      </c>
      <c r="D1599" t="inlineStr">
        <is>
          <t>Jul</t>
        </is>
      </c>
      <c r="E1599" t="inlineStr">
        <is>
          <t>Europe</t>
        </is>
      </c>
      <c r="F1599" t="inlineStr">
        <is>
          <t>UK</t>
        </is>
      </c>
      <c r="G1599" t="inlineStr">
        <is>
          <t>bZ4X</t>
        </is>
      </c>
      <c r="H1599" t="inlineStr">
        <is>
          <t>Dealer retail</t>
        </is>
      </c>
      <c r="I1599" t="inlineStr">
        <is>
          <t>Company fleet</t>
        </is>
      </c>
      <c r="J1599" t="inlineStr">
        <is>
          <t>Mei Lin</t>
        </is>
      </c>
      <c r="K1599" s="70" t="n">
        <v>41</v>
      </c>
      <c r="L1599" s="71" t="n">
        <v>5853489.18</v>
      </c>
      <c r="M1599" s="71" t="n">
        <v>239993056.38</v>
      </c>
      <c r="N1599" s="71" t="n">
        <v>7199791.69</v>
      </c>
      <c r="O1599" s="71" t="n">
        <v>232793264.69</v>
      </c>
      <c r="P1599" s="71" t="n">
        <v>224786131.25</v>
      </c>
      <c r="Q1599" s="71" t="n">
        <v>8007133.44</v>
      </c>
      <c r="R1599" t="inlineStr">
        <is>
          <t>LN-01</t>
        </is>
      </c>
      <c r="S1599" t="inlineStr">
        <is>
          <t>EV</t>
        </is>
      </c>
      <c r="T1599" s="70" t="n">
        <v>41</v>
      </c>
      <c r="U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TY101591</t>
        </is>
      </c>
      <c r="B1600" s="68" t="n">
        <v>45860</v>
      </c>
      <c r="C1600" s="69" t="n">
        <v>2025</v>
      </c>
      <c r="D1600" t="inlineStr">
        <is>
          <t>Jul</t>
        </is>
      </c>
      <c r="E1600" t="inlineStr">
        <is>
          <t>Japan</t>
        </is>
      </c>
      <c r="F1600" t="inlineStr">
        <is>
          <t>Japan</t>
        </is>
      </c>
      <c r="G1600" t="inlineStr">
        <is>
          <t>bZ4X</t>
        </is>
      </c>
      <c r="H1600" t="inlineStr">
        <is>
          <t>Dealer retail</t>
        </is>
      </c>
      <c r="I1600" t="inlineStr">
        <is>
          <t>Private buyer</t>
        </is>
      </c>
      <c r="J1600" t="inlineStr">
        <is>
          <t>Ana Costa</t>
        </is>
      </c>
      <c r="K1600" s="70" t="n">
        <v>28</v>
      </c>
      <c r="L1600" s="71" t="n">
        <v>6322619.26</v>
      </c>
      <c r="M1600" s="71" t="n">
        <v>177033339.28</v>
      </c>
      <c r="N1600" s="71" t="n">
        <v>5311000.18</v>
      </c>
      <c r="O1600" s="71" t="n">
        <v>171722339.1</v>
      </c>
      <c r="P1600" s="71" t="n">
        <v>150936596.93</v>
      </c>
      <c r="Q1600" s="71" t="n">
        <v>20785742.17</v>
      </c>
      <c r="R1600" t="inlineStr">
        <is>
          <t>TK-03</t>
        </is>
      </c>
      <c r="S1600" t="inlineStr">
        <is>
          <t>EV</t>
        </is>
      </c>
      <c r="T1600" s="70" t="n">
        <v>27</v>
      </c>
      <c r="U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TY101592</t>
        </is>
      </c>
      <c r="B1601" s="68" t="n">
        <v>45860</v>
      </c>
      <c r="C1601" s="69" t="n">
        <v>2025</v>
      </c>
      <c r="D1601" t="inlineStr">
        <is>
          <t>Jul</t>
        </is>
      </c>
      <c r="E1601" t="inlineStr">
        <is>
          <t>Middle East</t>
        </is>
      </c>
      <c r="F1601" t="inlineStr">
        <is>
          <t>UAE</t>
        </is>
      </c>
      <c r="G1601" t="inlineStr">
        <is>
          <t>Corolla</t>
        </is>
      </c>
      <c r="H1601" t="inlineStr">
        <is>
          <t>Dealer retail</t>
        </is>
      </c>
      <c r="I1601" t="inlineStr">
        <is>
          <t>Private buyer</t>
        </is>
      </c>
      <c r="J1601" t="inlineStr">
        <is>
          <t>Wei Chen</t>
        </is>
      </c>
      <c r="K1601" s="70" t="n">
        <v>4</v>
      </c>
      <c r="L1601" s="71" t="n">
        <v>2746597.96</v>
      </c>
      <c r="M1601" s="71" t="n">
        <v>10986391.84</v>
      </c>
      <c r="N1601" s="71" t="n">
        <v>329591.76</v>
      </c>
      <c r="O1601" s="71" t="n">
        <v>10656800.08</v>
      </c>
      <c r="P1601" s="71" t="n">
        <v>9466222.24</v>
      </c>
      <c r="Q1601" s="71" t="n">
        <v>1190577.84</v>
      </c>
      <c r="R1601" t="inlineStr">
        <is>
          <t>DB-03</t>
        </is>
      </c>
      <c r="S1601" t="inlineStr">
        <is>
          <t>Petrol</t>
        </is>
      </c>
      <c r="T1601" s="70" t="n">
        <v>4</v>
      </c>
      <c r="U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TY101593</t>
        </is>
      </c>
      <c r="B1602" s="68" t="n">
        <v>45860</v>
      </c>
      <c r="C1602" s="69" t="n">
        <v>2025</v>
      </c>
      <c r="D1602" t="inlineStr">
        <is>
          <t>Jul</t>
        </is>
      </c>
      <c r="E1602" t="inlineStr">
        <is>
          <t>Middle East</t>
        </is>
      </c>
      <c r="F1602" t="inlineStr">
        <is>
          <t>UAE</t>
        </is>
      </c>
      <c r="G1602" t="inlineStr">
        <is>
          <t>RAV4</t>
        </is>
      </c>
      <c r="H1602" t="inlineStr">
        <is>
          <t>Fleet</t>
        </is>
      </c>
      <c r="I1602" t="inlineStr">
        <is>
          <t>Government</t>
        </is>
      </c>
      <c r="J1602" t="inlineStr">
        <is>
          <t>Ruhi Shaikh</t>
        </is>
      </c>
      <c r="K1602" s="70" t="n">
        <v>38</v>
      </c>
      <c r="L1602" s="71" t="n">
        <v>3504031.79</v>
      </c>
      <c r="M1602" s="71" t="n">
        <v>133153208.02</v>
      </c>
      <c r="N1602" s="71" t="n">
        <v>6657660.4</v>
      </c>
      <c r="O1602" s="71" t="n">
        <v>126495547.62</v>
      </c>
      <c r="P1602" s="71" t="n">
        <v>111943100.55</v>
      </c>
      <c r="Q1602" s="71" t="n">
        <v>14552447.07</v>
      </c>
      <c r="R1602" t="inlineStr">
        <is>
          <t>DB-02</t>
        </is>
      </c>
      <c r="S1602" t="inlineStr">
        <is>
          <t>Hybrid</t>
        </is>
      </c>
      <c r="T1602" s="70" t="n">
        <v>41</v>
      </c>
      <c r="U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TY101594</t>
        </is>
      </c>
      <c r="B1603" s="68" t="n">
        <v>45860</v>
      </c>
      <c r="C1603" s="69" t="n">
        <v>2025</v>
      </c>
      <c r="D1603" t="inlineStr">
        <is>
          <t>Jul</t>
        </is>
      </c>
      <c r="E1603" t="inlineStr">
        <is>
          <t>North America</t>
        </is>
      </c>
      <c r="F1603" t="inlineStr">
        <is>
          <t>USA</t>
        </is>
      </c>
      <c r="G1603" t="inlineStr">
        <is>
          <t>Corolla</t>
        </is>
      </c>
      <c r="H1603" t="inlineStr">
        <is>
          <t>Fleet</t>
        </is>
      </c>
      <c r="I1603" t="inlineStr">
        <is>
          <t>Private buyer</t>
        </is>
      </c>
      <c r="J1603" t="inlineStr">
        <is>
          <t>Ana Costa</t>
        </is>
      </c>
      <c r="K1603" s="70" t="n">
        <v>9</v>
      </c>
      <c r="L1603" s="71" t="n">
        <v>2827687.93</v>
      </c>
      <c r="M1603" s="71" t="n">
        <v>25449191.37</v>
      </c>
      <c r="N1603" s="71" t="n">
        <v>763475.74</v>
      </c>
      <c r="O1603" s="71" t="n">
        <v>24685715.63</v>
      </c>
      <c r="P1603" s="71" t="n">
        <v>20649567.43</v>
      </c>
      <c r="Q1603" s="71" t="n">
        <v>4036148.2</v>
      </c>
      <c r="R1603" t="inlineStr">
        <is>
          <t>TX-03</t>
        </is>
      </c>
      <c r="S1603" t="inlineStr">
        <is>
          <t>Petrol</t>
        </is>
      </c>
      <c r="T1603" s="70" t="n">
        <v>9</v>
      </c>
      <c r="U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TY101595</t>
        </is>
      </c>
      <c r="B1604" s="68" t="n">
        <v>45861</v>
      </c>
      <c r="C1604" s="69" t="n">
        <v>2025</v>
      </c>
      <c r="D1604" t="inlineStr">
        <is>
          <t>Jul</t>
        </is>
      </c>
      <c r="E1604" t="inlineStr">
        <is>
          <t>Europe</t>
        </is>
      </c>
      <c r="F1604" t="inlineStr">
        <is>
          <t>Germany</t>
        </is>
      </c>
      <c r="G1604" t="inlineStr">
        <is>
          <t>Prius</t>
        </is>
      </c>
      <c r="H1604" t="inlineStr">
        <is>
          <t>Fleet</t>
        </is>
      </c>
      <c r="I1604" t="inlineStr">
        <is>
          <t>Private buyer</t>
        </is>
      </c>
      <c r="J1604" t="inlineStr">
        <is>
          <t>Lucas Martin</t>
        </is>
      </c>
      <c r="K1604" s="70" t="n">
        <v>16</v>
      </c>
      <c r="L1604" s="71" t="n">
        <v>3343950.97</v>
      </c>
      <c r="M1604" s="71" t="n">
        <v>53503215.52</v>
      </c>
      <c r="N1604" s="71" t="n">
        <v>0</v>
      </c>
      <c r="O1604" s="71" t="n">
        <v>53503215.52</v>
      </c>
      <c r="P1604" s="71" t="n">
        <v>45719895.48</v>
      </c>
      <c r="Q1604" s="71" t="n">
        <v>7783320.04</v>
      </c>
      <c r="R1604" t="inlineStr">
        <is>
          <t>BE-02</t>
        </is>
      </c>
      <c r="S1604" t="inlineStr">
        <is>
          <t>Hybrid</t>
        </is>
      </c>
      <c r="T1604" s="70" t="n">
        <v>16</v>
      </c>
      <c r="U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TY101596</t>
        </is>
      </c>
      <c r="B1605" s="68" t="n">
        <v>45861</v>
      </c>
      <c r="C1605" s="69" t="n">
        <v>2025</v>
      </c>
      <c r="D1605" t="inlineStr">
        <is>
          <t>Jul</t>
        </is>
      </c>
      <c r="E1605" t="inlineStr">
        <is>
          <t>Asia</t>
        </is>
      </c>
      <c r="F1605" t="inlineStr">
        <is>
          <t>Indonesia</t>
        </is>
      </c>
      <c r="G1605" t="inlineStr">
        <is>
          <t>Camry</t>
        </is>
      </c>
      <c r="H1605" t="inlineStr">
        <is>
          <t>Dealer retail</t>
        </is>
      </c>
      <c r="I1605" t="inlineStr">
        <is>
          <t>Private buyer</t>
        </is>
      </c>
      <c r="J1605" t="inlineStr">
        <is>
          <t>Omar Haddad</t>
        </is>
      </c>
      <c r="K1605" s="70" t="n">
        <v>9</v>
      </c>
      <c r="L1605" s="71" t="n">
        <v>3949497.71</v>
      </c>
      <c r="M1605" s="71" t="n">
        <v>35545479.39</v>
      </c>
      <c r="N1605" s="71" t="n">
        <v>1066364.38</v>
      </c>
      <c r="O1605" s="71" t="n">
        <v>34479115.01</v>
      </c>
      <c r="P1605" s="71" t="n">
        <v>29923439.02</v>
      </c>
      <c r="Q1605" s="71" t="n">
        <v>4555675.99</v>
      </c>
      <c r="R1605" t="inlineStr">
        <is>
          <t>JK-02</t>
        </is>
      </c>
      <c r="S1605" t="inlineStr">
        <is>
          <t>Petrol</t>
        </is>
      </c>
      <c r="T1605" s="70" t="n">
        <v>9</v>
      </c>
      <c r="U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TY101597</t>
        </is>
      </c>
      <c r="B1606" s="68" t="n">
        <v>45861</v>
      </c>
      <c r="C1606" s="69" t="n">
        <v>2025</v>
      </c>
      <c r="D1606" t="inlineStr">
        <is>
          <t>Jul</t>
        </is>
      </c>
      <c r="E1606" t="inlineStr">
        <is>
          <t>North America</t>
        </is>
      </c>
      <c r="F1606" t="inlineStr">
        <is>
          <t>USA</t>
        </is>
      </c>
      <c r="G1606" t="inlineStr">
        <is>
          <t>RAV4</t>
        </is>
      </c>
      <c r="H1606" t="inlineStr">
        <is>
          <t>Online reservation</t>
        </is>
      </c>
      <c r="I1606" t="inlineStr">
        <is>
          <t>Private buyer</t>
        </is>
      </c>
      <c r="J1606" t="inlineStr">
        <is>
          <t>Ruhi Shaikh</t>
        </is>
      </c>
      <c r="K1606" s="70" t="n">
        <v>44</v>
      </c>
      <c r="L1606" s="71" t="n">
        <v>3757580.83</v>
      </c>
      <c r="M1606" s="71" t="n">
        <v>165333556.52</v>
      </c>
      <c r="N1606" s="71" t="n">
        <v>8266677.83</v>
      </c>
      <c r="O1606" s="71" t="n">
        <v>157066878.69</v>
      </c>
      <c r="P1606" s="71" t="n">
        <v>125973911.57</v>
      </c>
      <c r="Q1606" s="71" t="n">
        <v>31092967.12</v>
      </c>
      <c r="R1606" t="inlineStr">
        <is>
          <t>LA-01</t>
        </is>
      </c>
      <c r="S1606" t="inlineStr">
        <is>
          <t>Petrol</t>
        </is>
      </c>
      <c r="T1606" s="70" t="n">
        <v>47</v>
      </c>
      <c r="U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TY101598</t>
        </is>
      </c>
      <c r="B1607" s="68" t="n">
        <v>45861</v>
      </c>
      <c r="C1607" s="69" t="n">
        <v>2025</v>
      </c>
      <c r="D1607" t="inlineStr">
        <is>
          <t>Jul</t>
        </is>
      </c>
      <c r="E1607" t="inlineStr">
        <is>
          <t>Japan</t>
        </is>
      </c>
      <c r="F1607" t="inlineStr">
        <is>
          <t>Japan</t>
        </is>
      </c>
      <c r="G1607" t="inlineStr">
        <is>
          <t>Corolla</t>
        </is>
      </c>
      <c r="H1607" t="inlineStr">
        <is>
          <t>Dealer retail</t>
        </is>
      </c>
      <c r="I1607" t="inlineStr">
        <is>
          <t>Private buyer</t>
        </is>
      </c>
      <c r="J1607" t="inlineStr">
        <is>
          <t>Arjun Mehta</t>
        </is>
      </c>
      <c r="K1607" s="70" t="n">
        <v>9</v>
      </c>
      <c r="L1607" s="71" t="n">
        <v>2894136.03</v>
      </c>
      <c r="M1607" s="71" t="n">
        <v>26047224.27</v>
      </c>
      <c r="N1607" s="71" t="n">
        <v>520944.49</v>
      </c>
      <c r="O1607" s="71" t="n">
        <v>25526279.78</v>
      </c>
      <c r="P1607" s="71" t="n">
        <v>21207874.96</v>
      </c>
      <c r="Q1607" s="71" t="n">
        <v>4318404.82</v>
      </c>
      <c r="R1607" t="inlineStr">
        <is>
          <t>TK-03</t>
        </is>
      </c>
      <c r="S1607" t="inlineStr">
        <is>
          <t>Petrol</t>
        </is>
      </c>
      <c r="T1607" s="70" t="n">
        <v>9</v>
      </c>
      <c r="U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TY101599</t>
        </is>
      </c>
      <c r="B1608" s="68" t="n">
        <v>45862</v>
      </c>
      <c r="C1608" s="69" t="n">
        <v>2025</v>
      </c>
      <c r="D1608" t="inlineStr">
        <is>
          <t>Jul</t>
        </is>
      </c>
      <c r="E1608" t="inlineStr">
        <is>
          <t>North America</t>
        </is>
      </c>
      <c r="F1608" t="inlineStr">
        <is>
          <t>Canada</t>
        </is>
      </c>
      <c r="G1608" t="inlineStr">
        <is>
          <t>Prius</t>
        </is>
      </c>
      <c r="H1608" t="inlineStr">
        <is>
          <t>Fleet</t>
        </is>
      </c>
      <c r="I1608" t="inlineStr">
        <is>
          <t>Company fleet</t>
        </is>
      </c>
      <c r="J1608" t="inlineStr">
        <is>
          <t>Zoya Ahmed</t>
        </is>
      </c>
      <c r="K1608" s="70" t="n">
        <v>11</v>
      </c>
      <c r="L1608" s="71" t="n">
        <v>3554831.18</v>
      </c>
      <c r="M1608" s="71" t="n">
        <v>39103142.98</v>
      </c>
      <c r="N1608" s="71" t="n">
        <v>1173094.29</v>
      </c>
      <c r="O1608" s="71" t="n">
        <v>37930048.69</v>
      </c>
      <c r="P1608" s="71" t="n">
        <v>30024300.18</v>
      </c>
      <c r="Q1608" s="71" t="n">
        <v>7905748.51</v>
      </c>
      <c r="R1608" t="inlineStr">
        <is>
          <t>TO-03</t>
        </is>
      </c>
      <c r="S1608" t="inlineStr">
        <is>
          <t>Hybrid</t>
        </is>
      </c>
      <c r="T1608" s="70" t="n">
        <v>12</v>
      </c>
      <c r="U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TY101600</t>
        </is>
      </c>
      <c r="B1609" s="68" t="n">
        <v>45862</v>
      </c>
      <c r="C1609" s="69" t="n">
        <v>2025</v>
      </c>
      <c r="D1609" t="inlineStr">
        <is>
          <t>Jul</t>
        </is>
      </c>
      <c r="E1609" t="inlineStr">
        <is>
          <t>Europe</t>
        </is>
      </c>
      <c r="F1609" t="inlineStr">
        <is>
          <t>UK</t>
        </is>
      </c>
      <c r="G1609" t="inlineStr">
        <is>
          <t>Corolla</t>
        </is>
      </c>
      <c r="H1609" t="inlineStr">
        <is>
          <t>Dealer retail</t>
        </is>
      </c>
      <c r="I1609" t="inlineStr">
        <is>
          <t>Company fleet</t>
        </is>
      </c>
      <c r="J1609" t="inlineStr">
        <is>
          <t>Shraddha Kulkarni</t>
        </is>
      </c>
      <c r="K1609" s="70" t="n">
        <v>6</v>
      </c>
      <c r="L1609" s="71" t="n">
        <v>2844582.97</v>
      </c>
      <c r="M1609" s="71" t="n">
        <v>17067497.82</v>
      </c>
      <c r="N1609" s="71" t="n">
        <v>512024.93</v>
      </c>
      <c r="O1609" s="71" t="n">
        <v>16555472.89</v>
      </c>
      <c r="P1609" s="71" t="n">
        <v>14092075.23</v>
      </c>
      <c r="Q1609" s="71" t="n">
        <v>2463397.66</v>
      </c>
      <c r="R1609" t="inlineStr">
        <is>
          <t>LN-01</t>
        </is>
      </c>
      <c r="S1609" t="inlineStr">
        <is>
          <t>Petrol</t>
        </is>
      </c>
      <c r="T1609" s="70" t="n">
        <v>6</v>
      </c>
      <c r="U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TY101601</t>
        </is>
      </c>
      <c r="B1610" s="68" t="n">
        <v>45862</v>
      </c>
      <c r="C1610" s="69" t="n">
        <v>2025</v>
      </c>
      <c r="D1610" t="inlineStr">
        <is>
          <t>Jul</t>
        </is>
      </c>
      <c r="E1610" t="inlineStr">
        <is>
          <t>North America</t>
        </is>
      </c>
      <c r="F1610" t="inlineStr">
        <is>
          <t>USA</t>
        </is>
      </c>
      <c r="G1610" t="inlineStr">
        <is>
          <t>Corolla</t>
        </is>
      </c>
      <c r="H1610" t="inlineStr">
        <is>
          <t>Online reservation</t>
        </is>
      </c>
      <c r="I1610" t="inlineStr">
        <is>
          <t>Private buyer</t>
        </is>
      </c>
      <c r="J1610" t="inlineStr">
        <is>
          <t>Mei Lin</t>
        </is>
      </c>
      <c r="K1610" s="70" t="n">
        <v>44</v>
      </c>
      <c r="L1610" s="71" t="n">
        <v>2900346.09</v>
      </c>
      <c r="M1610" s="71" t="n">
        <v>127615227.96</v>
      </c>
      <c r="N1610" s="71" t="n">
        <v>6380761.4</v>
      </c>
      <c r="O1610" s="71" t="n">
        <v>121234466.56</v>
      </c>
      <c r="P1610" s="71" t="n">
        <v>103902858.37</v>
      </c>
      <c r="Q1610" s="71" t="n">
        <v>17331608.19</v>
      </c>
      <c r="R1610" t="inlineStr">
        <is>
          <t>NY-03</t>
        </is>
      </c>
      <c r="S1610" t="inlineStr">
        <is>
          <t>Petrol</t>
        </is>
      </c>
      <c r="T1610" s="70" t="n">
        <v>45</v>
      </c>
      <c r="U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TY101602</t>
        </is>
      </c>
      <c r="B1611" s="68" t="n">
        <v>45862</v>
      </c>
      <c r="C1611" s="69" t="n">
        <v>2025</v>
      </c>
      <c r="D1611" t="inlineStr">
        <is>
          <t>Jul</t>
        </is>
      </c>
      <c r="E1611" t="inlineStr">
        <is>
          <t>North America</t>
        </is>
      </c>
      <c r="F1611" t="inlineStr">
        <is>
          <t>Canada</t>
        </is>
      </c>
      <c r="G1611" t="inlineStr">
        <is>
          <t>bZ4X</t>
        </is>
      </c>
      <c r="H1611" t="inlineStr">
        <is>
          <t>Dealer retail</t>
        </is>
      </c>
      <c r="I1611" t="inlineStr">
        <is>
          <t>Private buyer</t>
        </is>
      </c>
      <c r="J1611" t="inlineStr">
        <is>
          <t>Arjun Mehta</t>
        </is>
      </c>
      <c r="K1611" s="70" t="n">
        <v>8</v>
      </c>
      <c r="L1611" s="71" t="n">
        <v>6228980.09</v>
      </c>
      <c r="M1611" s="71" t="n">
        <v>49831840.72</v>
      </c>
      <c r="N1611" s="71" t="n">
        <v>2491592.04</v>
      </c>
      <c r="O1611" s="71" t="n">
        <v>47340248.68</v>
      </c>
      <c r="P1611" s="71" t="n">
        <v>41648849.59</v>
      </c>
      <c r="Q1611" s="71" t="n">
        <v>5691399.09</v>
      </c>
      <c r="R1611" t="inlineStr">
        <is>
          <t>TO-01</t>
        </is>
      </c>
      <c r="S1611" t="inlineStr">
        <is>
          <t>EV</t>
        </is>
      </c>
      <c r="T1611" s="70" t="n">
        <v>8</v>
      </c>
      <c r="U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TY101603</t>
        </is>
      </c>
      <c r="B1612" s="68" t="n">
        <v>45862</v>
      </c>
      <c r="C1612" s="69" t="n">
        <v>2025</v>
      </c>
      <c r="D1612" t="inlineStr">
        <is>
          <t>Jul</t>
        </is>
      </c>
      <c r="E1612" t="inlineStr">
        <is>
          <t>Middle East</t>
        </is>
      </c>
      <c r="F1612" t="inlineStr">
        <is>
          <t>Saudi Arabia</t>
        </is>
      </c>
      <c r="G1612" t="inlineStr">
        <is>
          <t>RAV4</t>
        </is>
      </c>
      <c r="H1612" t="inlineStr">
        <is>
          <t>Dealer retail</t>
        </is>
      </c>
      <c r="I1612" t="inlineStr">
        <is>
          <t>Private buyer</t>
        </is>
      </c>
      <c r="J1612" t="inlineStr">
        <is>
          <t>Noah Smith</t>
        </is>
      </c>
      <c r="K1612" s="70" t="n">
        <v>30</v>
      </c>
      <c r="L1612" s="71" t="n">
        <v>3736077.85</v>
      </c>
      <c r="M1612" s="71" t="n">
        <v>112082335.5</v>
      </c>
      <c r="N1612" s="71" t="n">
        <v>0</v>
      </c>
      <c r="O1612" s="71" t="n">
        <v>112082335.5</v>
      </c>
      <c r="P1612" s="71" t="n">
        <v>87215216.14</v>
      </c>
      <c r="Q1612" s="71" t="n">
        <v>24867119.36</v>
      </c>
      <c r="R1612" t="inlineStr">
        <is>
          <t>RY-03</t>
        </is>
      </c>
      <c r="S1612" t="inlineStr">
        <is>
          <t>Petrol</t>
        </is>
      </c>
      <c r="T1612" s="70" t="n">
        <v>30</v>
      </c>
      <c r="U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TY101604</t>
        </is>
      </c>
      <c r="B1613" s="68" t="n">
        <v>45862</v>
      </c>
      <c r="C1613" s="69" t="n">
        <v>2025</v>
      </c>
      <c r="D1613" t="inlineStr">
        <is>
          <t>Jul</t>
        </is>
      </c>
      <c r="E1613" t="inlineStr">
        <is>
          <t>North America</t>
        </is>
      </c>
      <c r="F1613" t="inlineStr">
        <is>
          <t>Canada</t>
        </is>
      </c>
      <c r="G1613" t="inlineStr">
        <is>
          <t>Corolla</t>
        </is>
      </c>
      <c r="H1613" t="inlineStr">
        <is>
          <t>Dealer retail</t>
        </is>
      </c>
      <c r="I1613" t="inlineStr">
        <is>
          <t>Private buyer</t>
        </is>
      </c>
      <c r="J1613" t="inlineStr">
        <is>
          <t>Aisha Bello</t>
        </is>
      </c>
      <c r="K1613" s="70" t="n">
        <v>5</v>
      </c>
      <c r="L1613" s="71" t="n">
        <v>2902971.71</v>
      </c>
      <c r="M1613" s="71" t="n">
        <v>14514858.55</v>
      </c>
      <c r="N1613" s="71" t="n">
        <v>0</v>
      </c>
      <c r="O1613" s="71" t="n">
        <v>14514858.55</v>
      </c>
      <c r="P1613" s="71" t="n">
        <v>11082625.07</v>
      </c>
      <c r="Q1613" s="71" t="n">
        <v>3432233.48</v>
      </c>
      <c r="R1613" t="inlineStr">
        <is>
          <t>TO-03</t>
        </is>
      </c>
      <c r="S1613" t="inlineStr">
        <is>
          <t>Petrol</t>
        </is>
      </c>
      <c r="T1613" s="70" t="n">
        <v>5</v>
      </c>
      <c r="U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TY101605</t>
        </is>
      </c>
      <c r="B1614" s="68" t="n">
        <v>45862</v>
      </c>
      <c r="C1614" s="69" t="n">
        <v>2025</v>
      </c>
      <c r="D1614" t="inlineStr">
        <is>
          <t>Jul</t>
        </is>
      </c>
      <c r="E1614" t="inlineStr">
        <is>
          <t>Asia</t>
        </is>
      </c>
      <c r="F1614" t="inlineStr">
        <is>
          <t>India</t>
        </is>
      </c>
      <c r="G1614" t="inlineStr">
        <is>
          <t>Corolla</t>
        </is>
      </c>
      <c r="H1614" t="inlineStr">
        <is>
          <t>Online reservation</t>
        </is>
      </c>
      <c r="I1614" t="inlineStr">
        <is>
          <t>Private buyer</t>
        </is>
      </c>
      <c r="J1614" t="inlineStr">
        <is>
          <t>Hiroshi Tanaka</t>
        </is>
      </c>
      <c r="K1614" s="70" t="n">
        <v>17</v>
      </c>
      <c r="L1614" s="71" t="n">
        <v>2873556.93</v>
      </c>
      <c r="M1614" s="71" t="n">
        <v>48850467.81</v>
      </c>
      <c r="N1614" s="71" t="n">
        <v>2442523.39</v>
      </c>
      <c r="O1614" s="71" t="n">
        <v>46407944.42</v>
      </c>
      <c r="P1614" s="71" t="n">
        <v>37530664.51</v>
      </c>
      <c r="Q1614" s="71" t="n">
        <v>8877279.91</v>
      </c>
      <c r="R1614" t="inlineStr">
        <is>
          <t>BL-03</t>
        </is>
      </c>
      <c r="S1614" t="inlineStr">
        <is>
          <t>Petrol</t>
        </is>
      </c>
      <c r="T1614" s="70" t="n">
        <v>16</v>
      </c>
      <c r="U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TY101606</t>
        </is>
      </c>
      <c r="B1615" s="68" t="n">
        <v>45863</v>
      </c>
      <c r="C1615" s="69" t="n">
        <v>2025</v>
      </c>
      <c r="D1615" t="inlineStr">
        <is>
          <t>Jul</t>
        </is>
      </c>
      <c r="E1615" t="inlineStr">
        <is>
          <t>Europe</t>
        </is>
      </c>
      <c r="F1615" t="inlineStr">
        <is>
          <t>France</t>
        </is>
      </c>
      <c r="G1615" t="inlineStr">
        <is>
          <t>Prius</t>
        </is>
      </c>
      <c r="H1615" t="inlineStr">
        <is>
          <t>Dealer retail</t>
        </is>
      </c>
      <c r="I1615" t="inlineStr">
        <is>
          <t>Government</t>
        </is>
      </c>
      <c r="J1615" t="inlineStr">
        <is>
          <t>Ravindra Patil</t>
        </is>
      </c>
      <c r="K1615" s="70" t="n">
        <v>11</v>
      </c>
      <c r="L1615" s="71" t="n">
        <v>3608669.79</v>
      </c>
      <c r="M1615" s="71" t="n">
        <v>39695367.69</v>
      </c>
      <c r="N1615" s="71" t="n">
        <v>1190861.03</v>
      </c>
      <c r="O1615" s="71" t="n">
        <v>38504506.66</v>
      </c>
      <c r="P1615" s="71" t="n">
        <v>31389834.58</v>
      </c>
      <c r="Q1615" s="71" t="n">
        <v>7114672.08</v>
      </c>
      <c r="R1615" t="inlineStr">
        <is>
          <t>PA-02</t>
        </is>
      </c>
      <c r="S1615" t="inlineStr">
        <is>
          <t>Hybrid</t>
        </is>
      </c>
      <c r="T1615" s="70" t="n">
        <v>11</v>
      </c>
      <c r="U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TY101607</t>
        </is>
      </c>
      <c r="B1616" s="68" t="n">
        <v>45863</v>
      </c>
      <c r="C1616" s="69" t="n">
        <v>2025</v>
      </c>
      <c r="D1616" t="inlineStr">
        <is>
          <t>Jul</t>
        </is>
      </c>
      <c r="E1616" t="inlineStr">
        <is>
          <t>Japan</t>
        </is>
      </c>
      <c r="F1616" t="inlineStr">
        <is>
          <t>Japan</t>
        </is>
      </c>
      <c r="G1616" t="inlineStr">
        <is>
          <t>Corolla</t>
        </is>
      </c>
      <c r="H1616" t="inlineStr">
        <is>
          <t>Online reservation</t>
        </is>
      </c>
      <c r="I1616" t="inlineStr">
        <is>
          <t>Private buyer</t>
        </is>
      </c>
      <c r="J1616" t="inlineStr">
        <is>
          <t>Priya Nair</t>
        </is>
      </c>
      <c r="K1616" s="70" t="n">
        <v>43</v>
      </c>
      <c r="L1616" s="71" t="n">
        <v>2677437.14</v>
      </c>
      <c r="M1616" s="71" t="n">
        <v>115129797.02</v>
      </c>
      <c r="N1616" s="71" t="n">
        <v>5756489.85</v>
      </c>
      <c r="O1616" s="71" t="n">
        <v>109373307.17</v>
      </c>
      <c r="P1616" s="71" t="n">
        <v>100191870.17</v>
      </c>
      <c r="Q1616" s="71" t="n">
        <v>9181437</v>
      </c>
      <c r="R1616" t="inlineStr">
        <is>
          <t>TK-01</t>
        </is>
      </c>
      <c r="S1616" t="inlineStr">
        <is>
          <t>Hybrid</t>
        </is>
      </c>
      <c r="T1616" s="70" t="n">
        <v>46</v>
      </c>
      <c r="U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TY101608</t>
        </is>
      </c>
      <c r="B1617" s="68" t="n">
        <v>45863</v>
      </c>
      <c r="C1617" s="69" t="n">
        <v>2025</v>
      </c>
      <c r="D1617" t="inlineStr">
        <is>
          <t>Jul</t>
        </is>
      </c>
      <c r="E1617" t="inlineStr">
        <is>
          <t>Middle East</t>
        </is>
      </c>
      <c r="F1617" t="inlineStr">
        <is>
          <t>UAE</t>
        </is>
      </c>
      <c r="G1617" t="inlineStr">
        <is>
          <t>Hilux</t>
        </is>
      </c>
      <c r="H1617" t="inlineStr">
        <is>
          <t>Dealer retail</t>
        </is>
      </c>
      <c r="I1617" t="inlineStr">
        <is>
          <t>Private buyer</t>
        </is>
      </c>
      <c r="J1617" t="inlineStr">
        <is>
          <t>Shraddha Kulkarni</t>
        </is>
      </c>
      <c r="K1617" s="70" t="n">
        <v>46</v>
      </c>
      <c r="L1617" s="71" t="n">
        <v>4059047.08</v>
      </c>
      <c r="M1617" s="71" t="n">
        <v>186716165.68</v>
      </c>
      <c r="N1617" s="71" t="n">
        <v>5601484.97</v>
      </c>
      <c r="O1617" s="71" t="n">
        <v>181114680.71</v>
      </c>
      <c r="P1617" s="71" t="n">
        <v>149632028.5</v>
      </c>
      <c r="Q1617" s="71" t="n">
        <v>31482652.21</v>
      </c>
      <c r="R1617" t="inlineStr">
        <is>
          <t>DB-01</t>
        </is>
      </c>
      <c r="S1617" t="inlineStr">
        <is>
          <t>Petrol</t>
        </is>
      </c>
      <c r="T1617" s="70" t="n">
        <v>47</v>
      </c>
      <c r="U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TY101609</t>
        </is>
      </c>
      <c r="B1618" s="68" t="n">
        <v>45863</v>
      </c>
      <c r="C1618" s="69" t="n">
        <v>2025</v>
      </c>
      <c r="D1618" t="inlineStr">
        <is>
          <t>Jul</t>
        </is>
      </c>
      <c r="E1618" t="inlineStr">
        <is>
          <t>Europe</t>
        </is>
      </c>
      <c r="F1618" t="inlineStr">
        <is>
          <t>France</t>
        </is>
      </c>
      <c r="G1618" t="inlineStr">
        <is>
          <t>Corolla</t>
        </is>
      </c>
      <c r="H1618" t="inlineStr">
        <is>
          <t>Dealer retail</t>
        </is>
      </c>
      <c r="I1618" t="inlineStr">
        <is>
          <t>Government</t>
        </is>
      </c>
      <c r="J1618" t="inlineStr">
        <is>
          <t>Arjun Mehta</t>
        </is>
      </c>
      <c r="K1618" s="70" t="n">
        <v>34</v>
      </c>
      <c r="L1618" s="71" t="n">
        <v>2858773.9</v>
      </c>
      <c r="M1618" s="71" t="n">
        <v>97198312.59999999</v>
      </c>
      <c r="N1618" s="71" t="n">
        <v>4859915.63</v>
      </c>
      <c r="O1618" s="71" t="n">
        <v>92338396.97</v>
      </c>
      <c r="P1618" s="71" t="n">
        <v>78647490.34</v>
      </c>
      <c r="Q1618" s="71" t="n">
        <v>13690906.63</v>
      </c>
      <c r="R1618" t="inlineStr">
        <is>
          <t>PA-03</t>
        </is>
      </c>
      <c r="S1618" t="inlineStr">
        <is>
          <t>Hybrid</t>
        </is>
      </c>
      <c r="T1618" s="70" t="n">
        <v>36</v>
      </c>
      <c r="U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TY101610</t>
        </is>
      </c>
      <c r="B1619" s="68" t="n">
        <v>45863</v>
      </c>
      <c r="C1619" s="69" t="n">
        <v>2025</v>
      </c>
      <c r="D1619" t="inlineStr">
        <is>
          <t>Jul</t>
        </is>
      </c>
      <c r="E1619" t="inlineStr">
        <is>
          <t>Asia</t>
        </is>
      </c>
      <c r="F1619" t="inlineStr">
        <is>
          <t>Indonesia</t>
        </is>
      </c>
      <c r="G1619" t="inlineStr">
        <is>
          <t>Hilux</t>
        </is>
      </c>
      <c r="H1619" t="inlineStr">
        <is>
          <t>Fleet</t>
        </is>
      </c>
      <c r="I1619" t="inlineStr">
        <is>
          <t>Private buyer</t>
        </is>
      </c>
      <c r="J1619" t="inlineStr">
        <is>
          <t>Shraddha Kulkarni</t>
        </is>
      </c>
      <c r="K1619" s="70" t="n">
        <v>12</v>
      </c>
      <c r="L1619" s="71" t="n">
        <v>4061936.11</v>
      </c>
      <c r="M1619" s="71" t="n">
        <v>48743233.32</v>
      </c>
      <c r="N1619" s="71" t="n">
        <v>0</v>
      </c>
      <c r="O1619" s="71" t="n">
        <v>48743233.32</v>
      </c>
      <c r="P1619" s="71" t="n">
        <v>38768701.05</v>
      </c>
      <c r="Q1619" s="71" t="n">
        <v>9974532.27</v>
      </c>
      <c r="R1619" t="inlineStr">
        <is>
          <t>JK-04</t>
        </is>
      </c>
      <c r="S1619" t="inlineStr">
        <is>
          <t>Petrol</t>
        </is>
      </c>
      <c r="T1619" s="70" t="n">
        <v>13</v>
      </c>
      <c r="U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TY101611</t>
        </is>
      </c>
      <c r="B1620" s="68" t="n">
        <v>45863</v>
      </c>
      <c r="C1620" s="69" t="n">
        <v>2025</v>
      </c>
      <c r="D1620" t="inlineStr">
        <is>
          <t>Jul</t>
        </is>
      </c>
      <c r="E1620" t="inlineStr">
        <is>
          <t>Japan</t>
        </is>
      </c>
      <c r="F1620" t="inlineStr">
        <is>
          <t>Japan</t>
        </is>
      </c>
      <c r="G1620" t="inlineStr">
        <is>
          <t>Corolla</t>
        </is>
      </c>
      <c r="H1620" t="inlineStr">
        <is>
          <t>Dealer retail</t>
        </is>
      </c>
      <c r="I1620" t="inlineStr">
        <is>
          <t>Private buyer</t>
        </is>
      </c>
      <c r="J1620" t="inlineStr">
        <is>
          <t>Fatima Al-Saud</t>
        </is>
      </c>
      <c r="K1620" s="70" t="n">
        <v>24</v>
      </c>
      <c r="L1620" s="71" t="n">
        <v>2683540.37</v>
      </c>
      <c r="M1620" s="71" t="n">
        <v>64404968.88</v>
      </c>
      <c r="N1620" s="71" t="n">
        <v>1932149.07</v>
      </c>
      <c r="O1620" s="71" t="n">
        <v>62472819.81</v>
      </c>
      <c r="P1620" s="71" t="n">
        <v>52985986.24</v>
      </c>
      <c r="Q1620" s="71" t="n">
        <v>9486833.57</v>
      </c>
      <c r="R1620" t="inlineStr">
        <is>
          <t>TK-01</t>
        </is>
      </c>
      <c r="S1620" t="inlineStr">
        <is>
          <t>Petrol</t>
        </is>
      </c>
      <c r="T1620" s="70" t="n">
        <v>23</v>
      </c>
      <c r="U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TY101612</t>
        </is>
      </c>
      <c r="B1621" s="68" t="n">
        <v>45864</v>
      </c>
      <c r="C1621" s="69" t="n">
        <v>2025</v>
      </c>
      <c r="D1621" t="inlineStr">
        <is>
          <t>Jul</t>
        </is>
      </c>
      <c r="E1621" t="inlineStr">
        <is>
          <t>North America</t>
        </is>
      </c>
      <c r="F1621" t="inlineStr">
        <is>
          <t>USA</t>
        </is>
      </c>
      <c r="G1621" t="inlineStr">
        <is>
          <t>Land Cruiser</t>
        </is>
      </c>
      <c r="H1621" t="inlineStr">
        <is>
          <t>Fleet</t>
        </is>
      </c>
      <c r="I1621" t="inlineStr">
        <is>
          <t>Government</t>
        </is>
      </c>
      <c r="J1621" t="inlineStr">
        <is>
          <t>Noah Smith</t>
        </is>
      </c>
      <c r="K1621" s="70" t="n">
        <v>33</v>
      </c>
      <c r="L1621" s="71" t="n">
        <v>7559001.74</v>
      </c>
      <c r="M1621" s="71" t="n">
        <v>249447057.42</v>
      </c>
      <c r="N1621" s="71" t="n">
        <v>12472352.87</v>
      </c>
      <c r="O1621" s="71" t="n">
        <v>236974704.55</v>
      </c>
      <c r="P1621" s="71" t="n">
        <v>177724134.25</v>
      </c>
      <c r="Q1621" s="71" t="n">
        <v>59250570.3</v>
      </c>
      <c r="R1621" t="inlineStr">
        <is>
          <t>LA-04</t>
        </is>
      </c>
      <c r="S1621" t="inlineStr">
        <is>
          <t>Hybrid</t>
        </is>
      </c>
      <c r="T1621" s="70" t="n">
        <v>35</v>
      </c>
      <c r="U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TY101613</t>
        </is>
      </c>
      <c r="B1622" s="68" t="n">
        <v>45864</v>
      </c>
      <c r="C1622" s="69" t="n">
        <v>2025</v>
      </c>
      <c r="D1622" t="inlineStr">
        <is>
          <t>Jul</t>
        </is>
      </c>
      <c r="E1622" t="inlineStr">
        <is>
          <t>Middle East</t>
        </is>
      </c>
      <c r="F1622" t="inlineStr">
        <is>
          <t>UAE</t>
        </is>
      </c>
      <c r="G1622" t="inlineStr">
        <is>
          <t>Corolla</t>
        </is>
      </c>
      <c r="H1622" t="inlineStr">
        <is>
          <t>Dealer retail</t>
        </is>
      </c>
      <c r="I1622" t="inlineStr">
        <is>
          <t>Private buyer</t>
        </is>
      </c>
      <c r="J1622" t="inlineStr">
        <is>
          <t>Shraddha Kulkarni</t>
        </is>
      </c>
      <c r="K1622" s="70" t="n">
        <v>43</v>
      </c>
      <c r="L1622" s="71" t="n">
        <v>2909083.97</v>
      </c>
      <c r="M1622" s="71" t="n">
        <v>125090610.71</v>
      </c>
      <c r="N1622" s="71" t="n">
        <v>2501812.21</v>
      </c>
      <c r="O1622" s="71" t="n">
        <v>122588798.5</v>
      </c>
      <c r="P1622" s="71" t="n">
        <v>100979563.05</v>
      </c>
      <c r="Q1622" s="71" t="n">
        <v>21609235.45</v>
      </c>
      <c r="R1622" t="inlineStr">
        <is>
          <t>DB-01</t>
        </is>
      </c>
      <c r="S1622" t="inlineStr">
        <is>
          <t>Hybrid</t>
        </is>
      </c>
      <c r="T1622" s="70" t="n">
        <v>45</v>
      </c>
      <c r="U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TY101614</t>
        </is>
      </c>
      <c r="B1623" s="68" t="n">
        <v>45865</v>
      </c>
      <c r="C1623" s="69" t="n">
        <v>2025</v>
      </c>
      <c r="D1623" t="inlineStr">
        <is>
          <t>Jul</t>
        </is>
      </c>
      <c r="E1623" t="inlineStr">
        <is>
          <t>North America</t>
        </is>
      </c>
      <c r="F1623" t="inlineStr">
        <is>
          <t>USA</t>
        </is>
      </c>
      <c r="G1623" t="inlineStr">
        <is>
          <t>RAV4</t>
        </is>
      </c>
      <c r="H1623" t="inlineStr">
        <is>
          <t>Dealer retail</t>
        </is>
      </c>
      <c r="I1623" t="inlineStr">
        <is>
          <t>Company fleet</t>
        </is>
      </c>
      <c r="J1623" t="inlineStr">
        <is>
          <t>Kofi Mensah</t>
        </is>
      </c>
      <c r="K1623" s="70" t="n">
        <v>45</v>
      </c>
      <c r="L1623" s="71" t="n">
        <v>3531110.78</v>
      </c>
      <c r="M1623" s="71" t="n">
        <v>158899985.1</v>
      </c>
      <c r="N1623" s="71" t="n">
        <v>3177999.7</v>
      </c>
      <c r="O1623" s="71" t="n">
        <v>155721985.4</v>
      </c>
      <c r="P1623" s="71" t="n">
        <v>131308069.03</v>
      </c>
      <c r="Q1623" s="71" t="n">
        <v>24413916.37</v>
      </c>
      <c r="R1623" t="inlineStr">
        <is>
          <t>TX-02</t>
        </is>
      </c>
      <c r="S1623" t="inlineStr">
        <is>
          <t>Petrol</t>
        </is>
      </c>
      <c r="T1623" s="70" t="n">
        <v>46</v>
      </c>
      <c r="U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TY101615</t>
        </is>
      </c>
      <c r="B1624" s="68" t="n">
        <v>45865</v>
      </c>
      <c r="C1624" s="69" t="n">
        <v>2025</v>
      </c>
      <c r="D1624" t="inlineStr">
        <is>
          <t>Jul</t>
        </is>
      </c>
      <c r="E1624" t="inlineStr">
        <is>
          <t>Asia</t>
        </is>
      </c>
      <c r="F1624" t="inlineStr">
        <is>
          <t>Thailand</t>
        </is>
      </c>
      <c r="G1624" t="inlineStr">
        <is>
          <t>RAV4</t>
        </is>
      </c>
      <c r="H1624" t="inlineStr">
        <is>
          <t>Dealer retail</t>
        </is>
      </c>
      <c r="I1624" t="inlineStr">
        <is>
          <t>Private buyer</t>
        </is>
      </c>
      <c r="J1624" t="inlineStr">
        <is>
          <t>Ana Costa</t>
        </is>
      </c>
      <c r="K1624" s="70" t="n">
        <v>20</v>
      </c>
      <c r="L1624" s="71" t="n">
        <v>3592510.41</v>
      </c>
      <c r="M1624" s="71" t="n">
        <v>71850208.2</v>
      </c>
      <c r="N1624" s="71" t="n">
        <v>1437004.16</v>
      </c>
      <c r="O1624" s="71" t="n">
        <v>70413204.04000001</v>
      </c>
      <c r="P1624" s="71" t="n">
        <v>58136987.1</v>
      </c>
      <c r="Q1624" s="71" t="n">
        <v>12276216.94</v>
      </c>
      <c r="R1624" t="inlineStr">
        <is>
          <t>BK-01</t>
        </is>
      </c>
      <c r="S1624" t="inlineStr">
        <is>
          <t>Hybrid</t>
        </is>
      </c>
      <c r="T1624" s="70" t="n">
        <v>20</v>
      </c>
      <c r="U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TY101616</t>
        </is>
      </c>
      <c r="B1625" s="68" t="n">
        <v>45865</v>
      </c>
      <c r="C1625" s="69" t="n">
        <v>2025</v>
      </c>
      <c r="D1625" t="inlineStr">
        <is>
          <t>Jul</t>
        </is>
      </c>
      <c r="E1625" t="inlineStr">
        <is>
          <t>Asia</t>
        </is>
      </c>
      <c r="F1625" t="inlineStr">
        <is>
          <t>India</t>
        </is>
      </c>
      <c r="G1625" t="inlineStr">
        <is>
          <t>Corolla</t>
        </is>
      </c>
      <c r="H1625" t="inlineStr">
        <is>
          <t>Dealer retail</t>
        </is>
      </c>
      <c r="I1625" t="inlineStr">
        <is>
          <t>Government</t>
        </is>
      </c>
      <c r="J1625" t="inlineStr">
        <is>
          <t>Omar Haddad</t>
        </is>
      </c>
      <c r="K1625" s="70" t="n">
        <v>11</v>
      </c>
      <c r="L1625" s="71" t="n">
        <v>2834725.49</v>
      </c>
      <c r="M1625" s="71" t="n">
        <v>31181980.39</v>
      </c>
      <c r="N1625" s="71" t="n">
        <v>1559099.02</v>
      </c>
      <c r="O1625" s="71" t="n">
        <v>29622881.37</v>
      </c>
      <c r="P1625" s="71" t="n">
        <v>25905195.3</v>
      </c>
      <c r="Q1625" s="71" t="n">
        <v>3717686.07</v>
      </c>
      <c r="R1625" t="inlineStr">
        <is>
          <t>DL-02</t>
        </is>
      </c>
      <c r="S1625" t="inlineStr">
        <is>
          <t>Petrol</t>
        </is>
      </c>
      <c r="T1625" s="70" t="n">
        <v>12</v>
      </c>
      <c r="U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TY101617</t>
        </is>
      </c>
      <c r="B1626" s="68" t="n">
        <v>45865</v>
      </c>
      <c r="C1626" s="69" t="n">
        <v>2025</v>
      </c>
      <c r="D1626" t="inlineStr">
        <is>
          <t>Jul</t>
        </is>
      </c>
      <c r="E1626" t="inlineStr">
        <is>
          <t>North America</t>
        </is>
      </c>
      <c r="F1626" t="inlineStr">
        <is>
          <t>USA</t>
        </is>
      </c>
      <c r="G1626" t="inlineStr">
        <is>
          <t>RAV4</t>
        </is>
      </c>
      <c r="H1626" t="inlineStr">
        <is>
          <t>Dealer retail</t>
        </is>
      </c>
      <c r="I1626" t="inlineStr">
        <is>
          <t>Government</t>
        </is>
      </c>
      <c r="J1626" t="inlineStr">
        <is>
          <t>Arjun Mehta</t>
        </is>
      </c>
      <c r="K1626" s="70" t="n">
        <v>23</v>
      </c>
      <c r="L1626" s="71" t="n">
        <v>3448566.49</v>
      </c>
      <c r="M1626" s="71" t="n">
        <v>79317029.27</v>
      </c>
      <c r="N1626" s="71" t="n">
        <v>1586340.59</v>
      </c>
      <c r="O1626" s="71" t="n">
        <v>77730688.68000001</v>
      </c>
      <c r="P1626" s="71" t="n">
        <v>67277031.66</v>
      </c>
      <c r="Q1626" s="71" t="n">
        <v>10453657.02</v>
      </c>
      <c r="R1626" t="inlineStr">
        <is>
          <t>NY-01</t>
        </is>
      </c>
      <c r="S1626" t="inlineStr">
        <is>
          <t>Hybrid</t>
        </is>
      </c>
      <c r="T1626" s="70" t="n">
        <v>23</v>
      </c>
      <c r="U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TY101618</t>
        </is>
      </c>
      <c r="B1627" s="68" t="n">
        <v>45865</v>
      </c>
      <c r="C1627" s="69" t="n">
        <v>2025</v>
      </c>
      <c r="D1627" t="inlineStr">
        <is>
          <t>Jul</t>
        </is>
      </c>
      <c r="E1627" t="inlineStr">
        <is>
          <t>Japan</t>
        </is>
      </c>
      <c r="F1627" t="inlineStr">
        <is>
          <t>Japan</t>
        </is>
      </c>
      <c r="G1627" t="inlineStr">
        <is>
          <t>Corolla</t>
        </is>
      </c>
      <c r="H1627" t="inlineStr">
        <is>
          <t>Fleet</t>
        </is>
      </c>
      <c r="I1627" t="inlineStr">
        <is>
          <t>Private buyer</t>
        </is>
      </c>
      <c r="J1627" t="inlineStr">
        <is>
          <t>Hiroshi Tanaka</t>
        </is>
      </c>
      <c r="K1627" s="70" t="n">
        <v>37</v>
      </c>
      <c r="L1627" s="71" t="n">
        <v>2818182.03</v>
      </c>
      <c r="M1627" s="71" t="n">
        <v>104272735.11</v>
      </c>
      <c r="N1627" s="71" t="n">
        <v>5213636.76</v>
      </c>
      <c r="O1627" s="71" t="n">
        <v>99059098.34999999</v>
      </c>
      <c r="P1627" s="71" t="n">
        <v>86599171.28</v>
      </c>
      <c r="Q1627" s="71" t="n">
        <v>12459927.07</v>
      </c>
      <c r="R1627" t="inlineStr">
        <is>
          <t>TK-01</t>
        </is>
      </c>
      <c r="S1627" t="inlineStr">
        <is>
          <t>Hybrid</t>
        </is>
      </c>
      <c r="T1627" s="70" t="n">
        <v>39</v>
      </c>
      <c r="U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TY101619</t>
        </is>
      </c>
      <c r="B1628" s="68" t="n">
        <v>45865</v>
      </c>
      <c r="C1628" s="69" t="n">
        <v>2025</v>
      </c>
      <c r="D1628" t="inlineStr">
        <is>
          <t>Jul</t>
        </is>
      </c>
      <c r="E1628" t="inlineStr">
        <is>
          <t>Middle East</t>
        </is>
      </c>
      <c r="F1628" t="inlineStr">
        <is>
          <t>Saudi Arabia</t>
        </is>
      </c>
      <c r="G1628" t="inlineStr">
        <is>
          <t>Camry</t>
        </is>
      </c>
      <c r="H1628" t="inlineStr">
        <is>
          <t>Dealer retail</t>
        </is>
      </c>
      <c r="I1628" t="inlineStr">
        <is>
          <t>Private buyer</t>
        </is>
      </c>
      <c r="J1628" t="inlineStr">
        <is>
          <t>Emma Clarke</t>
        </is>
      </c>
      <c r="K1628" s="70" t="n">
        <v>36</v>
      </c>
      <c r="L1628" s="71" t="n">
        <v>4084430.78</v>
      </c>
      <c r="M1628" s="71" t="n">
        <v>147039508.08</v>
      </c>
      <c r="N1628" s="71" t="n">
        <v>2940790.16</v>
      </c>
      <c r="O1628" s="71" t="n">
        <v>144098717.92</v>
      </c>
      <c r="P1628" s="71" t="n">
        <v>117298768.46</v>
      </c>
      <c r="Q1628" s="71" t="n">
        <v>26799949.46</v>
      </c>
      <c r="R1628" t="inlineStr">
        <is>
          <t>RY-03</t>
        </is>
      </c>
      <c r="S1628" t="inlineStr">
        <is>
          <t>Hybrid</t>
        </is>
      </c>
      <c r="T1628" s="70" t="n">
        <v>38</v>
      </c>
      <c r="U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TY101620</t>
        </is>
      </c>
      <c r="B1629" s="68" t="n">
        <v>45865</v>
      </c>
      <c r="C1629" s="69" t="n">
        <v>2025</v>
      </c>
      <c r="D1629" t="inlineStr">
        <is>
          <t>Jul</t>
        </is>
      </c>
      <c r="E1629" t="inlineStr">
        <is>
          <t>North America</t>
        </is>
      </c>
      <c r="F1629" t="inlineStr">
        <is>
          <t>USA</t>
        </is>
      </c>
      <c r="G1629" t="inlineStr">
        <is>
          <t>Corolla</t>
        </is>
      </c>
      <c r="H1629" t="inlineStr">
        <is>
          <t>Online reservation</t>
        </is>
      </c>
      <c r="I1629" t="inlineStr">
        <is>
          <t>Private buyer</t>
        </is>
      </c>
      <c r="J1629" t="inlineStr">
        <is>
          <t>Shraddha Kulkarni</t>
        </is>
      </c>
      <c r="K1629" s="70" t="n">
        <v>16</v>
      </c>
      <c r="L1629" s="71" t="n">
        <v>2668280.41</v>
      </c>
      <c r="M1629" s="71" t="n">
        <v>42692486.56</v>
      </c>
      <c r="N1629" s="71" t="n">
        <v>1280774.6</v>
      </c>
      <c r="O1629" s="71" t="n">
        <v>41411711.96</v>
      </c>
      <c r="P1629" s="71" t="n">
        <v>36403845.61</v>
      </c>
      <c r="Q1629" s="71" t="n">
        <v>5007866.35</v>
      </c>
      <c r="R1629" t="inlineStr">
        <is>
          <t>TX-04</t>
        </is>
      </c>
      <c r="S1629" t="inlineStr">
        <is>
          <t>Hybrid</t>
        </is>
      </c>
      <c r="T1629" s="70" t="n">
        <v>17</v>
      </c>
      <c r="U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TY101621</t>
        </is>
      </c>
      <c r="B1630" s="68" t="n">
        <v>45865</v>
      </c>
      <c r="C1630" s="69" t="n">
        <v>2025</v>
      </c>
      <c r="D1630" t="inlineStr">
        <is>
          <t>Jul</t>
        </is>
      </c>
      <c r="E1630" t="inlineStr">
        <is>
          <t>Japan</t>
        </is>
      </c>
      <c r="F1630" t="inlineStr">
        <is>
          <t>Japan</t>
        </is>
      </c>
      <c r="G1630" t="inlineStr">
        <is>
          <t>Corolla</t>
        </is>
      </c>
      <c r="H1630" t="inlineStr">
        <is>
          <t>Dealer retail</t>
        </is>
      </c>
      <c r="I1630" t="inlineStr">
        <is>
          <t>Company fleet</t>
        </is>
      </c>
      <c r="J1630" t="inlineStr">
        <is>
          <t>Kofi Mensah</t>
        </is>
      </c>
      <c r="K1630" s="70" t="n">
        <v>23</v>
      </c>
      <c r="L1630" s="71" t="n">
        <v>2943109.82</v>
      </c>
      <c r="M1630" s="71" t="n">
        <v>67691525.86</v>
      </c>
      <c r="N1630" s="71" t="n">
        <v>1353830.52</v>
      </c>
      <c r="O1630" s="71" t="n">
        <v>66337695.34</v>
      </c>
      <c r="P1630" s="71" t="n">
        <v>54668934.41</v>
      </c>
      <c r="Q1630" s="71" t="n">
        <v>11668760.93</v>
      </c>
      <c r="R1630" t="inlineStr">
        <is>
          <t>TK-01</t>
        </is>
      </c>
      <c r="S1630" t="inlineStr">
        <is>
          <t>Petrol</t>
        </is>
      </c>
      <c r="T1630" s="70" t="n">
        <v>23</v>
      </c>
      <c r="U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TY101622</t>
        </is>
      </c>
      <c r="B1631" s="68" t="n">
        <v>45865</v>
      </c>
      <c r="C1631" s="69" t="n">
        <v>2025</v>
      </c>
      <c r="D1631" t="inlineStr">
        <is>
          <t>Jul</t>
        </is>
      </c>
      <c r="E1631" t="inlineStr">
        <is>
          <t>Asia</t>
        </is>
      </c>
      <c r="F1631" t="inlineStr">
        <is>
          <t>India</t>
        </is>
      </c>
      <c r="G1631" t="inlineStr">
        <is>
          <t>RAV4</t>
        </is>
      </c>
      <c r="H1631" t="inlineStr">
        <is>
          <t>Dealer retail</t>
        </is>
      </c>
      <c r="I1631" t="inlineStr">
        <is>
          <t>Private buyer</t>
        </is>
      </c>
      <c r="J1631" t="inlineStr">
        <is>
          <t>Zoya Ahmed</t>
        </is>
      </c>
      <c r="K1631" s="70" t="n">
        <v>45</v>
      </c>
      <c r="L1631" s="71" t="n">
        <v>3576366.43</v>
      </c>
      <c r="M1631" s="71" t="n">
        <v>160936489.35</v>
      </c>
      <c r="N1631" s="71" t="n">
        <v>4828094.68</v>
      </c>
      <c r="O1631" s="71" t="n">
        <v>156108394.67</v>
      </c>
      <c r="P1631" s="71" t="n">
        <v>129682441.33</v>
      </c>
      <c r="Q1631" s="71" t="n">
        <v>26425953.34</v>
      </c>
      <c r="R1631" t="inlineStr">
        <is>
          <t>BL-02</t>
        </is>
      </c>
      <c r="S1631" t="inlineStr">
        <is>
          <t>Hybrid</t>
        </is>
      </c>
      <c r="T1631" s="70" t="n">
        <v>45</v>
      </c>
      <c r="U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TY101623</t>
        </is>
      </c>
      <c r="B1632" s="68" t="n">
        <v>45865</v>
      </c>
      <c r="C1632" s="69" t="n">
        <v>2025</v>
      </c>
      <c r="D1632" t="inlineStr">
        <is>
          <t>Jul</t>
        </is>
      </c>
      <c r="E1632" t="inlineStr">
        <is>
          <t>North America</t>
        </is>
      </c>
      <c r="F1632" t="inlineStr">
        <is>
          <t>Canada</t>
        </is>
      </c>
      <c r="G1632" t="inlineStr">
        <is>
          <t>Land Cruiser</t>
        </is>
      </c>
      <c r="H1632" t="inlineStr">
        <is>
          <t>Dealer retail</t>
        </is>
      </c>
      <c r="I1632" t="inlineStr">
        <is>
          <t>Private buyer</t>
        </is>
      </c>
      <c r="J1632" t="inlineStr">
        <is>
          <t>Priya Nair</t>
        </is>
      </c>
      <c r="K1632" s="70" t="n">
        <v>37</v>
      </c>
      <c r="L1632" s="71" t="n">
        <v>7510945.23</v>
      </c>
      <c r="M1632" s="71" t="n">
        <v>277904973.51</v>
      </c>
      <c r="N1632" s="71" t="n">
        <v>0</v>
      </c>
      <c r="O1632" s="71" t="n">
        <v>277904973.51</v>
      </c>
      <c r="P1632" s="71" t="n">
        <v>206295683.54</v>
      </c>
      <c r="Q1632" s="71" t="n">
        <v>71609289.97</v>
      </c>
      <c r="R1632" t="inlineStr">
        <is>
          <t>TO-04</t>
        </is>
      </c>
      <c r="S1632" t="inlineStr">
        <is>
          <t>Hybrid</t>
        </is>
      </c>
      <c r="T1632" s="70" t="n">
        <v>41</v>
      </c>
      <c r="U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TY101624</t>
        </is>
      </c>
      <c r="B1633" s="68" t="n">
        <v>45865</v>
      </c>
      <c r="C1633" s="69" t="n">
        <v>2025</v>
      </c>
      <c r="D1633" t="inlineStr">
        <is>
          <t>Jul</t>
        </is>
      </c>
      <c r="E1633" t="inlineStr">
        <is>
          <t>Japan</t>
        </is>
      </c>
      <c r="F1633" t="inlineStr">
        <is>
          <t>Japan</t>
        </is>
      </c>
      <c r="G1633" t="inlineStr">
        <is>
          <t>Camry</t>
        </is>
      </c>
      <c r="H1633" t="inlineStr">
        <is>
          <t>Dealer retail</t>
        </is>
      </c>
      <c r="I1633" t="inlineStr">
        <is>
          <t>Private buyer</t>
        </is>
      </c>
      <c r="J1633" t="inlineStr">
        <is>
          <t>Olivia Brown</t>
        </is>
      </c>
      <c r="K1633" s="70" t="n">
        <v>26</v>
      </c>
      <c r="L1633" s="71" t="n">
        <v>4110750.9</v>
      </c>
      <c r="M1633" s="71" t="n">
        <v>106879523.4</v>
      </c>
      <c r="N1633" s="71" t="n">
        <v>3206385.7</v>
      </c>
      <c r="O1633" s="71" t="n">
        <v>103673137.7</v>
      </c>
      <c r="P1633" s="71" t="n">
        <v>86344160.19</v>
      </c>
      <c r="Q1633" s="71" t="n">
        <v>17328977.51</v>
      </c>
      <c r="R1633" t="inlineStr">
        <is>
          <t>OS-03</t>
        </is>
      </c>
      <c r="S1633" t="inlineStr">
        <is>
          <t>Hybrid</t>
        </is>
      </c>
      <c r="T1633" s="70" t="n">
        <v>25</v>
      </c>
      <c r="U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TY101625</t>
        </is>
      </c>
      <c r="B1634" s="68" t="n">
        <v>45865</v>
      </c>
      <c r="C1634" s="69" t="n">
        <v>2025</v>
      </c>
      <c r="D1634" t="inlineStr">
        <is>
          <t>Jul</t>
        </is>
      </c>
      <c r="E1634" t="inlineStr">
        <is>
          <t>North America</t>
        </is>
      </c>
      <c r="F1634" t="inlineStr">
        <is>
          <t>USA</t>
        </is>
      </c>
      <c r="G1634" t="inlineStr">
        <is>
          <t>Corolla</t>
        </is>
      </c>
      <c r="H1634" t="inlineStr">
        <is>
          <t>Online reservation</t>
        </is>
      </c>
      <c r="I1634" t="inlineStr">
        <is>
          <t>Private buyer</t>
        </is>
      </c>
      <c r="J1634" t="inlineStr">
        <is>
          <t>Hiroshi Tanaka</t>
        </is>
      </c>
      <c r="K1634" s="70" t="n">
        <v>44</v>
      </c>
      <c r="L1634" s="71" t="n">
        <v>2693071.35</v>
      </c>
      <c r="M1634" s="71" t="n">
        <v>118495139.4</v>
      </c>
      <c r="N1634" s="71" t="n">
        <v>2369902.79</v>
      </c>
      <c r="O1634" s="71" t="n">
        <v>116125236.61</v>
      </c>
      <c r="P1634" s="71" t="n">
        <v>97257174.95999999</v>
      </c>
      <c r="Q1634" s="71" t="n">
        <v>18868061.65</v>
      </c>
      <c r="R1634" t="inlineStr">
        <is>
          <t>TX-02</t>
        </is>
      </c>
      <c r="S1634" t="inlineStr">
        <is>
          <t>Petrol</t>
        </is>
      </c>
      <c r="T1634" s="70" t="n">
        <v>48</v>
      </c>
      <c r="U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TY101626</t>
        </is>
      </c>
      <c r="B1635" s="68" t="n">
        <v>45866</v>
      </c>
      <c r="C1635" s="69" t="n">
        <v>2025</v>
      </c>
      <c r="D1635" t="inlineStr">
        <is>
          <t>Jul</t>
        </is>
      </c>
      <c r="E1635" t="inlineStr">
        <is>
          <t>Japan</t>
        </is>
      </c>
      <c r="F1635" t="inlineStr">
        <is>
          <t>Japan</t>
        </is>
      </c>
      <c r="G1635" t="inlineStr">
        <is>
          <t>Camry</t>
        </is>
      </c>
      <c r="H1635" t="inlineStr">
        <is>
          <t>Dealer retail</t>
        </is>
      </c>
      <c r="I1635" t="inlineStr">
        <is>
          <t>Private buyer</t>
        </is>
      </c>
      <c r="J1635" t="inlineStr">
        <is>
          <t>Arjun Mehta</t>
        </is>
      </c>
      <c r="K1635" s="70" t="n">
        <v>11</v>
      </c>
      <c r="L1635" s="71" t="n">
        <v>3992808.9</v>
      </c>
      <c r="M1635" s="71" t="n">
        <v>43920897.9</v>
      </c>
      <c r="N1635" s="71" t="n">
        <v>1317626.94</v>
      </c>
      <c r="O1635" s="71" t="n">
        <v>42603270.96</v>
      </c>
      <c r="P1635" s="71" t="n">
        <v>34784935.78</v>
      </c>
      <c r="Q1635" s="71" t="n">
        <v>7818335.18</v>
      </c>
      <c r="R1635" t="inlineStr">
        <is>
          <t>NG-03</t>
        </is>
      </c>
      <c r="S1635" t="inlineStr">
        <is>
          <t>Petrol</t>
        </is>
      </c>
      <c r="T1635" s="70" t="n">
        <v>12</v>
      </c>
      <c r="U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TY101627</t>
        </is>
      </c>
      <c r="B1636" s="68" t="n">
        <v>45866</v>
      </c>
      <c r="C1636" s="69" t="n">
        <v>2025</v>
      </c>
      <c r="D1636" t="inlineStr">
        <is>
          <t>Jul</t>
        </is>
      </c>
      <c r="E1636" t="inlineStr">
        <is>
          <t>North America</t>
        </is>
      </c>
      <c r="F1636" t="inlineStr">
        <is>
          <t>Canada</t>
        </is>
      </c>
      <c r="G1636" t="inlineStr">
        <is>
          <t>Hilux</t>
        </is>
      </c>
      <c r="H1636" t="inlineStr">
        <is>
          <t>Dealer retail</t>
        </is>
      </c>
      <c r="I1636" t="inlineStr">
        <is>
          <t>Private buyer</t>
        </is>
      </c>
      <c r="J1636" t="inlineStr">
        <is>
          <t>Shraddha Kulkarni</t>
        </is>
      </c>
      <c r="K1636" s="70" t="n">
        <v>45</v>
      </c>
      <c r="L1636" s="71" t="n">
        <v>3861550.82</v>
      </c>
      <c r="M1636" s="71" t="n">
        <v>173769786.9</v>
      </c>
      <c r="N1636" s="71" t="n">
        <v>3475395.74</v>
      </c>
      <c r="O1636" s="71" t="n">
        <v>170294391.16</v>
      </c>
      <c r="P1636" s="71" t="n">
        <v>142576522.87</v>
      </c>
      <c r="Q1636" s="71" t="n">
        <v>27717868.29</v>
      </c>
      <c r="R1636" t="inlineStr">
        <is>
          <t>TO-03</t>
        </is>
      </c>
      <c r="S1636" t="inlineStr">
        <is>
          <t>Diesel</t>
        </is>
      </c>
      <c r="T1636" s="70" t="n">
        <v>49</v>
      </c>
      <c r="U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TY101628</t>
        </is>
      </c>
      <c r="B1637" s="68" t="n">
        <v>45866</v>
      </c>
      <c r="C1637" s="69" t="n">
        <v>2025</v>
      </c>
      <c r="D1637" t="inlineStr">
        <is>
          <t>Jul</t>
        </is>
      </c>
      <c r="E1637" t="inlineStr">
        <is>
          <t>Japan</t>
        </is>
      </c>
      <c r="F1637" t="inlineStr">
        <is>
          <t>Japan</t>
        </is>
      </c>
      <c r="G1637" t="inlineStr">
        <is>
          <t>Corolla</t>
        </is>
      </c>
      <c r="H1637" t="inlineStr">
        <is>
          <t>Dealer retail</t>
        </is>
      </c>
      <c r="I1637" t="inlineStr">
        <is>
          <t>Company fleet</t>
        </is>
      </c>
      <c r="J1637" t="inlineStr">
        <is>
          <t>Liam O'Brien</t>
        </is>
      </c>
      <c r="K1637" s="70" t="n">
        <v>24</v>
      </c>
      <c r="L1637" s="71" t="n">
        <v>2952114.15</v>
      </c>
      <c r="M1637" s="71" t="n">
        <v>70850739.59999999</v>
      </c>
      <c r="N1637" s="71" t="n">
        <v>0</v>
      </c>
      <c r="O1637" s="71" t="n">
        <v>70850739.59999999</v>
      </c>
      <c r="P1637" s="71" t="n">
        <v>55589634.72</v>
      </c>
      <c r="Q1637" s="71" t="n">
        <v>15261104.88</v>
      </c>
      <c r="R1637" t="inlineStr">
        <is>
          <t>TK-01</t>
        </is>
      </c>
      <c r="S1637" t="inlineStr">
        <is>
          <t>Petrol</t>
        </is>
      </c>
      <c r="T1637" s="70" t="n">
        <v>25</v>
      </c>
      <c r="U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TY101629</t>
        </is>
      </c>
      <c r="B1638" s="68" t="n">
        <v>45866</v>
      </c>
      <c r="C1638" s="69" t="n">
        <v>2025</v>
      </c>
      <c r="D1638" t="inlineStr">
        <is>
          <t>Jul</t>
        </is>
      </c>
      <c r="E1638" t="inlineStr">
        <is>
          <t>North America</t>
        </is>
      </c>
      <c r="F1638" t="inlineStr">
        <is>
          <t>Canada</t>
        </is>
      </c>
      <c r="G1638" t="inlineStr">
        <is>
          <t>bZ4X</t>
        </is>
      </c>
      <c r="H1638" t="inlineStr">
        <is>
          <t>Dealer retail</t>
        </is>
      </c>
      <c r="I1638" t="inlineStr">
        <is>
          <t>Company fleet</t>
        </is>
      </c>
      <c r="J1638" t="inlineStr">
        <is>
          <t>Sara Rossi</t>
        </is>
      </c>
      <c r="K1638" s="70" t="n">
        <v>33</v>
      </c>
      <c r="L1638" s="71" t="n">
        <v>6096773.42</v>
      </c>
      <c r="M1638" s="71" t="n">
        <v>201193522.86</v>
      </c>
      <c r="N1638" s="71" t="n">
        <v>0</v>
      </c>
      <c r="O1638" s="71" t="n">
        <v>201193522.86</v>
      </c>
      <c r="P1638" s="71" t="n">
        <v>172013962.42</v>
      </c>
      <c r="Q1638" s="71" t="n">
        <v>29179560.44</v>
      </c>
      <c r="R1638" t="inlineStr">
        <is>
          <t>TO-04</t>
        </is>
      </c>
      <c r="S1638" t="inlineStr">
        <is>
          <t>EV</t>
        </is>
      </c>
      <c r="T1638" s="70" t="n">
        <v>34</v>
      </c>
      <c r="U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TY101630</t>
        </is>
      </c>
      <c r="B1639" s="68" t="n">
        <v>45866</v>
      </c>
      <c r="C1639" s="69" t="n">
        <v>2025</v>
      </c>
      <c r="D1639" t="inlineStr">
        <is>
          <t>Jul</t>
        </is>
      </c>
      <c r="E1639" t="inlineStr">
        <is>
          <t>Japan</t>
        </is>
      </c>
      <c r="F1639" t="inlineStr">
        <is>
          <t>Japan</t>
        </is>
      </c>
      <c r="G1639" t="inlineStr">
        <is>
          <t>Corolla</t>
        </is>
      </c>
      <c r="H1639" t="inlineStr">
        <is>
          <t>Fleet</t>
        </is>
      </c>
      <c r="I1639" t="inlineStr">
        <is>
          <t>Private buyer</t>
        </is>
      </c>
      <c r="J1639" t="inlineStr">
        <is>
          <t>Arjun Mehta</t>
        </is>
      </c>
      <c r="K1639" s="70" t="n">
        <v>30</v>
      </c>
      <c r="L1639" s="71" t="n">
        <v>2770842.87</v>
      </c>
      <c r="M1639" s="71" t="n">
        <v>83125286.09999999</v>
      </c>
      <c r="N1639" s="71" t="n">
        <v>0</v>
      </c>
      <c r="O1639" s="71" t="n">
        <v>83125286.09999999</v>
      </c>
      <c r="P1639" s="71" t="n">
        <v>68171974.95999999</v>
      </c>
      <c r="Q1639" s="71" t="n">
        <v>14953311.14</v>
      </c>
      <c r="R1639" t="inlineStr">
        <is>
          <t>NG-04</t>
        </is>
      </c>
      <c r="S1639" t="inlineStr">
        <is>
          <t>Hybrid</t>
        </is>
      </c>
      <c r="T1639" s="70" t="n">
        <v>32</v>
      </c>
      <c r="U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TY101631</t>
        </is>
      </c>
      <c r="B1640" s="68" t="n">
        <v>45866</v>
      </c>
      <c r="C1640" s="69" t="n">
        <v>2025</v>
      </c>
      <c r="D1640" t="inlineStr">
        <is>
          <t>Jul</t>
        </is>
      </c>
      <c r="E1640" t="inlineStr">
        <is>
          <t>Japan</t>
        </is>
      </c>
      <c r="F1640" t="inlineStr">
        <is>
          <t>Japan</t>
        </is>
      </c>
      <c r="G1640" t="inlineStr">
        <is>
          <t>RAV4</t>
        </is>
      </c>
      <c r="H1640" t="inlineStr">
        <is>
          <t>Dealer retail</t>
        </is>
      </c>
      <c r="I1640" t="inlineStr">
        <is>
          <t>Private buyer</t>
        </is>
      </c>
      <c r="J1640" t="inlineStr">
        <is>
          <t>Sophie Müller</t>
        </is>
      </c>
      <c r="K1640" s="70" t="n">
        <v>45</v>
      </c>
      <c r="L1640" s="71" t="n">
        <v>3485515.61</v>
      </c>
      <c r="M1640" s="71" t="n">
        <v>156848202.45</v>
      </c>
      <c r="N1640" s="71" t="n">
        <v>7842410.12</v>
      </c>
      <c r="O1640" s="71" t="n">
        <v>149005792.33</v>
      </c>
      <c r="P1640" s="71" t="n">
        <v>122867528.7</v>
      </c>
      <c r="Q1640" s="71" t="n">
        <v>26138263.63</v>
      </c>
      <c r="R1640" t="inlineStr">
        <is>
          <t>OS-01</t>
        </is>
      </c>
      <c r="S1640" t="inlineStr">
        <is>
          <t>Hybrid</t>
        </is>
      </c>
      <c r="T1640" s="70" t="n">
        <v>48</v>
      </c>
      <c r="U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TY101632</t>
        </is>
      </c>
      <c r="B1641" s="68" t="n">
        <v>45870</v>
      </c>
      <c r="C1641" s="69" t="n">
        <v>2025</v>
      </c>
      <c r="D1641" t="inlineStr">
        <is>
          <t>Aug</t>
        </is>
      </c>
      <c r="E1641" t="inlineStr">
        <is>
          <t>Japan</t>
        </is>
      </c>
      <c r="F1641" t="inlineStr">
        <is>
          <t>Japan</t>
        </is>
      </c>
      <c r="G1641" t="inlineStr">
        <is>
          <t>RAV4</t>
        </is>
      </c>
      <c r="H1641" t="inlineStr">
        <is>
          <t>Fleet</t>
        </is>
      </c>
      <c r="I1641" t="inlineStr">
        <is>
          <t>Private buyer</t>
        </is>
      </c>
      <c r="J1641" t="inlineStr">
        <is>
          <t>Ana Costa</t>
        </is>
      </c>
      <c r="K1641" s="70" t="n">
        <v>30</v>
      </c>
      <c r="L1641" s="71" t="n">
        <v>3786342.32</v>
      </c>
      <c r="M1641" s="71" t="n">
        <v>113590269.6</v>
      </c>
      <c r="N1641" s="71" t="n">
        <v>5679513.48</v>
      </c>
      <c r="O1641" s="71" t="n">
        <v>107910756.12</v>
      </c>
      <c r="P1641" s="71" t="n">
        <v>82309991.88</v>
      </c>
      <c r="Q1641" s="71" t="n">
        <v>25600764.24</v>
      </c>
      <c r="R1641" t="inlineStr">
        <is>
          <t>TK-03</t>
        </is>
      </c>
      <c r="S1641" t="inlineStr">
        <is>
          <t>Petrol</t>
        </is>
      </c>
      <c r="T1641" s="70" t="n">
        <v>33</v>
      </c>
      <c r="U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TY101633</t>
        </is>
      </c>
      <c r="B1642" s="68" t="n">
        <v>45870</v>
      </c>
      <c r="C1642" s="69" t="n">
        <v>2025</v>
      </c>
      <c r="D1642" t="inlineStr">
        <is>
          <t>Aug</t>
        </is>
      </c>
      <c r="E1642" t="inlineStr">
        <is>
          <t>Asia</t>
        </is>
      </c>
      <c r="F1642" t="inlineStr">
        <is>
          <t>India</t>
        </is>
      </c>
      <c r="G1642" t="inlineStr">
        <is>
          <t>Corolla</t>
        </is>
      </c>
      <c r="H1642" t="inlineStr">
        <is>
          <t>Dealer retail</t>
        </is>
      </c>
      <c r="I1642" t="inlineStr">
        <is>
          <t>Private buyer</t>
        </is>
      </c>
      <c r="J1642" t="inlineStr">
        <is>
          <t>Lucas Martin</t>
        </is>
      </c>
      <c r="K1642" s="70" t="n">
        <v>38</v>
      </c>
      <c r="L1642" s="71" t="n">
        <v>2697447.45</v>
      </c>
      <c r="M1642" s="71" t="n">
        <v>102503003.1</v>
      </c>
      <c r="N1642" s="71" t="n">
        <v>5125150.16</v>
      </c>
      <c r="O1642" s="71" t="n">
        <v>97377852.94</v>
      </c>
      <c r="P1642" s="71" t="n">
        <v>89530720.78</v>
      </c>
      <c r="Q1642" s="71" t="n">
        <v>7847132.16</v>
      </c>
      <c r="R1642" t="inlineStr">
        <is>
          <t>BL-02</t>
        </is>
      </c>
      <c r="S1642" t="inlineStr">
        <is>
          <t>Petrol</t>
        </is>
      </c>
      <c r="T1642" s="70" t="n">
        <v>39</v>
      </c>
      <c r="U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TY101634</t>
        </is>
      </c>
      <c r="B1643" s="68" t="n">
        <v>45870</v>
      </c>
      <c r="C1643" s="69" t="n">
        <v>2025</v>
      </c>
      <c r="D1643" t="inlineStr">
        <is>
          <t>Aug</t>
        </is>
      </c>
      <c r="E1643" t="inlineStr">
        <is>
          <t>Europe</t>
        </is>
      </c>
      <c r="F1643" t="inlineStr">
        <is>
          <t>France</t>
        </is>
      </c>
      <c r="G1643" t="inlineStr">
        <is>
          <t>RAV4</t>
        </is>
      </c>
      <c r="H1643" t="inlineStr">
        <is>
          <t>Dealer retail</t>
        </is>
      </c>
      <c r="I1643" t="inlineStr">
        <is>
          <t>Private buyer</t>
        </is>
      </c>
      <c r="J1643" t="inlineStr">
        <is>
          <t>Noah Smith</t>
        </is>
      </c>
      <c r="K1643" s="70" t="n">
        <v>14</v>
      </c>
      <c r="L1643" s="71" t="n">
        <v>3685263.22</v>
      </c>
      <c r="M1643" s="71" t="n">
        <v>51593685.08</v>
      </c>
      <c r="N1643" s="71" t="n">
        <v>2579684.25</v>
      </c>
      <c r="O1643" s="71" t="n">
        <v>49014000.83</v>
      </c>
      <c r="P1643" s="71" t="n">
        <v>39359731.47</v>
      </c>
      <c r="Q1643" s="71" t="n">
        <v>9654269.359999999</v>
      </c>
      <c r="R1643" t="inlineStr">
        <is>
          <t>PA-04</t>
        </is>
      </c>
      <c r="S1643" t="inlineStr">
        <is>
          <t>Hybrid</t>
        </is>
      </c>
      <c r="T1643" s="70" t="n">
        <v>14</v>
      </c>
      <c r="U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TY101635</t>
        </is>
      </c>
      <c r="B1644" s="68" t="n">
        <v>45870</v>
      </c>
      <c r="C1644" s="69" t="n">
        <v>2025</v>
      </c>
      <c r="D1644" t="inlineStr">
        <is>
          <t>Aug</t>
        </is>
      </c>
      <c r="E1644" t="inlineStr">
        <is>
          <t>Asia</t>
        </is>
      </c>
      <c r="F1644" t="inlineStr">
        <is>
          <t>Indonesia</t>
        </is>
      </c>
      <c r="G1644" t="inlineStr">
        <is>
          <t>Hilux</t>
        </is>
      </c>
      <c r="H1644" t="inlineStr">
        <is>
          <t>Dealer retail</t>
        </is>
      </c>
      <c r="I1644" t="inlineStr">
        <is>
          <t>Private buyer</t>
        </is>
      </c>
      <c r="J1644" t="inlineStr">
        <is>
          <t>Liam O'Brien</t>
        </is>
      </c>
      <c r="K1644" s="70" t="n">
        <v>23</v>
      </c>
      <c r="L1644" s="71" t="n">
        <v>4135725.58</v>
      </c>
      <c r="M1644" s="71" t="n">
        <v>95121688.34</v>
      </c>
      <c r="N1644" s="71" t="n">
        <v>2853650.65</v>
      </c>
      <c r="O1644" s="71" t="n">
        <v>92268037.69</v>
      </c>
      <c r="P1644" s="71" t="n">
        <v>73885386.39</v>
      </c>
      <c r="Q1644" s="71" t="n">
        <v>18382651.3</v>
      </c>
      <c r="R1644" t="inlineStr">
        <is>
          <t>JK-02</t>
        </is>
      </c>
      <c r="S1644" t="inlineStr">
        <is>
          <t>Petrol</t>
        </is>
      </c>
      <c r="T1644" s="70" t="n">
        <v>22</v>
      </c>
      <c r="U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TY101636</t>
        </is>
      </c>
      <c r="B1645" s="68" t="n">
        <v>45870</v>
      </c>
      <c r="C1645" s="69" t="n">
        <v>2025</v>
      </c>
      <c r="D1645" t="inlineStr">
        <is>
          <t>Aug</t>
        </is>
      </c>
      <c r="E1645" t="inlineStr">
        <is>
          <t>Japan</t>
        </is>
      </c>
      <c r="F1645" t="inlineStr">
        <is>
          <t>Japan</t>
        </is>
      </c>
      <c r="G1645" t="inlineStr">
        <is>
          <t>Corolla</t>
        </is>
      </c>
      <c r="H1645" t="inlineStr">
        <is>
          <t>Dealer retail</t>
        </is>
      </c>
      <c r="I1645" t="inlineStr">
        <is>
          <t>Private buyer</t>
        </is>
      </c>
      <c r="J1645" t="inlineStr">
        <is>
          <t>Lucas Martin</t>
        </is>
      </c>
      <c r="K1645" s="70" t="n">
        <v>40</v>
      </c>
      <c r="L1645" s="71" t="n">
        <v>2888220.57</v>
      </c>
      <c r="M1645" s="71" t="n">
        <v>115528822.8</v>
      </c>
      <c r="N1645" s="71" t="n">
        <v>0</v>
      </c>
      <c r="O1645" s="71" t="n">
        <v>115528822.8</v>
      </c>
      <c r="P1645" s="71" t="n">
        <v>92358386.36</v>
      </c>
      <c r="Q1645" s="71" t="n">
        <v>23170436.44</v>
      </c>
      <c r="R1645" t="inlineStr">
        <is>
          <t>OS-03</t>
        </is>
      </c>
      <c r="S1645" t="inlineStr">
        <is>
          <t>Petrol</t>
        </is>
      </c>
      <c r="T1645" s="70" t="n">
        <v>40</v>
      </c>
      <c r="U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TY101637</t>
        </is>
      </c>
      <c r="B1646" s="68" t="n">
        <v>45871</v>
      </c>
      <c r="C1646" s="69" t="n">
        <v>2025</v>
      </c>
      <c r="D1646" t="inlineStr">
        <is>
          <t>Aug</t>
        </is>
      </c>
      <c r="E1646" t="inlineStr">
        <is>
          <t>North America</t>
        </is>
      </c>
      <c r="F1646" t="inlineStr">
        <is>
          <t>Canada</t>
        </is>
      </c>
      <c r="G1646" t="inlineStr">
        <is>
          <t>bZ4X</t>
        </is>
      </c>
      <c r="H1646" t="inlineStr">
        <is>
          <t>Dealer retail</t>
        </is>
      </c>
      <c r="I1646" t="inlineStr">
        <is>
          <t>Private buyer</t>
        </is>
      </c>
      <c r="J1646" t="inlineStr">
        <is>
          <t>Ruhi Shaikh</t>
        </is>
      </c>
      <c r="K1646" s="70" t="n">
        <v>46</v>
      </c>
      <c r="L1646" s="71" t="n">
        <v>5978391.11</v>
      </c>
      <c r="M1646" s="71" t="n">
        <v>275005991.06</v>
      </c>
      <c r="N1646" s="71" t="n">
        <v>13750299.55</v>
      </c>
      <c r="O1646" s="71" t="n">
        <v>261255691.51</v>
      </c>
      <c r="P1646" s="71" t="n">
        <v>251139718.31</v>
      </c>
      <c r="Q1646" s="71" t="n">
        <v>10115973.2</v>
      </c>
      <c r="R1646" t="inlineStr">
        <is>
          <t>TO-04</t>
        </is>
      </c>
      <c r="S1646" t="inlineStr">
        <is>
          <t>EV</t>
        </is>
      </c>
      <c r="T1646" s="70" t="n">
        <v>44</v>
      </c>
      <c r="U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TY101638</t>
        </is>
      </c>
      <c r="B1647" s="68" t="n">
        <v>45871</v>
      </c>
      <c r="C1647" s="69" t="n">
        <v>2025</v>
      </c>
      <c r="D1647" t="inlineStr">
        <is>
          <t>Aug</t>
        </is>
      </c>
      <c r="E1647" t="inlineStr">
        <is>
          <t>Europe</t>
        </is>
      </c>
      <c r="F1647" t="inlineStr">
        <is>
          <t>Germany</t>
        </is>
      </c>
      <c r="G1647" t="inlineStr">
        <is>
          <t>Land Cruiser</t>
        </is>
      </c>
      <c r="H1647" t="inlineStr">
        <is>
          <t>Dealer retail</t>
        </is>
      </c>
      <c r="I1647" t="inlineStr">
        <is>
          <t>Government</t>
        </is>
      </c>
      <c r="J1647" t="inlineStr">
        <is>
          <t>Ana Costa</t>
        </is>
      </c>
      <c r="K1647" s="70" t="n">
        <v>45</v>
      </c>
      <c r="L1647" s="71" t="n">
        <v>7336564.4</v>
      </c>
      <c r="M1647" s="71" t="n">
        <v>330145398</v>
      </c>
      <c r="N1647" s="71" t="n">
        <v>0</v>
      </c>
      <c r="O1647" s="71" t="n">
        <v>330145398</v>
      </c>
      <c r="P1647" s="71" t="n">
        <v>249001906.28</v>
      </c>
      <c r="Q1647" s="71" t="n">
        <v>81143491.72</v>
      </c>
      <c r="R1647" t="inlineStr">
        <is>
          <t>BE-01</t>
        </is>
      </c>
      <c r="S1647" t="inlineStr">
        <is>
          <t>Hybrid</t>
        </is>
      </c>
      <c r="T1647" s="70" t="n">
        <v>45</v>
      </c>
      <c r="U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TY101639</t>
        </is>
      </c>
      <c r="B1648" s="68" t="n">
        <v>45871</v>
      </c>
      <c r="C1648" s="69" t="n">
        <v>2025</v>
      </c>
      <c r="D1648" t="inlineStr">
        <is>
          <t>Aug</t>
        </is>
      </c>
      <c r="E1648" t="inlineStr">
        <is>
          <t>Japan</t>
        </is>
      </c>
      <c r="F1648" t="inlineStr">
        <is>
          <t>Japan</t>
        </is>
      </c>
      <c r="G1648" t="inlineStr">
        <is>
          <t>bZ4X</t>
        </is>
      </c>
      <c r="H1648" t="inlineStr">
        <is>
          <t>Dealer retail</t>
        </is>
      </c>
      <c r="I1648" t="inlineStr">
        <is>
          <t>Company fleet</t>
        </is>
      </c>
      <c r="J1648" t="inlineStr">
        <is>
          <t>Kofi Mensah</t>
        </is>
      </c>
      <c r="K1648" s="70" t="n">
        <v>47</v>
      </c>
      <c r="L1648" s="71" t="n">
        <v>5760259.92</v>
      </c>
      <c r="M1648" s="71" t="n">
        <v>270732216.24</v>
      </c>
      <c r="N1648" s="71" t="n">
        <v>8121966.49</v>
      </c>
      <c r="O1648" s="71" t="n">
        <v>262610249.75</v>
      </c>
      <c r="P1648" s="71" t="n">
        <v>254696417.68</v>
      </c>
      <c r="Q1648" s="71" t="n">
        <v>7913832.07</v>
      </c>
      <c r="R1648" t="inlineStr">
        <is>
          <t>TK-02</t>
        </is>
      </c>
      <c r="S1648" t="inlineStr">
        <is>
          <t>EV</t>
        </is>
      </c>
      <c r="T1648" s="70" t="n">
        <v>52</v>
      </c>
      <c r="U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TY101640</t>
        </is>
      </c>
      <c r="B1649" s="68" t="n">
        <v>45871</v>
      </c>
      <c r="C1649" s="69" t="n">
        <v>2025</v>
      </c>
      <c r="D1649" t="inlineStr">
        <is>
          <t>Aug</t>
        </is>
      </c>
      <c r="E1649" t="inlineStr">
        <is>
          <t>Europe</t>
        </is>
      </c>
      <c r="F1649" t="inlineStr">
        <is>
          <t>Germany</t>
        </is>
      </c>
      <c r="G1649" t="inlineStr">
        <is>
          <t>Hilux</t>
        </is>
      </c>
      <c r="H1649" t="inlineStr">
        <is>
          <t>Dealer retail</t>
        </is>
      </c>
      <c r="I1649" t="inlineStr">
        <is>
          <t>Private buyer</t>
        </is>
      </c>
      <c r="J1649" t="inlineStr">
        <is>
          <t>Kofi Mensah</t>
        </is>
      </c>
      <c r="K1649" s="70" t="n">
        <v>2</v>
      </c>
      <c r="L1649" s="71" t="n">
        <v>4091546.98</v>
      </c>
      <c r="M1649" s="71" t="n">
        <v>8183093.96</v>
      </c>
      <c r="N1649" s="71" t="n">
        <v>0</v>
      </c>
      <c r="O1649" s="71" t="n">
        <v>8183093.96</v>
      </c>
      <c r="P1649" s="71" t="n">
        <v>6442865.88</v>
      </c>
      <c r="Q1649" s="71" t="n">
        <v>1740228.08</v>
      </c>
      <c r="R1649" t="inlineStr">
        <is>
          <t>BE-03</t>
        </is>
      </c>
      <c r="S1649" t="inlineStr">
        <is>
          <t>Petrol</t>
        </is>
      </c>
      <c r="T1649" s="70" t="n">
        <v>2</v>
      </c>
      <c r="U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TY101641</t>
        </is>
      </c>
      <c r="B1650" s="68" t="n">
        <v>45871</v>
      </c>
      <c r="C1650" s="69" t="n">
        <v>2025</v>
      </c>
      <c r="D1650" t="inlineStr">
        <is>
          <t>Aug</t>
        </is>
      </c>
      <c r="E1650" t="inlineStr">
        <is>
          <t>Japan</t>
        </is>
      </c>
      <c r="F1650" t="inlineStr">
        <is>
          <t>Japan</t>
        </is>
      </c>
      <c r="G1650" t="inlineStr">
        <is>
          <t>RAV4</t>
        </is>
      </c>
      <c r="H1650" t="inlineStr">
        <is>
          <t>Online reservation</t>
        </is>
      </c>
      <c r="I1650" t="inlineStr">
        <is>
          <t>Private buyer</t>
        </is>
      </c>
      <c r="J1650" t="inlineStr">
        <is>
          <t>Kofi Mensah</t>
        </is>
      </c>
      <c r="K1650" s="70" t="n">
        <v>37</v>
      </c>
      <c r="L1650" s="71" t="n">
        <v>3499183.4</v>
      </c>
      <c r="M1650" s="71" t="n">
        <v>129469785.8</v>
      </c>
      <c r="N1650" s="71" t="n">
        <v>3884093.57</v>
      </c>
      <c r="O1650" s="71" t="n">
        <v>125585692.23</v>
      </c>
      <c r="P1650" s="71" t="n">
        <v>102112185.97</v>
      </c>
      <c r="Q1650" s="71" t="n">
        <v>23473506.26</v>
      </c>
      <c r="R1650" t="inlineStr">
        <is>
          <t>NG-01</t>
        </is>
      </c>
      <c r="S1650" t="inlineStr">
        <is>
          <t>Hybrid</t>
        </is>
      </c>
      <c r="T1650" s="70" t="n">
        <v>41</v>
      </c>
      <c r="U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TY101642</t>
        </is>
      </c>
      <c r="B1651" s="68" t="n">
        <v>45871</v>
      </c>
      <c r="C1651" s="69" t="n">
        <v>2025</v>
      </c>
      <c r="D1651" t="inlineStr">
        <is>
          <t>Aug</t>
        </is>
      </c>
      <c r="E1651" t="inlineStr">
        <is>
          <t>Middle East</t>
        </is>
      </c>
      <c r="F1651" t="inlineStr">
        <is>
          <t>UAE</t>
        </is>
      </c>
      <c r="G1651" t="inlineStr">
        <is>
          <t>Camry</t>
        </is>
      </c>
      <c r="H1651" t="inlineStr">
        <is>
          <t>Online reservation</t>
        </is>
      </c>
      <c r="I1651" t="inlineStr">
        <is>
          <t>Company fleet</t>
        </is>
      </c>
      <c r="J1651" t="inlineStr">
        <is>
          <t>Shraddha Kulkarni</t>
        </is>
      </c>
      <c r="K1651" s="70" t="n">
        <v>23</v>
      </c>
      <c r="L1651" s="71" t="n">
        <v>3794278.88</v>
      </c>
      <c r="M1651" s="71" t="n">
        <v>87268414.23999999</v>
      </c>
      <c r="N1651" s="71" t="n">
        <v>1745368.28</v>
      </c>
      <c r="O1651" s="71" t="n">
        <v>85523045.95999999</v>
      </c>
      <c r="P1651" s="71" t="n">
        <v>71803927.84999999</v>
      </c>
      <c r="Q1651" s="71" t="n">
        <v>13719118.11</v>
      </c>
      <c r="R1651" t="inlineStr">
        <is>
          <t>DB-01</t>
        </is>
      </c>
      <c r="S1651" t="inlineStr">
        <is>
          <t>Petrol</t>
        </is>
      </c>
      <c r="T1651" s="70" t="n">
        <v>23</v>
      </c>
      <c r="U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TY101643</t>
        </is>
      </c>
      <c r="B1652" s="68" t="n">
        <v>45871</v>
      </c>
      <c r="C1652" s="69" t="n">
        <v>2025</v>
      </c>
      <c r="D1652" t="inlineStr">
        <is>
          <t>Aug</t>
        </is>
      </c>
      <c r="E1652" t="inlineStr">
        <is>
          <t>Japan</t>
        </is>
      </c>
      <c r="F1652" t="inlineStr">
        <is>
          <t>Japan</t>
        </is>
      </c>
      <c r="G1652" t="inlineStr">
        <is>
          <t>Land Cruiser</t>
        </is>
      </c>
      <c r="H1652" t="inlineStr">
        <is>
          <t>Fleet</t>
        </is>
      </c>
      <c r="I1652" t="inlineStr">
        <is>
          <t>Private buyer</t>
        </is>
      </c>
      <c r="J1652" t="inlineStr">
        <is>
          <t>Kofi Mensah</t>
        </is>
      </c>
      <c r="K1652" s="70" t="n">
        <v>7</v>
      </c>
      <c r="L1652" s="71" t="n">
        <v>7146714.74</v>
      </c>
      <c r="M1652" s="71" t="n">
        <v>50027003.18</v>
      </c>
      <c r="N1652" s="71" t="n">
        <v>1000540.06</v>
      </c>
      <c r="O1652" s="71" t="n">
        <v>49026463.12</v>
      </c>
      <c r="P1652" s="71" t="n">
        <v>38959135.06</v>
      </c>
      <c r="Q1652" s="71" t="n">
        <v>10067328.06</v>
      </c>
      <c r="R1652" t="inlineStr">
        <is>
          <t>OS-01</t>
        </is>
      </c>
      <c r="S1652" t="inlineStr">
        <is>
          <t>Petrol</t>
        </is>
      </c>
      <c r="T1652" s="70" t="n">
        <v>7</v>
      </c>
      <c r="U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TY101644</t>
        </is>
      </c>
      <c r="B1653" s="68" t="n">
        <v>45871</v>
      </c>
      <c r="C1653" s="69" t="n">
        <v>2025</v>
      </c>
      <c r="D1653" t="inlineStr">
        <is>
          <t>Aug</t>
        </is>
      </c>
      <c r="E1653" t="inlineStr">
        <is>
          <t>Japan</t>
        </is>
      </c>
      <c r="F1653" t="inlineStr">
        <is>
          <t>Japan</t>
        </is>
      </c>
      <c r="G1653" t="inlineStr">
        <is>
          <t>Corolla</t>
        </is>
      </c>
      <c r="H1653" t="inlineStr">
        <is>
          <t>Dealer retail</t>
        </is>
      </c>
      <c r="I1653" t="inlineStr">
        <is>
          <t>Private buyer</t>
        </is>
      </c>
      <c r="J1653" t="inlineStr">
        <is>
          <t>Lucas Martin</t>
        </is>
      </c>
      <c r="K1653" s="70" t="n">
        <v>34</v>
      </c>
      <c r="L1653" s="71" t="n">
        <v>2897534.34</v>
      </c>
      <c r="M1653" s="71" t="n">
        <v>98516167.56</v>
      </c>
      <c r="N1653" s="71" t="n">
        <v>0</v>
      </c>
      <c r="O1653" s="71" t="n">
        <v>98516167.56</v>
      </c>
      <c r="P1653" s="71" t="n">
        <v>80810113.17</v>
      </c>
      <c r="Q1653" s="71" t="n">
        <v>17706054.39</v>
      </c>
      <c r="R1653" t="inlineStr">
        <is>
          <t>NG-04</t>
        </is>
      </c>
      <c r="S1653" t="inlineStr">
        <is>
          <t>Hybrid</t>
        </is>
      </c>
      <c r="T1653" s="70" t="n">
        <v>35</v>
      </c>
      <c r="U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TY101645</t>
        </is>
      </c>
      <c r="B1654" s="68" t="n">
        <v>45871</v>
      </c>
      <c r="C1654" s="69" t="n">
        <v>2025</v>
      </c>
      <c r="D1654" t="inlineStr">
        <is>
          <t>Aug</t>
        </is>
      </c>
      <c r="E1654" t="inlineStr">
        <is>
          <t>Asia</t>
        </is>
      </c>
      <c r="F1654" t="inlineStr">
        <is>
          <t>Thailand</t>
        </is>
      </c>
      <c r="G1654" t="inlineStr">
        <is>
          <t>bZ4X</t>
        </is>
      </c>
      <c r="H1654" t="inlineStr">
        <is>
          <t>Dealer retail</t>
        </is>
      </c>
      <c r="I1654" t="inlineStr">
        <is>
          <t>Company fleet</t>
        </is>
      </c>
      <c r="J1654" t="inlineStr">
        <is>
          <t>Shraddha Kulkarni</t>
        </is>
      </c>
      <c r="K1654" s="70" t="n">
        <v>27</v>
      </c>
      <c r="L1654" s="71" t="n">
        <v>6103520.09</v>
      </c>
      <c r="M1654" s="71" t="n">
        <v>164795042.43</v>
      </c>
      <c r="N1654" s="71" t="n">
        <v>4943851.27</v>
      </c>
      <c r="O1654" s="71" t="n">
        <v>159851191.16</v>
      </c>
      <c r="P1654" s="71" t="n">
        <v>141532800.92</v>
      </c>
      <c r="Q1654" s="71" t="n">
        <v>18318390.24</v>
      </c>
      <c r="R1654" t="inlineStr">
        <is>
          <t>BK-03</t>
        </is>
      </c>
      <c r="S1654" t="inlineStr">
        <is>
          <t>EV</t>
        </is>
      </c>
      <c r="T1654" s="70" t="n">
        <v>27</v>
      </c>
      <c r="U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TY101646</t>
        </is>
      </c>
      <c r="B1655" s="68" t="n">
        <v>45871</v>
      </c>
      <c r="C1655" s="69" t="n">
        <v>2025</v>
      </c>
      <c r="D1655" t="inlineStr">
        <is>
          <t>Aug</t>
        </is>
      </c>
      <c r="E1655" t="inlineStr">
        <is>
          <t>Asia</t>
        </is>
      </c>
      <c r="F1655" t="inlineStr">
        <is>
          <t>Thailand</t>
        </is>
      </c>
      <c r="G1655" t="inlineStr">
        <is>
          <t>Hilux</t>
        </is>
      </c>
      <c r="H1655" t="inlineStr">
        <is>
          <t>Dealer retail</t>
        </is>
      </c>
      <c r="I1655" t="inlineStr">
        <is>
          <t>Private buyer</t>
        </is>
      </c>
      <c r="J1655" t="inlineStr">
        <is>
          <t>Ana Costa</t>
        </is>
      </c>
      <c r="K1655" s="70" t="n">
        <v>23</v>
      </c>
      <c r="L1655" s="71" t="n">
        <v>3843742.98</v>
      </c>
      <c r="M1655" s="71" t="n">
        <v>88406088.54000001</v>
      </c>
      <c r="N1655" s="71" t="n">
        <v>2652182.66</v>
      </c>
      <c r="O1655" s="71" t="n">
        <v>85753905.88</v>
      </c>
      <c r="P1655" s="71" t="n">
        <v>73038087.09</v>
      </c>
      <c r="Q1655" s="71" t="n">
        <v>12715818.79</v>
      </c>
      <c r="R1655" t="inlineStr">
        <is>
          <t>BK-01</t>
        </is>
      </c>
      <c r="S1655" t="inlineStr">
        <is>
          <t>Diesel</t>
        </is>
      </c>
      <c r="T1655" s="70" t="n">
        <v>23</v>
      </c>
      <c r="U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TY101647</t>
        </is>
      </c>
      <c r="B1656" s="68" t="n">
        <v>45871</v>
      </c>
      <c r="C1656" s="69" t="n">
        <v>2025</v>
      </c>
      <c r="D1656" t="inlineStr">
        <is>
          <t>Aug</t>
        </is>
      </c>
      <c r="E1656" t="inlineStr">
        <is>
          <t>North America</t>
        </is>
      </c>
      <c r="F1656" t="inlineStr">
        <is>
          <t>USA</t>
        </is>
      </c>
      <c r="G1656" t="inlineStr">
        <is>
          <t>Land Cruiser</t>
        </is>
      </c>
      <c r="H1656" t="inlineStr">
        <is>
          <t>Dealer retail</t>
        </is>
      </c>
      <c r="I1656" t="inlineStr">
        <is>
          <t>Private buyer</t>
        </is>
      </c>
      <c r="J1656" t="inlineStr">
        <is>
          <t>Zoya Ahmed</t>
        </is>
      </c>
      <c r="K1656" s="70" t="n">
        <v>7</v>
      </c>
      <c r="L1656" s="71" t="n">
        <v>7377739.47</v>
      </c>
      <c r="M1656" s="71" t="n">
        <v>51644176.29</v>
      </c>
      <c r="N1656" s="71" t="n">
        <v>2582208.81</v>
      </c>
      <c r="O1656" s="71" t="n">
        <v>49061967.48</v>
      </c>
      <c r="P1656" s="71" t="n">
        <v>39541946.64</v>
      </c>
      <c r="Q1656" s="71" t="n">
        <v>9520020.84</v>
      </c>
      <c r="R1656" t="inlineStr">
        <is>
          <t>LA-04</t>
        </is>
      </c>
      <c r="S1656" t="inlineStr">
        <is>
          <t>Petrol</t>
        </is>
      </c>
      <c r="T1656" s="70" t="n">
        <v>8</v>
      </c>
      <c r="U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TY101648</t>
        </is>
      </c>
      <c r="B1657" s="68" t="n">
        <v>45871</v>
      </c>
      <c r="C1657" s="69" t="n">
        <v>2025</v>
      </c>
      <c r="D1657" t="inlineStr">
        <is>
          <t>Aug</t>
        </is>
      </c>
      <c r="E1657" t="inlineStr">
        <is>
          <t>Middle East</t>
        </is>
      </c>
      <c r="F1657" t="inlineStr">
        <is>
          <t>UAE</t>
        </is>
      </c>
      <c r="G1657" t="inlineStr">
        <is>
          <t>Hilux</t>
        </is>
      </c>
      <c r="H1657" t="inlineStr">
        <is>
          <t>Fleet</t>
        </is>
      </c>
      <c r="I1657" t="inlineStr">
        <is>
          <t>Private buyer</t>
        </is>
      </c>
      <c r="J1657" t="inlineStr">
        <is>
          <t>Carlos Silva</t>
        </is>
      </c>
      <c r="K1657" s="70" t="n">
        <v>32</v>
      </c>
      <c r="L1657" s="71" t="n">
        <v>3884109.39</v>
      </c>
      <c r="M1657" s="71" t="n">
        <v>124291500.48</v>
      </c>
      <c r="N1657" s="71" t="n">
        <v>0</v>
      </c>
      <c r="O1657" s="71" t="n">
        <v>124291500.48</v>
      </c>
      <c r="P1657" s="71" t="n">
        <v>98563272.37</v>
      </c>
      <c r="Q1657" s="71" t="n">
        <v>25728228.11</v>
      </c>
      <c r="R1657" t="inlineStr">
        <is>
          <t>DB-02</t>
        </is>
      </c>
      <c r="S1657" t="inlineStr">
        <is>
          <t>Diesel</t>
        </is>
      </c>
      <c r="T1657" s="70" t="n">
        <v>33</v>
      </c>
      <c r="U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TY101649</t>
        </is>
      </c>
      <c r="B1658" s="68" t="n">
        <v>45871</v>
      </c>
      <c r="C1658" s="69" t="n">
        <v>2025</v>
      </c>
      <c r="D1658" t="inlineStr">
        <is>
          <t>Aug</t>
        </is>
      </c>
      <c r="E1658" t="inlineStr">
        <is>
          <t>North America</t>
        </is>
      </c>
      <c r="F1658" t="inlineStr">
        <is>
          <t>Canada</t>
        </is>
      </c>
      <c r="G1658" t="inlineStr">
        <is>
          <t>RAV4</t>
        </is>
      </c>
      <c r="H1658" t="inlineStr">
        <is>
          <t>Dealer retail</t>
        </is>
      </c>
      <c r="I1658" t="inlineStr">
        <is>
          <t>Company fleet</t>
        </is>
      </c>
      <c r="J1658" t="inlineStr">
        <is>
          <t>Kofi Mensah</t>
        </is>
      </c>
      <c r="K1658" s="70" t="n">
        <v>38</v>
      </c>
      <c r="L1658" s="71" t="n">
        <v>3505086.57</v>
      </c>
      <c r="M1658" s="71" t="n">
        <v>133193289.66</v>
      </c>
      <c r="N1658" s="71" t="n">
        <v>0</v>
      </c>
      <c r="O1658" s="71" t="n">
        <v>133193289.66</v>
      </c>
      <c r="P1658" s="71" t="n">
        <v>106306154.39</v>
      </c>
      <c r="Q1658" s="71" t="n">
        <v>26887135.27</v>
      </c>
      <c r="R1658" t="inlineStr">
        <is>
          <t>TO-04</t>
        </is>
      </c>
      <c r="S1658" t="inlineStr">
        <is>
          <t>Petrol</t>
        </is>
      </c>
      <c r="T1658" s="70" t="n">
        <v>42</v>
      </c>
      <c r="U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TY101650</t>
        </is>
      </c>
      <c r="B1659" s="68" t="n">
        <v>45872</v>
      </c>
      <c r="C1659" s="69" t="n">
        <v>2025</v>
      </c>
      <c r="D1659" t="inlineStr">
        <is>
          <t>Aug</t>
        </is>
      </c>
      <c r="E1659" t="inlineStr">
        <is>
          <t>Asia</t>
        </is>
      </c>
      <c r="F1659" t="inlineStr">
        <is>
          <t>India</t>
        </is>
      </c>
      <c r="G1659" t="inlineStr">
        <is>
          <t>Hilux</t>
        </is>
      </c>
      <c r="H1659" t="inlineStr">
        <is>
          <t>Dealer retail</t>
        </is>
      </c>
      <c r="I1659" t="inlineStr">
        <is>
          <t>Private buyer</t>
        </is>
      </c>
      <c r="J1659" t="inlineStr">
        <is>
          <t>Fatima Al-Saud</t>
        </is>
      </c>
      <c r="K1659" s="70" t="n">
        <v>37</v>
      </c>
      <c r="L1659" s="71" t="n">
        <v>3802398.75</v>
      </c>
      <c r="M1659" s="71" t="n">
        <v>140688753.75</v>
      </c>
      <c r="N1659" s="71" t="n">
        <v>7034437.69</v>
      </c>
      <c r="O1659" s="71" t="n">
        <v>133654316.06</v>
      </c>
      <c r="P1659" s="71" t="n">
        <v>117661550.07</v>
      </c>
      <c r="Q1659" s="71" t="n">
        <v>15992765.99</v>
      </c>
      <c r="R1659" t="inlineStr">
        <is>
          <t>PU-02</t>
        </is>
      </c>
      <c r="S1659" t="inlineStr">
        <is>
          <t>Diesel</t>
        </is>
      </c>
      <c r="T1659" s="70" t="n">
        <v>39</v>
      </c>
      <c r="U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TY101651</t>
        </is>
      </c>
      <c r="B1660" s="68" t="n">
        <v>45872</v>
      </c>
      <c r="C1660" s="69" t="n">
        <v>2025</v>
      </c>
      <c r="D1660" t="inlineStr">
        <is>
          <t>Aug</t>
        </is>
      </c>
      <c r="E1660" t="inlineStr">
        <is>
          <t>Asia</t>
        </is>
      </c>
      <c r="F1660" t="inlineStr">
        <is>
          <t>Thailand</t>
        </is>
      </c>
      <c r="G1660" t="inlineStr">
        <is>
          <t>RAV4</t>
        </is>
      </c>
      <c r="H1660" t="inlineStr">
        <is>
          <t>Dealer retail</t>
        </is>
      </c>
      <c r="I1660" t="inlineStr">
        <is>
          <t>Private buyer</t>
        </is>
      </c>
      <c r="J1660" t="inlineStr">
        <is>
          <t>Mei Lin</t>
        </is>
      </c>
      <c r="K1660" s="70" t="n">
        <v>43</v>
      </c>
      <c r="L1660" s="71" t="n">
        <v>3762501.45</v>
      </c>
      <c r="M1660" s="71" t="n">
        <v>161787562.35</v>
      </c>
      <c r="N1660" s="71" t="n">
        <v>3235751.25</v>
      </c>
      <c r="O1660" s="71" t="n">
        <v>158551811.1</v>
      </c>
      <c r="P1660" s="71" t="n">
        <v>119781727.27</v>
      </c>
      <c r="Q1660" s="71" t="n">
        <v>38770083.83</v>
      </c>
      <c r="R1660" t="inlineStr">
        <is>
          <t>BK-02</t>
        </is>
      </c>
      <c r="S1660" t="inlineStr">
        <is>
          <t>Hybrid</t>
        </is>
      </c>
      <c r="T1660" s="70" t="n">
        <v>43</v>
      </c>
      <c r="U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TY101652</t>
        </is>
      </c>
      <c r="B1661" s="68" t="n">
        <v>45872</v>
      </c>
      <c r="C1661" s="69" t="n">
        <v>2025</v>
      </c>
      <c r="D1661" t="inlineStr">
        <is>
          <t>Aug</t>
        </is>
      </c>
      <c r="E1661" t="inlineStr">
        <is>
          <t>Asia</t>
        </is>
      </c>
      <c r="F1661" t="inlineStr">
        <is>
          <t>Thailand</t>
        </is>
      </c>
      <c r="G1661" t="inlineStr">
        <is>
          <t>RAV4</t>
        </is>
      </c>
      <c r="H1661" t="inlineStr">
        <is>
          <t>Dealer retail</t>
        </is>
      </c>
      <c r="I1661" t="inlineStr">
        <is>
          <t>Private buyer</t>
        </is>
      </c>
      <c r="J1661" t="inlineStr">
        <is>
          <t>Fatima Al-Saud</t>
        </is>
      </c>
      <c r="K1661" s="70" t="n">
        <v>47</v>
      </c>
      <c r="L1661" s="71" t="n">
        <v>3427425.79</v>
      </c>
      <c r="M1661" s="71" t="n">
        <v>161089012.13</v>
      </c>
      <c r="N1661" s="71" t="n">
        <v>8054450.61</v>
      </c>
      <c r="O1661" s="71" t="n">
        <v>153034561.52</v>
      </c>
      <c r="P1661" s="71" t="n">
        <v>137670534.98</v>
      </c>
      <c r="Q1661" s="71" t="n">
        <v>15364026.54</v>
      </c>
      <c r="R1661" t="inlineStr">
        <is>
          <t>BK-04</t>
        </is>
      </c>
      <c r="S1661" t="inlineStr">
        <is>
          <t>Petrol</t>
        </is>
      </c>
      <c r="T1661" s="70" t="n">
        <v>50</v>
      </c>
      <c r="U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TY101653</t>
        </is>
      </c>
      <c r="B1662" s="68" t="n">
        <v>45872</v>
      </c>
      <c r="C1662" s="69" t="n">
        <v>2025</v>
      </c>
      <c r="D1662" t="inlineStr">
        <is>
          <t>Aug</t>
        </is>
      </c>
      <c r="E1662" t="inlineStr">
        <is>
          <t>Japan</t>
        </is>
      </c>
      <c r="F1662" t="inlineStr">
        <is>
          <t>Japan</t>
        </is>
      </c>
      <c r="G1662" t="inlineStr">
        <is>
          <t>RAV4</t>
        </is>
      </c>
      <c r="H1662" t="inlineStr">
        <is>
          <t>Dealer retail</t>
        </is>
      </c>
      <c r="I1662" t="inlineStr">
        <is>
          <t>Company fleet</t>
        </is>
      </c>
      <c r="J1662" t="inlineStr">
        <is>
          <t>Zoya Ahmed</t>
        </is>
      </c>
      <c r="K1662" s="70" t="n">
        <v>10</v>
      </c>
      <c r="L1662" s="71" t="n">
        <v>3609899.75</v>
      </c>
      <c r="M1662" s="71" t="n">
        <v>36098997.5</v>
      </c>
      <c r="N1662" s="71" t="n">
        <v>0</v>
      </c>
      <c r="O1662" s="71" t="n">
        <v>36098997.5</v>
      </c>
      <c r="P1662" s="71" t="n">
        <v>28722531.79</v>
      </c>
      <c r="Q1662" s="71" t="n">
        <v>7376465.71</v>
      </c>
      <c r="R1662" t="inlineStr">
        <is>
          <t>OS-01</t>
        </is>
      </c>
      <c r="S1662" t="inlineStr">
        <is>
          <t>Petrol</t>
        </is>
      </c>
      <c r="T1662" s="70" t="n">
        <v>10</v>
      </c>
      <c r="U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TY101654</t>
        </is>
      </c>
      <c r="B1663" s="68" t="n">
        <v>45872</v>
      </c>
      <c r="C1663" s="69" t="n">
        <v>2025</v>
      </c>
      <c r="D1663" t="inlineStr">
        <is>
          <t>Aug</t>
        </is>
      </c>
      <c r="E1663" t="inlineStr">
        <is>
          <t>Europe</t>
        </is>
      </c>
      <c r="F1663" t="inlineStr">
        <is>
          <t>UK</t>
        </is>
      </c>
      <c r="G1663" t="inlineStr">
        <is>
          <t>Corolla</t>
        </is>
      </c>
      <c r="H1663" t="inlineStr">
        <is>
          <t>Dealer retail</t>
        </is>
      </c>
      <c r="I1663" t="inlineStr">
        <is>
          <t>Private buyer</t>
        </is>
      </c>
      <c r="J1663" t="inlineStr">
        <is>
          <t>Emma Clarke</t>
        </is>
      </c>
      <c r="K1663" s="70" t="n">
        <v>34</v>
      </c>
      <c r="L1663" s="71" t="n">
        <v>2842983.3</v>
      </c>
      <c r="M1663" s="71" t="n">
        <v>96661432.2</v>
      </c>
      <c r="N1663" s="71" t="n">
        <v>2899842.97</v>
      </c>
      <c r="O1663" s="71" t="n">
        <v>93761589.23</v>
      </c>
      <c r="P1663" s="71" t="n">
        <v>75118597.31999999</v>
      </c>
      <c r="Q1663" s="71" t="n">
        <v>18642991.91</v>
      </c>
      <c r="R1663" t="inlineStr">
        <is>
          <t>LN-04</t>
        </is>
      </c>
      <c r="S1663" t="inlineStr">
        <is>
          <t>Hybrid</t>
        </is>
      </c>
      <c r="T1663" s="70" t="n">
        <v>38</v>
      </c>
      <c r="U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TY101655</t>
        </is>
      </c>
      <c r="B1664" s="68" t="n">
        <v>45872</v>
      </c>
      <c r="C1664" s="69" t="n">
        <v>2025</v>
      </c>
      <c r="D1664" t="inlineStr">
        <is>
          <t>Aug</t>
        </is>
      </c>
      <c r="E1664" t="inlineStr">
        <is>
          <t>Asia</t>
        </is>
      </c>
      <c r="F1664" t="inlineStr">
        <is>
          <t>Thailand</t>
        </is>
      </c>
      <c r="G1664" t="inlineStr">
        <is>
          <t>RAV4</t>
        </is>
      </c>
      <c r="H1664" t="inlineStr">
        <is>
          <t>Fleet</t>
        </is>
      </c>
      <c r="I1664" t="inlineStr">
        <is>
          <t>Private buyer</t>
        </is>
      </c>
      <c r="J1664" t="inlineStr">
        <is>
          <t>Amir Khan</t>
        </is>
      </c>
      <c r="K1664" s="70" t="n">
        <v>15</v>
      </c>
      <c r="L1664" s="71" t="n">
        <v>3427380.1</v>
      </c>
      <c r="M1664" s="71" t="n">
        <v>51410701.5</v>
      </c>
      <c r="N1664" s="71" t="n">
        <v>0</v>
      </c>
      <c r="O1664" s="71" t="n">
        <v>51410701.5</v>
      </c>
      <c r="P1664" s="71" t="n">
        <v>43828824.98</v>
      </c>
      <c r="Q1664" s="71" t="n">
        <v>7581876.52</v>
      </c>
      <c r="R1664" t="inlineStr">
        <is>
          <t>BK-01</t>
        </is>
      </c>
      <c r="S1664" t="inlineStr">
        <is>
          <t>Petrol</t>
        </is>
      </c>
      <c r="T1664" s="70" t="n">
        <v>14</v>
      </c>
      <c r="U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TY101656</t>
        </is>
      </c>
      <c r="B1665" s="68" t="n">
        <v>45872</v>
      </c>
      <c r="C1665" s="69" t="n">
        <v>2025</v>
      </c>
      <c r="D1665" t="inlineStr">
        <is>
          <t>Aug</t>
        </is>
      </c>
      <c r="E1665" t="inlineStr">
        <is>
          <t>Asia</t>
        </is>
      </c>
      <c r="F1665" t="inlineStr">
        <is>
          <t>Thailand</t>
        </is>
      </c>
      <c r="G1665" t="inlineStr">
        <is>
          <t>Camry</t>
        </is>
      </c>
      <c r="H1665" t="inlineStr">
        <is>
          <t>Dealer retail</t>
        </is>
      </c>
      <c r="I1665" t="inlineStr">
        <is>
          <t>Private buyer</t>
        </is>
      </c>
      <c r="J1665" t="inlineStr">
        <is>
          <t>Fatima Al-Saud</t>
        </is>
      </c>
      <c r="K1665" s="70" t="n">
        <v>42</v>
      </c>
      <c r="L1665" s="71" t="n">
        <v>4181212.59</v>
      </c>
      <c r="M1665" s="71" t="n">
        <v>175610928.78</v>
      </c>
      <c r="N1665" s="71" t="n">
        <v>8780546.439999999</v>
      </c>
      <c r="O1665" s="71" t="n">
        <v>166830382.34</v>
      </c>
      <c r="P1665" s="71" t="n">
        <v>139500061.73</v>
      </c>
      <c r="Q1665" s="71" t="n">
        <v>27330320.61</v>
      </c>
      <c r="R1665" t="inlineStr">
        <is>
          <t>BK-01</t>
        </is>
      </c>
      <c r="S1665" t="inlineStr">
        <is>
          <t>Hybrid</t>
        </is>
      </c>
      <c r="T1665" s="70" t="n">
        <v>44</v>
      </c>
      <c r="U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TY101657</t>
        </is>
      </c>
      <c r="B1666" s="68" t="n">
        <v>45872</v>
      </c>
      <c r="C1666" s="69" t="n">
        <v>2025</v>
      </c>
      <c r="D1666" t="inlineStr">
        <is>
          <t>Aug</t>
        </is>
      </c>
      <c r="E1666" t="inlineStr">
        <is>
          <t>Asia</t>
        </is>
      </c>
      <c r="F1666" t="inlineStr">
        <is>
          <t>Thailand</t>
        </is>
      </c>
      <c r="G1666" t="inlineStr">
        <is>
          <t>RAV4</t>
        </is>
      </c>
      <c r="H1666" t="inlineStr">
        <is>
          <t>Online reservation</t>
        </is>
      </c>
      <c r="I1666" t="inlineStr">
        <is>
          <t>Government</t>
        </is>
      </c>
      <c r="J1666" t="inlineStr">
        <is>
          <t>Amir Khan</t>
        </is>
      </c>
      <c r="K1666" s="70" t="n">
        <v>21</v>
      </c>
      <c r="L1666" s="71" t="n">
        <v>3428298.35</v>
      </c>
      <c r="M1666" s="71" t="n">
        <v>71994265.34999999</v>
      </c>
      <c r="N1666" s="71" t="n">
        <v>2159827.96</v>
      </c>
      <c r="O1666" s="71" t="n">
        <v>69834437.39</v>
      </c>
      <c r="P1666" s="71" t="n">
        <v>61874739.04</v>
      </c>
      <c r="Q1666" s="71" t="n">
        <v>7959698.35</v>
      </c>
      <c r="R1666" t="inlineStr">
        <is>
          <t>BK-04</t>
        </is>
      </c>
      <c r="S1666" t="inlineStr">
        <is>
          <t>Hybrid</t>
        </is>
      </c>
      <c r="T1666" s="70" t="n">
        <v>23</v>
      </c>
      <c r="U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TY101658</t>
        </is>
      </c>
      <c r="B1667" s="68" t="n">
        <v>45872</v>
      </c>
      <c r="C1667" s="69" t="n">
        <v>2025</v>
      </c>
      <c r="D1667" t="inlineStr">
        <is>
          <t>Aug</t>
        </is>
      </c>
      <c r="E1667" t="inlineStr">
        <is>
          <t>North America</t>
        </is>
      </c>
      <c r="F1667" t="inlineStr">
        <is>
          <t>USA</t>
        </is>
      </c>
      <c r="G1667" t="inlineStr">
        <is>
          <t>Corolla</t>
        </is>
      </c>
      <c r="H1667" t="inlineStr">
        <is>
          <t>Dealer retail</t>
        </is>
      </c>
      <c r="I1667" t="inlineStr">
        <is>
          <t>Government</t>
        </is>
      </c>
      <c r="J1667" t="inlineStr">
        <is>
          <t>Arjun Mehta</t>
        </is>
      </c>
      <c r="K1667" s="70" t="n">
        <v>47</v>
      </c>
      <c r="L1667" s="71" t="n">
        <v>2641407.88</v>
      </c>
      <c r="M1667" s="71" t="n">
        <v>124146170.36</v>
      </c>
      <c r="N1667" s="71" t="n">
        <v>3724385.11</v>
      </c>
      <c r="O1667" s="71" t="n">
        <v>120421785.25</v>
      </c>
      <c r="P1667" s="71" t="n">
        <v>111625304.8</v>
      </c>
      <c r="Q1667" s="71" t="n">
        <v>8796480.449999999</v>
      </c>
      <c r="R1667" t="inlineStr">
        <is>
          <t>TX-03</t>
        </is>
      </c>
      <c r="S1667" t="inlineStr">
        <is>
          <t>Petrol</t>
        </is>
      </c>
      <c r="T1667" s="70" t="n">
        <v>45</v>
      </c>
      <c r="U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TY101659</t>
        </is>
      </c>
      <c r="B1668" s="68" t="n">
        <v>45872</v>
      </c>
      <c r="C1668" s="69" t="n">
        <v>2025</v>
      </c>
      <c r="D1668" t="inlineStr">
        <is>
          <t>Aug</t>
        </is>
      </c>
      <c r="E1668" t="inlineStr">
        <is>
          <t>Europe</t>
        </is>
      </c>
      <c r="F1668" t="inlineStr">
        <is>
          <t>UK</t>
        </is>
      </c>
      <c r="G1668" t="inlineStr">
        <is>
          <t>Hilux</t>
        </is>
      </c>
      <c r="H1668" t="inlineStr">
        <is>
          <t>Dealer retail</t>
        </is>
      </c>
      <c r="I1668" t="inlineStr">
        <is>
          <t>Private buyer</t>
        </is>
      </c>
      <c r="J1668" t="inlineStr">
        <is>
          <t>Olivia Brown</t>
        </is>
      </c>
      <c r="K1668" s="70" t="n">
        <v>28</v>
      </c>
      <c r="L1668" s="71" t="n">
        <v>4239376.75</v>
      </c>
      <c r="M1668" s="71" t="n">
        <v>118702549</v>
      </c>
      <c r="N1668" s="71" t="n">
        <v>3561076.47</v>
      </c>
      <c r="O1668" s="71" t="n">
        <v>115141472.53</v>
      </c>
      <c r="P1668" s="71" t="n">
        <v>86915404.23999999</v>
      </c>
      <c r="Q1668" s="71" t="n">
        <v>28226068.29</v>
      </c>
      <c r="R1668" t="inlineStr">
        <is>
          <t>LN-02</t>
        </is>
      </c>
      <c r="S1668" t="inlineStr">
        <is>
          <t>Diesel</t>
        </is>
      </c>
      <c r="T1668" s="70" t="n">
        <v>31</v>
      </c>
      <c r="U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TY101660</t>
        </is>
      </c>
      <c r="B1669" s="68" t="n">
        <v>45872</v>
      </c>
      <c r="C1669" s="69" t="n">
        <v>2025</v>
      </c>
      <c r="D1669" t="inlineStr">
        <is>
          <t>Aug</t>
        </is>
      </c>
      <c r="E1669" t="inlineStr">
        <is>
          <t>North America</t>
        </is>
      </c>
      <c r="F1669" t="inlineStr">
        <is>
          <t>Canada</t>
        </is>
      </c>
      <c r="G1669" t="inlineStr">
        <is>
          <t>Hilux</t>
        </is>
      </c>
      <c r="H1669" t="inlineStr">
        <is>
          <t>Dealer retail</t>
        </is>
      </c>
      <c r="I1669" t="inlineStr">
        <is>
          <t>Company fleet</t>
        </is>
      </c>
      <c r="J1669" t="inlineStr">
        <is>
          <t>Omar Haddad</t>
        </is>
      </c>
      <c r="K1669" s="70" t="n">
        <v>40</v>
      </c>
      <c r="L1669" s="71" t="n">
        <v>3974971.82</v>
      </c>
      <c r="M1669" s="71" t="n">
        <v>158998872.8</v>
      </c>
      <c r="N1669" s="71" t="n">
        <v>4769966.18</v>
      </c>
      <c r="O1669" s="71" t="n">
        <v>154228906.62</v>
      </c>
      <c r="P1669" s="71" t="n">
        <v>129409316.25</v>
      </c>
      <c r="Q1669" s="71" t="n">
        <v>24819590.37</v>
      </c>
      <c r="R1669" t="inlineStr">
        <is>
          <t>TO-02</t>
        </is>
      </c>
      <c r="S1669" t="inlineStr">
        <is>
          <t>Diesel</t>
        </is>
      </c>
      <c r="T1669" s="70" t="n">
        <v>40</v>
      </c>
      <c r="U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TY101661</t>
        </is>
      </c>
      <c r="B1670" s="68" t="n">
        <v>45873</v>
      </c>
      <c r="C1670" s="69" t="n">
        <v>2025</v>
      </c>
      <c r="D1670" t="inlineStr">
        <is>
          <t>Aug</t>
        </is>
      </c>
      <c r="E1670" t="inlineStr">
        <is>
          <t>North America</t>
        </is>
      </c>
      <c r="F1670" t="inlineStr">
        <is>
          <t>Canada</t>
        </is>
      </c>
      <c r="G1670" t="inlineStr">
        <is>
          <t>Camry</t>
        </is>
      </c>
      <c r="H1670" t="inlineStr">
        <is>
          <t>Dealer retail</t>
        </is>
      </c>
      <c r="I1670" t="inlineStr">
        <is>
          <t>Company fleet</t>
        </is>
      </c>
      <c r="J1670" t="inlineStr">
        <is>
          <t>Liam O'Brien</t>
        </is>
      </c>
      <c r="K1670" s="70" t="n">
        <v>7</v>
      </c>
      <c r="L1670" s="71" t="n">
        <v>3808786.93</v>
      </c>
      <c r="M1670" s="71" t="n">
        <v>26661508.51</v>
      </c>
      <c r="N1670" s="71" t="n">
        <v>533230.17</v>
      </c>
      <c r="O1670" s="71" t="n">
        <v>26128278.34</v>
      </c>
      <c r="P1670" s="71" t="n">
        <v>22275663.52</v>
      </c>
      <c r="Q1670" s="71" t="n">
        <v>3852614.82</v>
      </c>
      <c r="R1670" t="inlineStr">
        <is>
          <t>TO-03</t>
        </is>
      </c>
      <c r="S1670" t="inlineStr">
        <is>
          <t>Hybrid</t>
        </is>
      </c>
      <c r="T1670" s="70" t="n">
        <v>7</v>
      </c>
      <c r="U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TY101662</t>
        </is>
      </c>
      <c r="B1671" s="68" t="n">
        <v>45873</v>
      </c>
      <c r="C1671" s="69" t="n">
        <v>2025</v>
      </c>
      <c r="D1671" t="inlineStr">
        <is>
          <t>Aug</t>
        </is>
      </c>
      <c r="E1671" t="inlineStr">
        <is>
          <t>Japan</t>
        </is>
      </c>
      <c r="F1671" t="inlineStr">
        <is>
          <t>Japan</t>
        </is>
      </c>
      <c r="G1671" t="inlineStr">
        <is>
          <t>Camry</t>
        </is>
      </c>
      <c r="H1671" t="inlineStr">
        <is>
          <t>Dealer retail</t>
        </is>
      </c>
      <c r="I1671" t="inlineStr">
        <is>
          <t>Company fleet</t>
        </is>
      </c>
      <c r="J1671" t="inlineStr">
        <is>
          <t>Yuki Sato</t>
        </is>
      </c>
      <c r="K1671" s="70" t="n">
        <v>19</v>
      </c>
      <c r="L1671" s="71" t="n">
        <v>4100131.3</v>
      </c>
      <c r="M1671" s="71" t="n">
        <v>77902494.7</v>
      </c>
      <c r="N1671" s="71" t="n">
        <v>2337074.84</v>
      </c>
      <c r="O1671" s="71" t="n">
        <v>75565419.86</v>
      </c>
      <c r="P1671" s="71" t="n">
        <v>61498683.93</v>
      </c>
      <c r="Q1671" s="71" t="n">
        <v>14066735.93</v>
      </c>
      <c r="R1671" t="inlineStr">
        <is>
          <t>OS-02</t>
        </is>
      </c>
      <c r="S1671" t="inlineStr">
        <is>
          <t>Hybrid</t>
        </is>
      </c>
      <c r="T1671" s="70" t="n">
        <v>18</v>
      </c>
      <c r="U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TY101663</t>
        </is>
      </c>
      <c r="B1672" s="68" t="n">
        <v>45873</v>
      </c>
      <c r="C1672" s="69" t="n">
        <v>2025</v>
      </c>
      <c r="D1672" t="inlineStr">
        <is>
          <t>Aug</t>
        </is>
      </c>
      <c r="E1672" t="inlineStr">
        <is>
          <t>North America</t>
        </is>
      </c>
      <c r="F1672" t="inlineStr">
        <is>
          <t>USA</t>
        </is>
      </c>
      <c r="G1672" t="inlineStr">
        <is>
          <t>Camry</t>
        </is>
      </c>
      <c r="H1672" t="inlineStr">
        <is>
          <t>Dealer retail</t>
        </is>
      </c>
      <c r="I1672" t="inlineStr">
        <is>
          <t>Private buyer</t>
        </is>
      </c>
      <c r="J1672" t="inlineStr">
        <is>
          <t>Sophie Müller</t>
        </is>
      </c>
      <c r="K1672" s="70" t="n">
        <v>19</v>
      </c>
      <c r="L1672" s="71" t="n">
        <v>4101084.37</v>
      </c>
      <c r="M1672" s="71" t="n">
        <v>77920603.03</v>
      </c>
      <c r="N1672" s="71" t="n">
        <v>1558412.06</v>
      </c>
      <c r="O1672" s="71" t="n">
        <v>76362190.97</v>
      </c>
      <c r="P1672" s="71" t="n">
        <v>58721796.75</v>
      </c>
      <c r="Q1672" s="71" t="n">
        <v>17640394.22</v>
      </c>
      <c r="R1672" t="inlineStr">
        <is>
          <t>NY-01</t>
        </is>
      </c>
      <c r="S1672" t="inlineStr">
        <is>
          <t>Petrol</t>
        </is>
      </c>
      <c r="T1672" s="70" t="n">
        <v>21</v>
      </c>
      <c r="U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TY101664</t>
        </is>
      </c>
      <c r="B1673" s="68" t="n">
        <v>45873</v>
      </c>
      <c r="C1673" s="69" t="n">
        <v>2025</v>
      </c>
      <c r="D1673" t="inlineStr">
        <is>
          <t>Aug</t>
        </is>
      </c>
      <c r="E1673" t="inlineStr">
        <is>
          <t>North America</t>
        </is>
      </c>
      <c r="F1673" t="inlineStr">
        <is>
          <t>Canada</t>
        </is>
      </c>
      <c r="G1673" t="inlineStr">
        <is>
          <t>RAV4</t>
        </is>
      </c>
      <c r="H1673" t="inlineStr">
        <is>
          <t>Dealer retail</t>
        </is>
      </c>
      <c r="I1673" t="inlineStr">
        <is>
          <t>Company fleet</t>
        </is>
      </c>
      <c r="J1673" t="inlineStr">
        <is>
          <t>Emma Clarke</t>
        </is>
      </c>
      <c r="K1673" s="70" t="n">
        <v>27</v>
      </c>
      <c r="L1673" s="71" t="n">
        <v>3732376.25</v>
      </c>
      <c r="M1673" s="71" t="n">
        <v>100774158.75</v>
      </c>
      <c r="N1673" s="71" t="n">
        <v>5038707.94</v>
      </c>
      <c r="O1673" s="71" t="n">
        <v>95735450.81</v>
      </c>
      <c r="P1673" s="71" t="n">
        <v>75628311.83</v>
      </c>
      <c r="Q1673" s="71" t="n">
        <v>20107138.98</v>
      </c>
      <c r="R1673" t="inlineStr">
        <is>
          <t>TO-01</t>
        </is>
      </c>
      <c r="S1673" t="inlineStr">
        <is>
          <t>Hybrid</t>
        </is>
      </c>
      <c r="T1673" s="70" t="n">
        <v>29</v>
      </c>
      <c r="U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TY101665</t>
        </is>
      </c>
      <c r="B1674" s="68" t="n">
        <v>45873</v>
      </c>
      <c r="C1674" s="69" t="n">
        <v>2025</v>
      </c>
      <c r="D1674" t="inlineStr">
        <is>
          <t>Aug</t>
        </is>
      </c>
      <c r="E1674" t="inlineStr">
        <is>
          <t>Asia</t>
        </is>
      </c>
      <c r="F1674" t="inlineStr">
        <is>
          <t>Indonesia</t>
        </is>
      </c>
      <c r="G1674" t="inlineStr">
        <is>
          <t>Camry</t>
        </is>
      </c>
      <c r="H1674" t="inlineStr">
        <is>
          <t>Fleet</t>
        </is>
      </c>
      <c r="I1674" t="inlineStr">
        <is>
          <t>Private buyer</t>
        </is>
      </c>
      <c r="J1674" t="inlineStr">
        <is>
          <t>Ana Costa</t>
        </is>
      </c>
      <c r="K1674" s="70" t="n">
        <v>38</v>
      </c>
      <c r="L1674" s="71" t="n">
        <v>4121104.49</v>
      </c>
      <c r="M1674" s="71" t="n">
        <v>156601970.62</v>
      </c>
      <c r="N1674" s="71" t="n">
        <v>0</v>
      </c>
      <c r="O1674" s="71" t="n">
        <v>156601970.62</v>
      </c>
      <c r="P1674" s="71" t="n">
        <v>117077235.28</v>
      </c>
      <c r="Q1674" s="71" t="n">
        <v>39524735.34</v>
      </c>
      <c r="R1674" t="inlineStr">
        <is>
          <t>JK-03</t>
        </is>
      </c>
      <c r="S1674" t="inlineStr">
        <is>
          <t>Hybrid</t>
        </is>
      </c>
      <c r="T1674" s="70" t="n">
        <v>38</v>
      </c>
      <c r="U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TY101666</t>
        </is>
      </c>
      <c r="B1675" s="68" t="n">
        <v>45873</v>
      </c>
      <c r="C1675" s="69" t="n">
        <v>2025</v>
      </c>
      <c r="D1675" t="inlineStr">
        <is>
          <t>Aug</t>
        </is>
      </c>
      <c r="E1675" t="inlineStr">
        <is>
          <t>Japan</t>
        </is>
      </c>
      <c r="F1675" t="inlineStr">
        <is>
          <t>Japan</t>
        </is>
      </c>
      <c r="G1675" t="inlineStr">
        <is>
          <t>Corolla</t>
        </is>
      </c>
      <c r="H1675" t="inlineStr">
        <is>
          <t>Dealer retail</t>
        </is>
      </c>
      <c r="I1675" t="inlineStr">
        <is>
          <t>Private buyer</t>
        </is>
      </c>
      <c r="J1675" t="inlineStr">
        <is>
          <t>Priya Nair</t>
        </is>
      </c>
      <c r="K1675" s="70" t="n">
        <v>33</v>
      </c>
      <c r="L1675" s="71" t="n">
        <v>2818073.12</v>
      </c>
      <c r="M1675" s="71" t="n">
        <v>92996412.95999999</v>
      </c>
      <c r="N1675" s="71" t="n">
        <v>1859928.26</v>
      </c>
      <c r="O1675" s="71" t="n">
        <v>91136484.7</v>
      </c>
      <c r="P1675" s="71" t="n">
        <v>78782938.44</v>
      </c>
      <c r="Q1675" s="71" t="n">
        <v>12353546.26</v>
      </c>
      <c r="R1675" t="inlineStr">
        <is>
          <t>NG-03</t>
        </is>
      </c>
      <c r="S1675" t="inlineStr">
        <is>
          <t>Petrol</t>
        </is>
      </c>
      <c r="T1675" s="70" t="n">
        <v>33</v>
      </c>
      <c r="U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TY101667</t>
        </is>
      </c>
      <c r="B1676" s="68" t="n">
        <v>45873</v>
      </c>
      <c r="C1676" s="69" t="n">
        <v>2025</v>
      </c>
      <c r="D1676" t="inlineStr">
        <is>
          <t>Aug</t>
        </is>
      </c>
      <c r="E1676" t="inlineStr">
        <is>
          <t>Japan</t>
        </is>
      </c>
      <c r="F1676" t="inlineStr">
        <is>
          <t>Japan</t>
        </is>
      </c>
      <c r="G1676" t="inlineStr">
        <is>
          <t>bZ4X</t>
        </is>
      </c>
      <c r="H1676" t="inlineStr">
        <is>
          <t>Dealer retail</t>
        </is>
      </c>
      <c r="I1676" t="inlineStr">
        <is>
          <t>Company fleet</t>
        </is>
      </c>
      <c r="J1676" t="inlineStr">
        <is>
          <t>Arjun Mehta</t>
        </is>
      </c>
      <c r="K1676" s="70" t="n">
        <v>46</v>
      </c>
      <c r="L1676" s="71" t="n">
        <v>6211558.02</v>
      </c>
      <c r="M1676" s="71" t="n">
        <v>285731668.92</v>
      </c>
      <c r="N1676" s="71" t="n">
        <v>5714633.38</v>
      </c>
      <c r="O1676" s="71" t="n">
        <v>280017035.54</v>
      </c>
      <c r="P1676" s="71" t="n">
        <v>248261383.42</v>
      </c>
      <c r="Q1676" s="71" t="n">
        <v>31755652.12</v>
      </c>
      <c r="R1676" t="inlineStr">
        <is>
          <t>TK-02</t>
        </is>
      </c>
      <c r="S1676" t="inlineStr">
        <is>
          <t>EV</t>
        </is>
      </c>
      <c r="T1676" s="70" t="n">
        <v>49</v>
      </c>
      <c r="U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TY101668</t>
        </is>
      </c>
      <c r="B1677" s="68" t="n">
        <v>45874</v>
      </c>
      <c r="C1677" s="69" t="n">
        <v>2025</v>
      </c>
      <c r="D1677" t="inlineStr">
        <is>
          <t>Aug</t>
        </is>
      </c>
      <c r="E1677" t="inlineStr">
        <is>
          <t>Japan</t>
        </is>
      </c>
      <c r="F1677" t="inlineStr">
        <is>
          <t>Japan</t>
        </is>
      </c>
      <c r="G1677" t="inlineStr">
        <is>
          <t>RAV4</t>
        </is>
      </c>
      <c r="H1677" t="inlineStr">
        <is>
          <t>Dealer retail</t>
        </is>
      </c>
      <c r="I1677" t="inlineStr">
        <is>
          <t>Private buyer</t>
        </is>
      </c>
      <c r="J1677" t="inlineStr">
        <is>
          <t>Noah Smith</t>
        </is>
      </c>
      <c r="K1677" s="70" t="n">
        <v>43</v>
      </c>
      <c r="L1677" s="71" t="n">
        <v>3557710.27</v>
      </c>
      <c r="M1677" s="71" t="n">
        <v>152981541.61</v>
      </c>
      <c r="N1677" s="71" t="n">
        <v>3059630.83</v>
      </c>
      <c r="O1677" s="71" t="n">
        <v>149921910.78</v>
      </c>
      <c r="P1677" s="71" t="n">
        <v>117572057.21</v>
      </c>
      <c r="Q1677" s="71" t="n">
        <v>32349853.57</v>
      </c>
      <c r="R1677" t="inlineStr">
        <is>
          <t>OS-01</t>
        </is>
      </c>
      <c r="S1677" t="inlineStr">
        <is>
          <t>Petrol</t>
        </is>
      </c>
      <c r="T1677" s="70" t="n">
        <v>47</v>
      </c>
      <c r="U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TY101669</t>
        </is>
      </c>
      <c r="B1678" s="68" t="n">
        <v>45874</v>
      </c>
      <c r="C1678" s="69" t="n">
        <v>2025</v>
      </c>
      <c r="D1678" t="inlineStr">
        <is>
          <t>Aug</t>
        </is>
      </c>
      <c r="E1678" t="inlineStr">
        <is>
          <t>North America</t>
        </is>
      </c>
      <c r="F1678" t="inlineStr">
        <is>
          <t>Canada</t>
        </is>
      </c>
      <c r="G1678" t="inlineStr">
        <is>
          <t>RAV4</t>
        </is>
      </c>
      <c r="H1678" t="inlineStr">
        <is>
          <t>Dealer retail</t>
        </is>
      </c>
      <c r="I1678" t="inlineStr">
        <is>
          <t>Private buyer</t>
        </is>
      </c>
      <c r="J1678" t="inlineStr">
        <is>
          <t>Olivia Brown</t>
        </is>
      </c>
      <c r="K1678" s="70" t="n">
        <v>17</v>
      </c>
      <c r="L1678" s="71" t="n">
        <v>3632304.2</v>
      </c>
      <c r="M1678" s="71" t="n">
        <v>61749171.4</v>
      </c>
      <c r="N1678" s="71" t="n">
        <v>3087458.57</v>
      </c>
      <c r="O1678" s="71" t="n">
        <v>58661712.83</v>
      </c>
      <c r="P1678" s="71" t="n">
        <v>49759924.26</v>
      </c>
      <c r="Q1678" s="71" t="n">
        <v>8901788.57</v>
      </c>
      <c r="R1678" t="inlineStr">
        <is>
          <t>TO-04</t>
        </is>
      </c>
      <c r="S1678" t="inlineStr">
        <is>
          <t>Petrol</t>
        </is>
      </c>
      <c r="T1678" s="70" t="n">
        <v>18</v>
      </c>
      <c r="U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TY101670</t>
        </is>
      </c>
      <c r="B1679" s="68" t="n">
        <v>45874</v>
      </c>
      <c r="C1679" s="69" t="n">
        <v>2025</v>
      </c>
      <c r="D1679" t="inlineStr">
        <is>
          <t>Aug</t>
        </is>
      </c>
      <c r="E1679" t="inlineStr">
        <is>
          <t>Europe</t>
        </is>
      </c>
      <c r="F1679" t="inlineStr">
        <is>
          <t>France</t>
        </is>
      </c>
      <c r="G1679" t="inlineStr">
        <is>
          <t>RAV4</t>
        </is>
      </c>
      <c r="H1679" t="inlineStr">
        <is>
          <t>Dealer retail</t>
        </is>
      </c>
      <c r="I1679" t="inlineStr">
        <is>
          <t>Private buyer</t>
        </is>
      </c>
      <c r="J1679" t="inlineStr">
        <is>
          <t>Ana Costa</t>
        </is>
      </c>
      <c r="K1679" s="70" t="n">
        <v>33</v>
      </c>
      <c r="L1679" s="71" t="n">
        <v>3746587.42</v>
      </c>
      <c r="M1679" s="71" t="n">
        <v>123637384.86</v>
      </c>
      <c r="N1679" s="71" t="n">
        <v>2472747.7</v>
      </c>
      <c r="O1679" s="71" t="n">
        <v>121164637.16</v>
      </c>
      <c r="P1679" s="71" t="n">
        <v>92841584.88</v>
      </c>
      <c r="Q1679" s="71" t="n">
        <v>28323052.28</v>
      </c>
      <c r="R1679" t="inlineStr">
        <is>
          <t>PA-02</t>
        </is>
      </c>
      <c r="S1679" t="inlineStr">
        <is>
          <t>Petrol</t>
        </is>
      </c>
      <c r="T1679" s="70" t="n">
        <v>36</v>
      </c>
      <c r="U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TY101671</t>
        </is>
      </c>
      <c r="B1680" s="68" t="n">
        <v>45874</v>
      </c>
      <c r="C1680" s="69" t="n">
        <v>2025</v>
      </c>
      <c r="D1680" t="inlineStr">
        <is>
          <t>Aug</t>
        </is>
      </c>
      <c r="E1680" t="inlineStr">
        <is>
          <t>Europe</t>
        </is>
      </c>
      <c r="F1680" t="inlineStr">
        <is>
          <t>UK</t>
        </is>
      </c>
      <c r="G1680" t="inlineStr">
        <is>
          <t>Camry</t>
        </is>
      </c>
      <c r="H1680" t="inlineStr">
        <is>
          <t>Dealer retail</t>
        </is>
      </c>
      <c r="I1680" t="inlineStr">
        <is>
          <t>Private buyer</t>
        </is>
      </c>
      <c r="J1680" t="inlineStr">
        <is>
          <t>Emma Clarke</t>
        </is>
      </c>
      <c r="K1680" s="70" t="n">
        <v>32</v>
      </c>
      <c r="L1680" s="71" t="n">
        <v>4047895.58</v>
      </c>
      <c r="M1680" s="71" t="n">
        <v>129532658.56</v>
      </c>
      <c r="N1680" s="71" t="n">
        <v>3885979.76</v>
      </c>
      <c r="O1680" s="71" t="n">
        <v>125646678.8</v>
      </c>
      <c r="P1680" s="71" t="n">
        <v>103098940.61</v>
      </c>
      <c r="Q1680" s="71" t="n">
        <v>22547738.19</v>
      </c>
      <c r="R1680" t="inlineStr">
        <is>
          <t>LN-03</t>
        </is>
      </c>
      <c r="S1680" t="inlineStr">
        <is>
          <t>Hybrid</t>
        </is>
      </c>
      <c r="T1680" s="70" t="n">
        <v>36</v>
      </c>
      <c r="U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TY101672</t>
        </is>
      </c>
      <c r="B1681" s="68" t="n">
        <v>45874</v>
      </c>
      <c r="C1681" s="69" t="n">
        <v>2025</v>
      </c>
      <c r="D1681" t="inlineStr">
        <is>
          <t>Aug</t>
        </is>
      </c>
      <c r="E1681" t="inlineStr">
        <is>
          <t>Asia</t>
        </is>
      </c>
      <c r="F1681" t="inlineStr">
        <is>
          <t>India</t>
        </is>
      </c>
      <c r="G1681" t="inlineStr">
        <is>
          <t>Prius</t>
        </is>
      </c>
      <c r="H1681" t="inlineStr">
        <is>
          <t>Fleet</t>
        </is>
      </c>
      <c r="I1681" t="inlineStr">
        <is>
          <t>Private buyer</t>
        </is>
      </c>
      <c r="J1681" t="inlineStr">
        <is>
          <t>Liam O'Brien</t>
        </is>
      </c>
      <c r="K1681" s="70" t="n">
        <v>47</v>
      </c>
      <c r="L1681" s="71" t="n">
        <v>3699792.53</v>
      </c>
      <c r="M1681" s="71" t="n">
        <v>173890248.91</v>
      </c>
      <c r="N1681" s="71" t="n">
        <v>5216707.47</v>
      </c>
      <c r="O1681" s="71" t="n">
        <v>168673541.44</v>
      </c>
      <c r="P1681" s="71" t="n">
        <v>133529268.89</v>
      </c>
      <c r="Q1681" s="71" t="n">
        <v>35144272.55</v>
      </c>
      <c r="R1681" t="inlineStr">
        <is>
          <t>PU-03</t>
        </is>
      </c>
      <c r="S1681" t="inlineStr">
        <is>
          <t>Hybrid</t>
        </is>
      </c>
      <c r="T1681" s="70" t="n">
        <v>51</v>
      </c>
      <c r="U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TY101673</t>
        </is>
      </c>
      <c r="B1682" s="68" t="n">
        <v>45874</v>
      </c>
      <c r="C1682" s="69" t="n">
        <v>2025</v>
      </c>
      <c r="D1682" t="inlineStr">
        <is>
          <t>Aug</t>
        </is>
      </c>
      <c r="E1682" t="inlineStr">
        <is>
          <t>Asia</t>
        </is>
      </c>
      <c r="F1682" t="inlineStr">
        <is>
          <t>Thailand</t>
        </is>
      </c>
      <c r="G1682" t="inlineStr">
        <is>
          <t>Corolla</t>
        </is>
      </c>
      <c r="H1682" t="inlineStr">
        <is>
          <t>Online reservation</t>
        </is>
      </c>
      <c r="I1682" t="inlineStr">
        <is>
          <t>Private buyer</t>
        </is>
      </c>
      <c r="J1682" t="inlineStr">
        <is>
          <t>Shraddha Kulkarni</t>
        </is>
      </c>
      <c r="K1682" s="70" t="n">
        <v>29</v>
      </c>
      <c r="L1682" s="71" t="n">
        <v>2677093.99</v>
      </c>
      <c r="M1682" s="71" t="n">
        <v>77635725.70999999</v>
      </c>
      <c r="N1682" s="71" t="n">
        <v>1552714.51</v>
      </c>
      <c r="O1682" s="71" t="n">
        <v>76083011.2</v>
      </c>
      <c r="P1682" s="71" t="n">
        <v>68495860.77</v>
      </c>
      <c r="Q1682" s="71" t="n">
        <v>7587150.43</v>
      </c>
      <c r="R1682" t="inlineStr">
        <is>
          <t>BK-04</t>
        </is>
      </c>
      <c r="S1682" t="inlineStr">
        <is>
          <t>Hybrid</t>
        </is>
      </c>
      <c r="T1682" s="70" t="n">
        <v>30</v>
      </c>
      <c r="U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TY101674</t>
        </is>
      </c>
      <c r="B1683" s="68" t="n">
        <v>45874</v>
      </c>
      <c r="C1683" s="69" t="n">
        <v>2025</v>
      </c>
      <c r="D1683" t="inlineStr">
        <is>
          <t>Aug</t>
        </is>
      </c>
      <c r="E1683" t="inlineStr">
        <is>
          <t>Japan</t>
        </is>
      </c>
      <c r="F1683" t="inlineStr">
        <is>
          <t>Japan</t>
        </is>
      </c>
      <c r="G1683" t="inlineStr">
        <is>
          <t>Corolla</t>
        </is>
      </c>
      <c r="H1683" t="inlineStr">
        <is>
          <t>Online reservation</t>
        </is>
      </c>
      <c r="I1683" t="inlineStr">
        <is>
          <t>Private buyer</t>
        </is>
      </c>
      <c r="J1683" t="inlineStr">
        <is>
          <t>Wei Chen</t>
        </is>
      </c>
      <c r="K1683" s="70" t="n">
        <v>3</v>
      </c>
      <c r="L1683" s="71" t="n">
        <v>2944269.12</v>
      </c>
      <c r="M1683" s="71" t="n">
        <v>8832807.359999999</v>
      </c>
      <c r="N1683" s="71" t="n">
        <v>176656.15</v>
      </c>
      <c r="O1683" s="71" t="n">
        <v>8656151.210000001</v>
      </c>
      <c r="P1683" s="71" t="n">
        <v>6799279.52</v>
      </c>
      <c r="Q1683" s="71" t="n">
        <v>1856871.69</v>
      </c>
      <c r="R1683" t="inlineStr">
        <is>
          <t>NG-02</t>
        </is>
      </c>
      <c r="S1683" t="inlineStr">
        <is>
          <t>Hybrid</t>
        </is>
      </c>
      <c r="T1683" s="70" t="n">
        <v>3</v>
      </c>
      <c r="U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TY101675</t>
        </is>
      </c>
      <c r="B1684" s="68" t="n">
        <v>45874</v>
      </c>
      <c r="C1684" s="69" t="n">
        <v>2025</v>
      </c>
      <c r="D1684" t="inlineStr">
        <is>
          <t>Aug</t>
        </is>
      </c>
      <c r="E1684" t="inlineStr">
        <is>
          <t>Middle East</t>
        </is>
      </c>
      <c r="F1684" t="inlineStr">
        <is>
          <t>UAE</t>
        </is>
      </c>
      <c r="G1684" t="inlineStr">
        <is>
          <t>RAV4</t>
        </is>
      </c>
      <c r="H1684" t="inlineStr">
        <is>
          <t>Fleet</t>
        </is>
      </c>
      <c r="I1684" t="inlineStr">
        <is>
          <t>Private buyer</t>
        </is>
      </c>
      <c r="J1684" t="inlineStr">
        <is>
          <t>Ruhi Shaikh</t>
        </is>
      </c>
      <c r="K1684" s="70" t="n">
        <v>38</v>
      </c>
      <c r="L1684" s="71" t="n">
        <v>3435995.81</v>
      </c>
      <c r="M1684" s="71" t="n">
        <v>130567840.78</v>
      </c>
      <c r="N1684" s="71" t="n">
        <v>6528392.04</v>
      </c>
      <c r="O1684" s="71" t="n">
        <v>124039448.74</v>
      </c>
      <c r="P1684" s="71" t="n">
        <v>104602637.08</v>
      </c>
      <c r="Q1684" s="71" t="n">
        <v>19436811.66</v>
      </c>
      <c r="R1684" t="inlineStr">
        <is>
          <t>DB-02</t>
        </is>
      </c>
      <c r="S1684" t="inlineStr">
        <is>
          <t>Hybrid</t>
        </is>
      </c>
      <c r="T1684" s="70" t="n">
        <v>38</v>
      </c>
      <c r="U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TY101676</t>
        </is>
      </c>
      <c r="B1685" s="68" t="n">
        <v>45874</v>
      </c>
      <c r="C1685" s="69" t="n">
        <v>2025</v>
      </c>
      <c r="D1685" t="inlineStr">
        <is>
          <t>Aug</t>
        </is>
      </c>
      <c r="E1685" t="inlineStr">
        <is>
          <t>North America</t>
        </is>
      </c>
      <c r="F1685" t="inlineStr">
        <is>
          <t>USA</t>
        </is>
      </c>
      <c r="G1685" t="inlineStr">
        <is>
          <t>RAV4</t>
        </is>
      </c>
      <c r="H1685" t="inlineStr">
        <is>
          <t>Dealer retail</t>
        </is>
      </c>
      <c r="I1685" t="inlineStr">
        <is>
          <t>Private buyer</t>
        </is>
      </c>
      <c r="J1685" t="inlineStr">
        <is>
          <t>Priya Nair</t>
        </is>
      </c>
      <c r="K1685" s="70" t="n">
        <v>26</v>
      </c>
      <c r="L1685" s="71" t="n">
        <v>3465546.7</v>
      </c>
      <c r="M1685" s="71" t="n">
        <v>90104214.2</v>
      </c>
      <c r="N1685" s="71" t="n">
        <v>2703126.43</v>
      </c>
      <c r="O1685" s="71" t="n">
        <v>87401087.77</v>
      </c>
      <c r="P1685" s="71" t="n">
        <v>76549610.68000001</v>
      </c>
      <c r="Q1685" s="71" t="n">
        <v>10851477.09</v>
      </c>
      <c r="R1685" t="inlineStr">
        <is>
          <t>LA-02</t>
        </is>
      </c>
      <c r="S1685" t="inlineStr">
        <is>
          <t>Petrol</t>
        </is>
      </c>
      <c r="T1685" s="70" t="n">
        <v>28</v>
      </c>
      <c r="U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TY101677</t>
        </is>
      </c>
      <c r="B1686" s="68" t="n">
        <v>45875</v>
      </c>
      <c r="C1686" s="69" t="n">
        <v>2025</v>
      </c>
      <c r="D1686" t="inlineStr">
        <is>
          <t>Aug</t>
        </is>
      </c>
      <c r="E1686" t="inlineStr">
        <is>
          <t>Middle East</t>
        </is>
      </c>
      <c r="F1686" t="inlineStr">
        <is>
          <t>UAE</t>
        </is>
      </c>
      <c r="G1686" t="inlineStr">
        <is>
          <t>RAV4</t>
        </is>
      </c>
      <c r="H1686" t="inlineStr">
        <is>
          <t>Fleet</t>
        </is>
      </c>
      <c r="I1686" t="inlineStr">
        <is>
          <t>Private buyer</t>
        </is>
      </c>
      <c r="J1686" t="inlineStr">
        <is>
          <t>Yuki Sato</t>
        </is>
      </c>
      <c r="K1686" s="70" t="n">
        <v>9</v>
      </c>
      <c r="L1686" s="71" t="n">
        <v>3405708.06</v>
      </c>
      <c r="M1686" s="71" t="n">
        <v>30651372.54</v>
      </c>
      <c r="N1686" s="71" t="n">
        <v>0</v>
      </c>
      <c r="O1686" s="71" t="n">
        <v>30651372.54</v>
      </c>
      <c r="P1686" s="71" t="n">
        <v>26197288.02</v>
      </c>
      <c r="Q1686" s="71" t="n">
        <v>4454084.52</v>
      </c>
      <c r="R1686" t="inlineStr">
        <is>
          <t>DB-03</t>
        </is>
      </c>
      <c r="S1686" t="inlineStr">
        <is>
          <t>Hybrid</t>
        </is>
      </c>
      <c r="T1686" s="70" t="n">
        <v>9</v>
      </c>
      <c r="U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TY101678</t>
        </is>
      </c>
      <c r="B1687" s="68" t="n">
        <v>45875</v>
      </c>
      <c r="C1687" s="69" t="n">
        <v>2025</v>
      </c>
      <c r="D1687" t="inlineStr">
        <is>
          <t>Aug</t>
        </is>
      </c>
      <c r="E1687" t="inlineStr">
        <is>
          <t>Japan</t>
        </is>
      </c>
      <c r="F1687" t="inlineStr">
        <is>
          <t>Japan</t>
        </is>
      </c>
      <c r="G1687" t="inlineStr">
        <is>
          <t>bZ4X</t>
        </is>
      </c>
      <c r="H1687" t="inlineStr">
        <is>
          <t>Online reservation</t>
        </is>
      </c>
      <c r="I1687" t="inlineStr">
        <is>
          <t>Government</t>
        </is>
      </c>
      <c r="J1687" t="inlineStr">
        <is>
          <t>Sophie Müller</t>
        </is>
      </c>
      <c r="K1687" s="70" t="n">
        <v>14</v>
      </c>
      <c r="L1687" s="71" t="n">
        <v>6193723.7</v>
      </c>
      <c r="M1687" s="71" t="n">
        <v>86712131.8</v>
      </c>
      <c r="N1687" s="71" t="n">
        <v>0</v>
      </c>
      <c r="O1687" s="71" t="n">
        <v>86712131.8</v>
      </c>
      <c r="P1687" s="71" t="n">
        <v>75080392.27</v>
      </c>
      <c r="Q1687" s="71" t="n">
        <v>11631739.53</v>
      </c>
      <c r="R1687" t="inlineStr">
        <is>
          <t>TK-03</t>
        </is>
      </c>
      <c r="S1687" t="inlineStr">
        <is>
          <t>EV</t>
        </is>
      </c>
      <c r="T1687" s="70" t="n">
        <v>15</v>
      </c>
      <c r="U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TY101679</t>
        </is>
      </c>
      <c r="B1688" s="68" t="n">
        <v>45875</v>
      </c>
      <c r="C1688" s="69" t="n">
        <v>2025</v>
      </c>
      <c r="D1688" t="inlineStr">
        <is>
          <t>Aug</t>
        </is>
      </c>
      <c r="E1688" t="inlineStr">
        <is>
          <t>Middle East</t>
        </is>
      </c>
      <c r="F1688" t="inlineStr">
        <is>
          <t>Saudi Arabia</t>
        </is>
      </c>
      <c r="G1688" t="inlineStr">
        <is>
          <t>Prius</t>
        </is>
      </c>
      <c r="H1688" t="inlineStr">
        <is>
          <t>Dealer retail</t>
        </is>
      </c>
      <c r="I1688" t="inlineStr">
        <is>
          <t>Private buyer</t>
        </is>
      </c>
      <c r="J1688" t="inlineStr">
        <is>
          <t>Yuki Sato</t>
        </is>
      </c>
      <c r="K1688" s="70" t="n">
        <v>28</v>
      </c>
      <c r="L1688" s="71" t="n">
        <v>3401532.87</v>
      </c>
      <c r="M1688" s="71" t="n">
        <v>95242920.36</v>
      </c>
      <c r="N1688" s="71" t="n">
        <v>1904858.41</v>
      </c>
      <c r="O1688" s="71" t="n">
        <v>93338061.95</v>
      </c>
      <c r="P1688" s="71" t="n">
        <v>79917101.54000001</v>
      </c>
      <c r="Q1688" s="71" t="n">
        <v>13420960.41</v>
      </c>
      <c r="R1688" t="inlineStr">
        <is>
          <t>RY-01</t>
        </is>
      </c>
      <c r="S1688" t="inlineStr">
        <is>
          <t>Hybrid</t>
        </is>
      </c>
      <c r="T1688" s="70" t="n">
        <v>28</v>
      </c>
      <c r="U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TY101680</t>
        </is>
      </c>
      <c r="B1689" s="68" t="n">
        <v>45875</v>
      </c>
      <c r="C1689" s="69" t="n">
        <v>2025</v>
      </c>
      <c r="D1689" t="inlineStr">
        <is>
          <t>Aug</t>
        </is>
      </c>
      <c r="E1689" t="inlineStr">
        <is>
          <t>North America</t>
        </is>
      </c>
      <c r="F1689" t="inlineStr">
        <is>
          <t>USA</t>
        </is>
      </c>
      <c r="G1689" t="inlineStr">
        <is>
          <t>Camry</t>
        </is>
      </c>
      <c r="H1689" t="inlineStr">
        <is>
          <t>Dealer retail</t>
        </is>
      </c>
      <c r="I1689" t="inlineStr">
        <is>
          <t>Private buyer</t>
        </is>
      </c>
      <c r="J1689" t="inlineStr">
        <is>
          <t>Ana Costa</t>
        </is>
      </c>
      <c r="K1689" s="70" t="n">
        <v>3</v>
      </c>
      <c r="L1689" s="71" t="n">
        <v>4170031.24</v>
      </c>
      <c r="M1689" s="71" t="n">
        <v>12510093.72</v>
      </c>
      <c r="N1689" s="71" t="n">
        <v>0</v>
      </c>
      <c r="O1689" s="71" t="n">
        <v>12510093.72</v>
      </c>
      <c r="P1689" s="71" t="n">
        <v>9500466.210000001</v>
      </c>
      <c r="Q1689" s="71" t="n">
        <v>3009627.51</v>
      </c>
      <c r="R1689" t="inlineStr">
        <is>
          <t>TX-02</t>
        </is>
      </c>
      <c r="S1689" t="inlineStr">
        <is>
          <t>Hybrid</t>
        </is>
      </c>
      <c r="T1689" s="70" t="n">
        <v>3</v>
      </c>
      <c r="U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TY101681</t>
        </is>
      </c>
      <c r="B1690" s="68" t="n">
        <v>45875</v>
      </c>
      <c r="C1690" s="69" t="n">
        <v>2025</v>
      </c>
      <c r="D1690" t="inlineStr">
        <is>
          <t>Aug</t>
        </is>
      </c>
      <c r="E1690" t="inlineStr">
        <is>
          <t>North America</t>
        </is>
      </c>
      <c r="F1690" t="inlineStr">
        <is>
          <t>USA</t>
        </is>
      </c>
      <c r="G1690" t="inlineStr">
        <is>
          <t>Corolla</t>
        </is>
      </c>
      <c r="H1690" t="inlineStr">
        <is>
          <t>Dealer retail</t>
        </is>
      </c>
      <c r="I1690" t="inlineStr">
        <is>
          <t>Private buyer</t>
        </is>
      </c>
      <c r="J1690" t="inlineStr">
        <is>
          <t>Omar Haddad</t>
        </is>
      </c>
      <c r="K1690" s="70" t="n">
        <v>12</v>
      </c>
      <c r="L1690" s="71" t="n">
        <v>2814613.44</v>
      </c>
      <c r="M1690" s="71" t="n">
        <v>33775361.28</v>
      </c>
      <c r="N1690" s="71" t="n">
        <v>675507.23</v>
      </c>
      <c r="O1690" s="71" t="n">
        <v>33099854.05</v>
      </c>
      <c r="P1690" s="71" t="n">
        <v>27922753.43</v>
      </c>
      <c r="Q1690" s="71" t="n">
        <v>5177100.62</v>
      </c>
      <c r="R1690" t="inlineStr">
        <is>
          <t>TX-02</t>
        </is>
      </c>
      <c r="S1690" t="inlineStr">
        <is>
          <t>Hybrid</t>
        </is>
      </c>
      <c r="T1690" s="70" t="n">
        <v>13</v>
      </c>
      <c r="U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TY101682</t>
        </is>
      </c>
      <c r="B1691" s="68" t="n">
        <v>45875</v>
      </c>
      <c r="C1691" s="69" t="n">
        <v>2025</v>
      </c>
      <c r="D1691" t="inlineStr">
        <is>
          <t>Aug</t>
        </is>
      </c>
      <c r="E1691" t="inlineStr">
        <is>
          <t>Asia</t>
        </is>
      </c>
      <c r="F1691" t="inlineStr">
        <is>
          <t>India</t>
        </is>
      </c>
      <c r="G1691" t="inlineStr">
        <is>
          <t>Corolla</t>
        </is>
      </c>
      <c r="H1691" t="inlineStr">
        <is>
          <t>Dealer retail</t>
        </is>
      </c>
      <c r="I1691" t="inlineStr">
        <is>
          <t>Government</t>
        </is>
      </c>
      <c r="J1691" t="inlineStr">
        <is>
          <t>Mei Lin</t>
        </is>
      </c>
      <c r="K1691" s="70" t="n">
        <v>29</v>
      </c>
      <c r="L1691" s="71" t="n">
        <v>2849374.1</v>
      </c>
      <c r="M1691" s="71" t="n">
        <v>82631848.90000001</v>
      </c>
      <c r="N1691" s="71" t="n">
        <v>4131592.45</v>
      </c>
      <c r="O1691" s="71" t="n">
        <v>78500256.45</v>
      </c>
      <c r="P1691" s="71" t="n">
        <v>68900509.48</v>
      </c>
      <c r="Q1691" s="71" t="n">
        <v>9599746.970000001</v>
      </c>
      <c r="R1691" t="inlineStr">
        <is>
          <t>DL-01</t>
        </is>
      </c>
      <c r="S1691" t="inlineStr">
        <is>
          <t>Petrol</t>
        </is>
      </c>
      <c r="T1691" s="70" t="n">
        <v>29</v>
      </c>
      <c r="U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TY101683</t>
        </is>
      </c>
      <c r="B1692" s="68" t="n">
        <v>45875</v>
      </c>
      <c r="C1692" s="69" t="n">
        <v>2025</v>
      </c>
      <c r="D1692" t="inlineStr">
        <is>
          <t>Aug</t>
        </is>
      </c>
      <c r="E1692" t="inlineStr">
        <is>
          <t>Middle East</t>
        </is>
      </c>
      <c r="F1692" t="inlineStr">
        <is>
          <t>Saudi Arabia</t>
        </is>
      </c>
      <c r="G1692" t="inlineStr">
        <is>
          <t>Corolla</t>
        </is>
      </c>
      <c r="H1692" t="inlineStr">
        <is>
          <t>Dealer retail</t>
        </is>
      </c>
      <c r="I1692" t="inlineStr">
        <is>
          <t>Private buyer</t>
        </is>
      </c>
      <c r="J1692" t="inlineStr">
        <is>
          <t>Mei Lin</t>
        </is>
      </c>
      <c r="K1692" s="70" t="n">
        <v>2</v>
      </c>
      <c r="L1692" s="71" t="n">
        <v>2641863.81</v>
      </c>
      <c r="M1692" s="71" t="n">
        <v>5283727.62</v>
      </c>
      <c r="N1692" s="71" t="n">
        <v>264186.38</v>
      </c>
      <c r="O1692" s="71" t="n">
        <v>5019541.24</v>
      </c>
      <c r="P1692" s="71" t="n">
        <v>4422960.92</v>
      </c>
      <c r="Q1692" s="71" t="n">
        <v>596580.3199999999</v>
      </c>
      <c r="R1692" t="inlineStr">
        <is>
          <t>RY-04</t>
        </is>
      </c>
      <c r="S1692" t="inlineStr">
        <is>
          <t>Petrol</t>
        </is>
      </c>
      <c r="T1692" s="70" t="n">
        <v>2</v>
      </c>
      <c r="U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TY101684</t>
        </is>
      </c>
      <c r="B1693" s="68" t="n">
        <v>45875</v>
      </c>
      <c r="C1693" s="69" t="n">
        <v>2025</v>
      </c>
      <c r="D1693" t="inlineStr">
        <is>
          <t>Aug</t>
        </is>
      </c>
      <c r="E1693" t="inlineStr">
        <is>
          <t>Asia</t>
        </is>
      </c>
      <c r="F1693" t="inlineStr">
        <is>
          <t>Indonesia</t>
        </is>
      </c>
      <c r="G1693" t="inlineStr">
        <is>
          <t>bZ4X</t>
        </is>
      </c>
      <c r="H1693" t="inlineStr">
        <is>
          <t>Dealer retail</t>
        </is>
      </c>
      <c r="I1693" t="inlineStr">
        <is>
          <t>Company fleet</t>
        </is>
      </c>
      <c r="J1693" t="inlineStr">
        <is>
          <t>Arjun Mehta</t>
        </is>
      </c>
      <c r="K1693" s="70" t="n">
        <v>42</v>
      </c>
      <c r="L1693" s="71" t="n">
        <v>6302686.96</v>
      </c>
      <c r="M1693" s="71" t="n">
        <v>264712852.32</v>
      </c>
      <c r="N1693" s="71" t="n">
        <v>13235642.62</v>
      </c>
      <c r="O1693" s="71" t="n">
        <v>251477209.7</v>
      </c>
      <c r="P1693" s="71" t="n">
        <v>217732355.01</v>
      </c>
      <c r="Q1693" s="71" t="n">
        <v>33744854.69</v>
      </c>
      <c r="R1693" t="inlineStr">
        <is>
          <t>JK-02</t>
        </is>
      </c>
      <c r="S1693" t="inlineStr">
        <is>
          <t>EV</t>
        </is>
      </c>
      <c r="T1693" s="70" t="n">
        <v>47</v>
      </c>
      <c r="U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TY101685</t>
        </is>
      </c>
      <c r="B1694" s="68" t="n">
        <v>45876</v>
      </c>
      <c r="C1694" s="69" t="n">
        <v>2025</v>
      </c>
      <c r="D1694" t="inlineStr">
        <is>
          <t>Aug</t>
        </is>
      </c>
      <c r="E1694" t="inlineStr">
        <is>
          <t>Asia</t>
        </is>
      </c>
      <c r="F1694" t="inlineStr">
        <is>
          <t>Indonesia</t>
        </is>
      </c>
      <c r="G1694" t="inlineStr">
        <is>
          <t>Corolla</t>
        </is>
      </c>
      <c r="H1694" t="inlineStr">
        <is>
          <t>Dealer retail</t>
        </is>
      </c>
      <c r="I1694" t="inlineStr">
        <is>
          <t>Government</t>
        </is>
      </c>
      <c r="J1694" t="inlineStr">
        <is>
          <t>Aisha Bello</t>
        </is>
      </c>
      <c r="K1694" s="70" t="n">
        <v>37</v>
      </c>
      <c r="L1694" s="71" t="n">
        <v>2851998.05</v>
      </c>
      <c r="M1694" s="71" t="n">
        <v>105523927.85</v>
      </c>
      <c r="N1694" s="71" t="n">
        <v>0</v>
      </c>
      <c r="O1694" s="71" t="n">
        <v>105523927.85</v>
      </c>
      <c r="P1694" s="71" t="n">
        <v>86647531.23999999</v>
      </c>
      <c r="Q1694" s="71" t="n">
        <v>18876396.61</v>
      </c>
      <c r="R1694" t="inlineStr">
        <is>
          <t>JK-04</t>
        </is>
      </c>
      <c r="S1694" t="inlineStr">
        <is>
          <t>Hybrid</t>
        </is>
      </c>
      <c r="T1694" s="70" t="n">
        <v>40</v>
      </c>
      <c r="U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TY101686</t>
        </is>
      </c>
      <c r="B1695" s="68" t="n">
        <v>45876</v>
      </c>
      <c r="C1695" s="69" t="n">
        <v>2025</v>
      </c>
      <c r="D1695" t="inlineStr">
        <is>
          <t>Aug</t>
        </is>
      </c>
      <c r="E1695" t="inlineStr">
        <is>
          <t>Europe</t>
        </is>
      </c>
      <c r="F1695" t="inlineStr">
        <is>
          <t>Germany</t>
        </is>
      </c>
      <c r="G1695" t="inlineStr">
        <is>
          <t>Corolla</t>
        </is>
      </c>
      <c r="H1695" t="inlineStr">
        <is>
          <t>Dealer retail</t>
        </is>
      </c>
      <c r="I1695" t="inlineStr">
        <is>
          <t>Private buyer</t>
        </is>
      </c>
      <c r="J1695" t="inlineStr">
        <is>
          <t>Kofi Mensah</t>
        </is>
      </c>
      <c r="K1695" s="70" t="n">
        <v>42</v>
      </c>
      <c r="L1695" s="71" t="n">
        <v>2662209.27</v>
      </c>
      <c r="M1695" s="71" t="n">
        <v>111812789.34</v>
      </c>
      <c r="N1695" s="71" t="n">
        <v>0</v>
      </c>
      <c r="O1695" s="71" t="n">
        <v>111812789.34</v>
      </c>
      <c r="P1695" s="71" t="n">
        <v>99494209.54000001</v>
      </c>
      <c r="Q1695" s="71" t="n">
        <v>12318579.8</v>
      </c>
      <c r="R1695" t="inlineStr">
        <is>
          <t>BE-01</t>
        </is>
      </c>
      <c r="S1695" t="inlineStr">
        <is>
          <t>Petrol</t>
        </is>
      </c>
      <c r="T1695" s="70" t="n">
        <v>44</v>
      </c>
      <c r="U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TY101687</t>
        </is>
      </c>
      <c r="B1696" s="68" t="n">
        <v>45876</v>
      </c>
      <c r="C1696" s="69" t="n">
        <v>2025</v>
      </c>
      <c r="D1696" t="inlineStr">
        <is>
          <t>Aug</t>
        </is>
      </c>
      <c r="E1696" t="inlineStr">
        <is>
          <t>Europe</t>
        </is>
      </c>
      <c r="F1696" t="inlineStr">
        <is>
          <t>UK</t>
        </is>
      </c>
      <c r="G1696" t="inlineStr">
        <is>
          <t>Corolla</t>
        </is>
      </c>
      <c r="H1696" t="inlineStr">
        <is>
          <t>Dealer retail</t>
        </is>
      </c>
      <c r="I1696" t="inlineStr">
        <is>
          <t>Company fleet</t>
        </is>
      </c>
      <c r="J1696" t="inlineStr">
        <is>
          <t>Sophie Müller</t>
        </is>
      </c>
      <c r="K1696" s="70" t="n">
        <v>3</v>
      </c>
      <c r="L1696" s="71" t="n">
        <v>2763580.36</v>
      </c>
      <c r="M1696" s="71" t="n">
        <v>8290741.08</v>
      </c>
      <c r="N1696" s="71" t="n">
        <v>414537.05</v>
      </c>
      <c r="O1696" s="71" t="n">
        <v>7876204.03</v>
      </c>
      <c r="P1696" s="71" t="n">
        <v>7133086.35</v>
      </c>
      <c r="Q1696" s="71" t="n">
        <v>743117.6800000001</v>
      </c>
      <c r="R1696" t="inlineStr">
        <is>
          <t>LN-02</t>
        </is>
      </c>
      <c r="S1696" t="inlineStr">
        <is>
          <t>Petrol</t>
        </is>
      </c>
      <c r="T1696" s="70" t="n">
        <v>3</v>
      </c>
      <c r="U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TY101688</t>
        </is>
      </c>
      <c r="B1697" s="68" t="n">
        <v>45876</v>
      </c>
      <c r="C1697" s="69" t="n">
        <v>2025</v>
      </c>
      <c r="D1697" t="inlineStr">
        <is>
          <t>Aug</t>
        </is>
      </c>
      <c r="E1697" t="inlineStr">
        <is>
          <t>Japan</t>
        </is>
      </c>
      <c r="F1697" t="inlineStr">
        <is>
          <t>Japan</t>
        </is>
      </c>
      <c r="G1697" t="inlineStr">
        <is>
          <t>Corolla</t>
        </is>
      </c>
      <c r="H1697" t="inlineStr">
        <is>
          <t>Dealer retail</t>
        </is>
      </c>
      <c r="I1697" t="inlineStr">
        <is>
          <t>Private buyer</t>
        </is>
      </c>
      <c r="J1697" t="inlineStr">
        <is>
          <t>Sophie Müller</t>
        </is>
      </c>
      <c r="K1697" s="70" t="n">
        <v>15</v>
      </c>
      <c r="L1697" s="71" t="n">
        <v>2645589.23</v>
      </c>
      <c r="M1697" s="71" t="n">
        <v>39683838.45</v>
      </c>
      <c r="N1697" s="71" t="n">
        <v>1190515.15</v>
      </c>
      <c r="O1697" s="71" t="n">
        <v>38493323.3</v>
      </c>
      <c r="P1697" s="71" t="n">
        <v>35619193.64</v>
      </c>
      <c r="Q1697" s="71" t="n">
        <v>2874129.66</v>
      </c>
      <c r="R1697" t="inlineStr">
        <is>
          <t>NG-01</t>
        </is>
      </c>
      <c r="S1697" t="inlineStr">
        <is>
          <t>Hybrid</t>
        </is>
      </c>
      <c r="T1697" s="70" t="n">
        <v>16</v>
      </c>
      <c r="U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TY101689</t>
        </is>
      </c>
      <c r="B1698" s="68" t="n">
        <v>45876</v>
      </c>
      <c r="C1698" s="69" t="n">
        <v>2025</v>
      </c>
      <c r="D1698" t="inlineStr">
        <is>
          <t>Aug</t>
        </is>
      </c>
      <c r="E1698" t="inlineStr">
        <is>
          <t>Asia</t>
        </is>
      </c>
      <c r="F1698" t="inlineStr">
        <is>
          <t>Thailand</t>
        </is>
      </c>
      <c r="G1698" t="inlineStr">
        <is>
          <t>Hilux</t>
        </is>
      </c>
      <c r="H1698" t="inlineStr">
        <is>
          <t>Dealer retail</t>
        </is>
      </c>
      <c r="I1698" t="inlineStr">
        <is>
          <t>Private buyer</t>
        </is>
      </c>
      <c r="J1698" t="inlineStr">
        <is>
          <t>Fatima Al-Saud</t>
        </is>
      </c>
      <c r="K1698" s="70" t="n">
        <v>38</v>
      </c>
      <c r="L1698" s="71" t="n">
        <v>3951777.07</v>
      </c>
      <c r="M1698" s="71" t="n">
        <v>150167528.66</v>
      </c>
      <c r="N1698" s="71" t="n">
        <v>7508376.43</v>
      </c>
      <c r="O1698" s="71" t="n">
        <v>142659152.23</v>
      </c>
      <c r="P1698" s="71" t="n">
        <v>117435393.06</v>
      </c>
      <c r="Q1698" s="71" t="n">
        <v>25223759.17</v>
      </c>
      <c r="R1698" t="inlineStr">
        <is>
          <t>BK-02</t>
        </is>
      </c>
      <c r="S1698" t="inlineStr">
        <is>
          <t>Petrol</t>
        </is>
      </c>
      <c r="T1698" s="70" t="n">
        <v>39</v>
      </c>
      <c r="U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TY101690</t>
        </is>
      </c>
      <c r="B1699" s="68" t="n">
        <v>45876</v>
      </c>
      <c r="C1699" s="69" t="n">
        <v>2025</v>
      </c>
      <c r="D1699" t="inlineStr">
        <is>
          <t>Aug</t>
        </is>
      </c>
      <c r="E1699" t="inlineStr">
        <is>
          <t>Asia</t>
        </is>
      </c>
      <c r="F1699" t="inlineStr">
        <is>
          <t>Indonesia</t>
        </is>
      </c>
      <c r="G1699" t="inlineStr">
        <is>
          <t>RAV4</t>
        </is>
      </c>
      <c r="H1699" t="inlineStr">
        <is>
          <t>Dealer retail</t>
        </is>
      </c>
      <c r="I1699" t="inlineStr">
        <is>
          <t>Private buyer</t>
        </is>
      </c>
      <c r="J1699" t="inlineStr">
        <is>
          <t>Emma Clarke</t>
        </is>
      </c>
      <c r="K1699" s="70" t="n">
        <v>2</v>
      </c>
      <c r="L1699" s="71" t="n">
        <v>3535820.96</v>
      </c>
      <c r="M1699" s="71" t="n">
        <v>7071641.92</v>
      </c>
      <c r="N1699" s="71" t="n">
        <v>212149.26</v>
      </c>
      <c r="O1699" s="71" t="n">
        <v>6859492.66</v>
      </c>
      <c r="P1699" s="71" t="n">
        <v>5861564.86</v>
      </c>
      <c r="Q1699" s="71" t="n">
        <v>997927.8</v>
      </c>
      <c r="R1699" t="inlineStr">
        <is>
          <t>JK-02</t>
        </is>
      </c>
      <c r="S1699" t="inlineStr">
        <is>
          <t>Hybrid</t>
        </is>
      </c>
      <c r="T1699" s="70" t="n">
        <v>2</v>
      </c>
      <c r="U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TY101691</t>
        </is>
      </c>
      <c r="B1700" s="68" t="n">
        <v>45876</v>
      </c>
      <c r="C1700" s="69" t="n">
        <v>2025</v>
      </c>
      <c r="D1700" t="inlineStr">
        <is>
          <t>Aug</t>
        </is>
      </c>
      <c r="E1700" t="inlineStr">
        <is>
          <t>Europe</t>
        </is>
      </c>
      <c r="F1700" t="inlineStr">
        <is>
          <t>France</t>
        </is>
      </c>
      <c r="G1700" t="inlineStr">
        <is>
          <t>Prius</t>
        </is>
      </c>
      <c r="H1700" t="inlineStr">
        <is>
          <t>Dealer retail</t>
        </is>
      </c>
      <c r="I1700" t="inlineStr">
        <is>
          <t>Private buyer</t>
        </is>
      </c>
      <c r="J1700" t="inlineStr">
        <is>
          <t>Wei Chen</t>
        </is>
      </c>
      <c r="K1700" s="70" t="n">
        <v>16</v>
      </c>
      <c r="L1700" s="71" t="n">
        <v>3499447.1</v>
      </c>
      <c r="M1700" s="71" t="n">
        <v>55991153.6</v>
      </c>
      <c r="N1700" s="71" t="n">
        <v>2799557.68</v>
      </c>
      <c r="O1700" s="71" t="n">
        <v>53191595.92</v>
      </c>
      <c r="P1700" s="71" t="n">
        <v>44981133.99</v>
      </c>
      <c r="Q1700" s="71" t="n">
        <v>8210461.93</v>
      </c>
      <c r="R1700" t="inlineStr">
        <is>
          <t>PA-03</t>
        </is>
      </c>
      <c r="S1700" t="inlineStr">
        <is>
          <t>Hybrid</t>
        </is>
      </c>
      <c r="T1700" s="70" t="n">
        <v>16</v>
      </c>
      <c r="U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TY101692</t>
        </is>
      </c>
      <c r="B1701" s="68" t="n">
        <v>45876</v>
      </c>
      <c r="C1701" s="69" t="n">
        <v>2025</v>
      </c>
      <c r="D1701" t="inlineStr">
        <is>
          <t>Aug</t>
        </is>
      </c>
      <c r="E1701" t="inlineStr">
        <is>
          <t>Asia</t>
        </is>
      </c>
      <c r="F1701" t="inlineStr">
        <is>
          <t>Thailand</t>
        </is>
      </c>
      <c r="G1701" t="inlineStr">
        <is>
          <t>Corolla</t>
        </is>
      </c>
      <c r="H1701" t="inlineStr">
        <is>
          <t>Dealer retail</t>
        </is>
      </c>
      <c r="I1701" t="inlineStr">
        <is>
          <t>Private buyer</t>
        </is>
      </c>
      <c r="J1701" t="inlineStr">
        <is>
          <t>Mei Lin</t>
        </is>
      </c>
      <c r="K1701" s="70" t="n">
        <v>22</v>
      </c>
      <c r="L1701" s="71" t="n">
        <v>2636163.81</v>
      </c>
      <c r="M1701" s="71" t="n">
        <v>57995603.82</v>
      </c>
      <c r="N1701" s="71" t="n">
        <v>0</v>
      </c>
      <c r="O1701" s="71" t="n">
        <v>57995603.82</v>
      </c>
      <c r="P1701" s="71" t="n">
        <v>50631140.73</v>
      </c>
      <c r="Q1701" s="71" t="n">
        <v>7364463.09</v>
      </c>
      <c r="R1701" t="inlineStr">
        <is>
          <t>BK-03</t>
        </is>
      </c>
      <c r="S1701" t="inlineStr">
        <is>
          <t>Hybrid</t>
        </is>
      </c>
      <c r="T1701" s="70" t="n">
        <v>24</v>
      </c>
      <c r="U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TY101693</t>
        </is>
      </c>
      <c r="B1702" s="68" t="n">
        <v>45876</v>
      </c>
      <c r="C1702" s="69" t="n">
        <v>2025</v>
      </c>
      <c r="D1702" t="inlineStr">
        <is>
          <t>Aug</t>
        </is>
      </c>
      <c r="E1702" t="inlineStr">
        <is>
          <t>Japan</t>
        </is>
      </c>
      <c r="F1702" t="inlineStr">
        <is>
          <t>Japan</t>
        </is>
      </c>
      <c r="G1702" t="inlineStr">
        <is>
          <t>Camry</t>
        </is>
      </c>
      <c r="H1702" t="inlineStr">
        <is>
          <t>Dealer retail</t>
        </is>
      </c>
      <c r="I1702" t="inlineStr">
        <is>
          <t>Private buyer</t>
        </is>
      </c>
      <c r="J1702" t="inlineStr">
        <is>
          <t>Shraddha Kulkarni</t>
        </is>
      </c>
      <c r="K1702" s="70" t="n">
        <v>28</v>
      </c>
      <c r="L1702" s="71" t="n">
        <v>4062224.62</v>
      </c>
      <c r="M1702" s="71" t="n">
        <v>113742289.36</v>
      </c>
      <c r="N1702" s="71" t="n">
        <v>0</v>
      </c>
      <c r="O1702" s="71" t="n">
        <v>113742289.36</v>
      </c>
      <c r="P1702" s="71" t="n">
        <v>91879503.2</v>
      </c>
      <c r="Q1702" s="71" t="n">
        <v>21862786.16</v>
      </c>
      <c r="R1702" t="inlineStr">
        <is>
          <t>OS-03</t>
        </is>
      </c>
      <c r="S1702" t="inlineStr">
        <is>
          <t>Petrol</t>
        </is>
      </c>
      <c r="T1702" s="70" t="n">
        <v>31</v>
      </c>
      <c r="U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TY101694</t>
        </is>
      </c>
      <c r="B1703" s="68" t="n">
        <v>45876</v>
      </c>
      <c r="C1703" s="69" t="n">
        <v>2025</v>
      </c>
      <c r="D1703" t="inlineStr">
        <is>
          <t>Aug</t>
        </is>
      </c>
      <c r="E1703" t="inlineStr">
        <is>
          <t>Middle East</t>
        </is>
      </c>
      <c r="F1703" t="inlineStr">
        <is>
          <t>Saudi Arabia</t>
        </is>
      </c>
      <c r="G1703" t="inlineStr">
        <is>
          <t>Land Cruiser</t>
        </is>
      </c>
      <c r="H1703" t="inlineStr">
        <is>
          <t>Online reservation</t>
        </is>
      </c>
      <c r="I1703" t="inlineStr">
        <is>
          <t>Private buyer</t>
        </is>
      </c>
      <c r="J1703" t="inlineStr">
        <is>
          <t>Shraddha Kulkarni</t>
        </is>
      </c>
      <c r="K1703" s="70" t="n">
        <v>27</v>
      </c>
      <c r="L1703" s="71" t="n">
        <v>7519379.12</v>
      </c>
      <c r="M1703" s="71" t="n">
        <v>203023236.24</v>
      </c>
      <c r="N1703" s="71" t="n">
        <v>0</v>
      </c>
      <c r="O1703" s="71" t="n">
        <v>203023236.24</v>
      </c>
      <c r="P1703" s="71" t="n">
        <v>144209236.2</v>
      </c>
      <c r="Q1703" s="71" t="n">
        <v>58814000.04</v>
      </c>
      <c r="R1703" t="inlineStr">
        <is>
          <t>RY-02</t>
        </is>
      </c>
      <c r="S1703" t="inlineStr">
        <is>
          <t>Hybrid</t>
        </is>
      </c>
      <c r="T1703" s="70" t="n">
        <v>27</v>
      </c>
      <c r="U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TY101695</t>
        </is>
      </c>
      <c r="B1704" s="68" t="n">
        <v>45876</v>
      </c>
      <c r="C1704" s="69" t="n">
        <v>2025</v>
      </c>
      <c r="D1704" t="inlineStr">
        <is>
          <t>Aug</t>
        </is>
      </c>
      <c r="E1704" t="inlineStr">
        <is>
          <t>Japan</t>
        </is>
      </c>
      <c r="F1704" t="inlineStr">
        <is>
          <t>Japan</t>
        </is>
      </c>
      <c r="G1704" t="inlineStr">
        <is>
          <t>Camry</t>
        </is>
      </c>
      <c r="H1704" t="inlineStr">
        <is>
          <t>Dealer retail</t>
        </is>
      </c>
      <c r="I1704" t="inlineStr">
        <is>
          <t>Private buyer</t>
        </is>
      </c>
      <c r="J1704" t="inlineStr">
        <is>
          <t>Sophie Müller</t>
        </is>
      </c>
      <c r="K1704" s="70" t="n">
        <v>43</v>
      </c>
      <c r="L1704" s="71" t="n">
        <v>4090921.98</v>
      </c>
      <c r="M1704" s="71" t="n">
        <v>175909645.14</v>
      </c>
      <c r="N1704" s="71" t="n">
        <v>5277289.35</v>
      </c>
      <c r="O1704" s="71" t="n">
        <v>170632355.79</v>
      </c>
      <c r="P1704" s="71" t="n">
        <v>135784077.06</v>
      </c>
      <c r="Q1704" s="71" t="n">
        <v>34848278.73</v>
      </c>
      <c r="R1704" t="inlineStr">
        <is>
          <t>TK-03</t>
        </is>
      </c>
      <c r="S1704" t="inlineStr">
        <is>
          <t>Hybrid</t>
        </is>
      </c>
      <c r="T1704" s="70" t="n">
        <v>41</v>
      </c>
      <c r="U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TY101696</t>
        </is>
      </c>
      <c r="B1705" s="68" t="n">
        <v>45876</v>
      </c>
      <c r="C1705" s="69" t="n">
        <v>2025</v>
      </c>
      <c r="D1705" t="inlineStr">
        <is>
          <t>Aug</t>
        </is>
      </c>
      <c r="E1705" t="inlineStr">
        <is>
          <t>North America</t>
        </is>
      </c>
      <c r="F1705" t="inlineStr">
        <is>
          <t>Canada</t>
        </is>
      </c>
      <c r="G1705" t="inlineStr">
        <is>
          <t>bZ4X</t>
        </is>
      </c>
      <c r="H1705" t="inlineStr">
        <is>
          <t>Fleet</t>
        </is>
      </c>
      <c r="I1705" t="inlineStr">
        <is>
          <t>Private buyer</t>
        </is>
      </c>
      <c r="J1705" t="inlineStr">
        <is>
          <t>Shraddha Kulkarni</t>
        </is>
      </c>
      <c r="K1705" s="70" t="n">
        <v>40</v>
      </c>
      <c r="L1705" s="71" t="n">
        <v>5730886.78</v>
      </c>
      <c r="M1705" s="71" t="n">
        <v>229235471.2</v>
      </c>
      <c r="N1705" s="71" t="n">
        <v>0</v>
      </c>
      <c r="O1705" s="71" t="n">
        <v>229235471.2</v>
      </c>
      <c r="P1705" s="71" t="n">
        <v>223471971.3</v>
      </c>
      <c r="Q1705" s="71" t="n">
        <v>5763499.9</v>
      </c>
      <c r="R1705" t="inlineStr">
        <is>
          <t>TO-02</t>
        </is>
      </c>
      <c r="S1705" t="inlineStr">
        <is>
          <t>EV</t>
        </is>
      </c>
      <c r="T1705" s="70" t="n">
        <v>44</v>
      </c>
      <c r="U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TY101697</t>
        </is>
      </c>
      <c r="B1706" s="68" t="n">
        <v>45877</v>
      </c>
      <c r="C1706" s="69" t="n">
        <v>2025</v>
      </c>
      <c r="D1706" t="inlineStr">
        <is>
          <t>Aug</t>
        </is>
      </c>
      <c r="E1706" t="inlineStr">
        <is>
          <t>Europe</t>
        </is>
      </c>
      <c r="F1706" t="inlineStr">
        <is>
          <t>Germany</t>
        </is>
      </c>
      <c r="G1706" t="inlineStr">
        <is>
          <t>RAV4</t>
        </is>
      </c>
      <c r="H1706" t="inlineStr">
        <is>
          <t>Dealer retail</t>
        </is>
      </c>
      <c r="I1706" t="inlineStr">
        <is>
          <t>Private buyer</t>
        </is>
      </c>
      <c r="J1706" t="inlineStr">
        <is>
          <t>Carlos Silva</t>
        </is>
      </c>
      <c r="K1706" s="70" t="n">
        <v>28</v>
      </c>
      <c r="L1706" s="71" t="n">
        <v>3472153.72</v>
      </c>
      <c r="M1706" s="71" t="n">
        <v>97220304.16</v>
      </c>
      <c r="N1706" s="71" t="n">
        <v>4861015.21</v>
      </c>
      <c r="O1706" s="71" t="n">
        <v>92359288.95</v>
      </c>
      <c r="P1706" s="71" t="n">
        <v>80544849.38</v>
      </c>
      <c r="Q1706" s="71" t="n">
        <v>11814439.57</v>
      </c>
      <c r="R1706" t="inlineStr">
        <is>
          <t>BE-01</t>
        </is>
      </c>
      <c r="S1706" t="inlineStr">
        <is>
          <t>Hybrid</t>
        </is>
      </c>
      <c r="T1706" s="70" t="n">
        <v>30</v>
      </c>
      <c r="U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TY101698</t>
        </is>
      </c>
      <c r="B1707" s="68" t="n">
        <v>45877</v>
      </c>
      <c r="C1707" s="69" t="n">
        <v>2025</v>
      </c>
      <c r="D1707" t="inlineStr">
        <is>
          <t>Aug</t>
        </is>
      </c>
      <c r="E1707" t="inlineStr">
        <is>
          <t>Japan</t>
        </is>
      </c>
      <c r="F1707" t="inlineStr">
        <is>
          <t>Japan</t>
        </is>
      </c>
      <c r="G1707" t="inlineStr">
        <is>
          <t>RAV4</t>
        </is>
      </c>
      <c r="H1707" t="inlineStr">
        <is>
          <t>Dealer retail</t>
        </is>
      </c>
      <c r="I1707" t="inlineStr">
        <is>
          <t>Private buyer</t>
        </is>
      </c>
      <c r="J1707" t="inlineStr">
        <is>
          <t>Yuki Sato</t>
        </is>
      </c>
      <c r="K1707" s="70" t="n">
        <v>47</v>
      </c>
      <c r="L1707" s="71" t="n">
        <v>3494318.24</v>
      </c>
      <c r="M1707" s="71" t="n">
        <v>164232957.28</v>
      </c>
      <c r="N1707" s="71" t="n">
        <v>4926988.72</v>
      </c>
      <c r="O1707" s="71" t="n">
        <v>159305968.56</v>
      </c>
      <c r="P1707" s="71" t="n">
        <v>129466843.05</v>
      </c>
      <c r="Q1707" s="71" t="n">
        <v>29839125.51</v>
      </c>
      <c r="R1707" t="inlineStr">
        <is>
          <t>OS-03</t>
        </is>
      </c>
      <c r="S1707" t="inlineStr">
        <is>
          <t>Hybrid</t>
        </is>
      </c>
      <c r="T1707" s="70" t="n">
        <v>46</v>
      </c>
      <c r="U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TY101699</t>
        </is>
      </c>
      <c r="B1708" s="68" t="n">
        <v>45877</v>
      </c>
      <c r="C1708" s="69" t="n">
        <v>2025</v>
      </c>
      <c r="D1708" t="inlineStr">
        <is>
          <t>Aug</t>
        </is>
      </c>
      <c r="E1708" t="inlineStr">
        <is>
          <t>Asia</t>
        </is>
      </c>
      <c r="F1708" t="inlineStr">
        <is>
          <t>India</t>
        </is>
      </c>
      <c r="G1708" t="inlineStr">
        <is>
          <t>Corolla</t>
        </is>
      </c>
      <c r="H1708" t="inlineStr">
        <is>
          <t>Dealer retail</t>
        </is>
      </c>
      <c r="I1708" t="inlineStr">
        <is>
          <t>Private buyer</t>
        </is>
      </c>
      <c r="J1708" t="inlineStr">
        <is>
          <t>Fatima Al-Saud</t>
        </is>
      </c>
      <c r="K1708" s="70" t="n">
        <v>43</v>
      </c>
      <c r="L1708" s="71" t="n">
        <v>2863879.81</v>
      </c>
      <c r="M1708" s="71" t="n">
        <v>123146831.83</v>
      </c>
      <c r="N1708" s="71" t="n">
        <v>3694404.95</v>
      </c>
      <c r="O1708" s="71" t="n">
        <v>119452426.88</v>
      </c>
      <c r="P1708" s="71" t="n">
        <v>99327347.20999999</v>
      </c>
      <c r="Q1708" s="71" t="n">
        <v>20125079.67</v>
      </c>
      <c r="R1708" t="inlineStr">
        <is>
          <t>PU-02</t>
        </is>
      </c>
      <c r="S1708" t="inlineStr">
        <is>
          <t>Hybrid</t>
        </is>
      </c>
      <c r="T1708" s="70" t="n">
        <v>43</v>
      </c>
      <c r="U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TY101700</t>
        </is>
      </c>
      <c r="B1709" s="68" t="n">
        <v>45877</v>
      </c>
      <c r="C1709" s="69" t="n">
        <v>2025</v>
      </c>
      <c r="D1709" t="inlineStr">
        <is>
          <t>Aug</t>
        </is>
      </c>
      <c r="E1709" t="inlineStr">
        <is>
          <t>Japan</t>
        </is>
      </c>
      <c r="F1709" t="inlineStr">
        <is>
          <t>Japan</t>
        </is>
      </c>
      <c r="G1709" t="inlineStr">
        <is>
          <t>Camry</t>
        </is>
      </c>
      <c r="H1709" t="inlineStr">
        <is>
          <t>Dealer retail</t>
        </is>
      </c>
      <c r="I1709" t="inlineStr">
        <is>
          <t>Company fleet</t>
        </is>
      </c>
      <c r="J1709" t="inlineStr">
        <is>
          <t>Ravindra Patil</t>
        </is>
      </c>
      <c r="K1709" s="70" t="n">
        <v>25</v>
      </c>
      <c r="L1709" s="71" t="n">
        <v>3959725.13</v>
      </c>
      <c r="M1709" s="71" t="n">
        <v>98993128.25</v>
      </c>
      <c r="N1709" s="71" t="n">
        <v>2969793.85</v>
      </c>
      <c r="O1709" s="71" t="n">
        <v>96023334.40000001</v>
      </c>
      <c r="P1709" s="71" t="n">
        <v>82512369.40000001</v>
      </c>
      <c r="Q1709" s="71" t="n">
        <v>13510965</v>
      </c>
      <c r="R1709" t="inlineStr">
        <is>
          <t>OS-01</t>
        </is>
      </c>
      <c r="S1709" t="inlineStr">
        <is>
          <t>Petrol</t>
        </is>
      </c>
      <c r="T1709" s="70" t="n">
        <v>25</v>
      </c>
      <c r="U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TY101701</t>
        </is>
      </c>
      <c r="B1710" s="68" t="n">
        <v>45877</v>
      </c>
      <c r="C1710" s="69" t="n">
        <v>2025</v>
      </c>
      <c r="D1710" t="inlineStr">
        <is>
          <t>Aug</t>
        </is>
      </c>
      <c r="E1710" t="inlineStr">
        <is>
          <t>Japan</t>
        </is>
      </c>
      <c r="F1710" t="inlineStr">
        <is>
          <t>Japan</t>
        </is>
      </c>
      <c r="G1710" t="inlineStr">
        <is>
          <t>Corolla</t>
        </is>
      </c>
      <c r="H1710" t="inlineStr">
        <is>
          <t>Fleet</t>
        </is>
      </c>
      <c r="I1710" t="inlineStr">
        <is>
          <t>Private buyer</t>
        </is>
      </c>
      <c r="J1710" t="inlineStr">
        <is>
          <t>Sophie Müller</t>
        </is>
      </c>
      <c r="K1710" s="70" t="n">
        <v>22</v>
      </c>
      <c r="L1710" s="71" t="n">
        <v>2643435.6</v>
      </c>
      <c r="M1710" s="71" t="n">
        <v>58155583.2</v>
      </c>
      <c r="N1710" s="71" t="n">
        <v>1163111.66</v>
      </c>
      <c r="O1710" s="71" t="n">
        <v>56992471.54</v>
      </c>
      <c r="P1710" s="71" t="n">
        <v>52288603.2</v>
      </c>
      <c r="Q1710" s="71" t="n">
        <v>4703868.34</v>
      </c>
      <c r="R1710" t="inlineStr">
        <is>
          <t>OS-03</t>
        </is>
      </c>
      <c r="S1710" t="inlineStr">
        <is>
          <t>Petrol</t>
        </is>
      </c>
      <c r="T1710" s="70" t="n">
        <v>22</v>
      </c>
      <c r="U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TY101702</t>
        </is>
      </c>
      <c r="B1711" s="68" t="n">
        <v>45878</v>
      </c>
      <c r="C1711" s="69" t="n">
        <v>2025</v>
      </c>
      <c r="D1711" t="inlineStr">
        <is>
          <t>Aug</t>
        </is>
      </c>
      <c r="E1711" t="inlineStr">
        <is>
          <t>Japan</t>
        </is>
      </c>
      <c r="F1711" t="inlineStr">
        <is>
          <t>Japan</t>
        </is>
      </c>
      <c r="G1711" t="inlineStr">
        <is>
          <t>Land Cruiser</t>
        </is>
      </c>
      <c r="H1711" t="inlineStr">
        <is>
          <t>Fleet</t>
        </is>
      </c>
      <c r="I1711" t="inlineStr">
        <is>
          <t>Private buyer</t>
        </is>
      </c>
      <c r="J1711" t="inlineStr">
        <is>
          <t>Olivia Brown</t>
        </is>
      </c>
      <c r="K1711" s="70" t="n">
        <v>15</v>
      </c>
      <c r="L1711" s="71" t="n">
        <v>7909358.5</v>
      </c>
      <c r="M1711" s="71" t="n">
        <v>118640377.5</v>
      </c>
      <c r="N1711" s="71" t="n">
        <v>5932018.88</v>
      </c>
      <c r="O1711" s="71" t="n">
        <v>112708358.62</v>
      </c>
      <c r="P1711" s="71" t="n">
        <v>83231505.48999999</v>
      </c>
      <c r="Q1711" s="71" t="n">
        <v>29476853.13</v>
      </c>
      <c r="R1711" t="inlineStr">
        <is>
          <t>NG-03</t>
        </is>
      </c>
      <c r="S1711" t="inlineStr">
        <is>
          <t>Diesel</t>
        </is>
      </c>
      <c r="T1711" s="70" t="n">
        <v>16</v>
      </c>
      <c r="U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TY101703</t>
        </is>
      </c>
      <c r="B1712" s="68" t="n">
        <v>45878</v>
      </c>
      <c r="C1712" s="69" t="n">
        <v>2025</v>
      </c>
      <c r="D1712" t="inlineStr">
        <is>
          <t>Aug</t>
        </is>
      </c>
      <c r="E1712" t="inlineStr">
        <is>
          <t>Europe</t>
        </is>
      </c>
      <c r="F1712" t="inlineStr">
        <is>
          <t>UK</t>
        </is>
      </c>
      <c r="G1712" t="inlineStr">
        <is>
          <t>bZ4X</t>
        </is>
      </c>
      <c r="H1712" t="inlineStr">
        <is>
          <t>Dealer retail</t>
        </is>
      </c>
      <c r="I1712" t="inlineStr">
        <is>
          <t>Company fleet</t>
        </is>
      </c>
      <c r="J1712" t="inlineStr">
        <is>
          <t>Sophie Müller</t>
        </is>
      </c>
      <c r="K1712" s="70" t="n">
        <v>47</v>
      </c>
      <c r="L1712" s="71" t="n">
        <v>6350743.52</v>
      </c>
      <c r="M1712" s="71" t="n">
        <v>298484945.44</v>
      </c>
      <c r="N1712" s="71" t="n">
        <v>5969698.91</v>
      </c>
      <c r="O1712" s="71" t="n">
        <v>292515246.53</v>
      </c>
      <c r="P1712" s="71" t="n">
        <v>259779416.65</v>
      </c>
      <c r="Q1712" s="71" t="n">
        <v>32735829.88</v>
      </c>
      <c r="R1712" t="inlineStr">
        <is>
          <t>LN-03</t>
        </is>
      </c>
      <c r="S1712" t="inlineStr">
        <is>
          <t>EV</t>
        </is>
      </c>
      <c r="T1712" s="70" t="n">
        <v>52</v>
      </c>
      <c r="U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TY101704</t>
        </is>
      </c>
      <c r="B1713" s="68" t="n">
        <v>45878</v>
      </c>
      <c r="C1713" s="69" t="n">
        <v>2025</v>
      </c>
      <c r="D1713" t="inlineStr">
        <is>
          <t>Aug</t>
        </is>
      </c>
      <c r="E1713" t="inlineStr">
        <is>
          <t>Asia</t>
        </is>
      </c>
      <c r="F1713" t="inlineStr">
        <is>
          <t>Indonesia</t>
        </is>
      </c>
      <c r="G1713" t="inlineStr">
        <is>
          <t>Corolla</t>
        </is>
      </c>
      <c r="H1713" t="inlineStr">
        <is>
          <t>Fleet</t>
        </is>
      </c>
      <c r="I1713" t="inlineStr">
        <is>
          <t>Private buyer</t>
        </is>
      </c>
      <c r="J1713" t="inlineStr">
        <is>
          <t>Mei Lin</t>
        </is>
      </c>
      <c r="K1713" s="70" t="n">
        <v>25</v>
      </c>
      <c r="L1713" s="71" t="n">
        <v>2719954.94</v>
      </c>
      <c r="M1713" s="71" t="n">
        <v>67998873.5</v>
      </c>
      <c r="N1713" s="71" t="n">
        <v>3399943.68</v>
      </c>
      <c r="O1713" s="71" t="n">
        <v>64598929.82</v>
      </c>
      <c r="P1713" s="71" t="n">
        <v>58063125.51</v>
      </c>
      <c r="Q1713" s="71" t="n">
        <v>6535804.31</v>
      </c>
      <c r="R1713" t="inlineStr">
        <is>
          <t>JK-03</t>
        </is>
      </c>
      <c r="S1713" t="inlineStr">
        <is>
          <t>Petrol</t>
        </is>
      </c>
      <c r="T1713" s="70" t="n">
        <v>25</v>
      </c>
      <c r="U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TY101705</t>
        </is>
      </c>
      <c r="B1714" s="68" t="n">
        <v>45878</v>
      </c>
      <c r="C1714" s="69" t="n">
        <v>2025</v>
      </c>
      <c r="D1714" t="inlineStr">
        <is>
          <t>Aug</t>
        </is>
      </c>
      <c r="E1714" t="inlineStr">
        <is>
          <t>Europe</t>
        </is>
      </c>
      <c r="F1714" t="inlineStr">
        <is>
          <t>Germany</t>
        </is>
      </c>
      <c r="G1714" t="inlineStr">
        <is>
          <t>RAV4</t>
        </is>
      </c>
      <c r="H1714" t="inlineStr">
        <is>
          <t>Dealer retail</t>
        </is>
      </c>
      <c r="I1714" t="inlineStr">
        <is>
          <t>Private buyer</t>
        </is>
      </c>
      <c r="J1714" t="inlineStr">
        <is>
          <t>Fatima Al-Saud</t>
        </is>
      </c>
      <c r="K1714" s="70" t="n">
        <v>36</v>
      </c>
      <c r="L1714" s="71" t="n">
        <v>3554840.93</v>
      </c>
      <c r="M1714" s="71" t="n">
        <v>127974273.48</v>
      </c>
      <c r="N1714" s="71" t="n">
        <v>3839228.2</v>
      </c>
      <c r="O1714" s="71" t="n">
        <v>124135045.28</v>
      </c>
      <c r="P1714" s="71" t="n">
        <v>102546935.76</v>
      </c>
      <c r="Q1714" s="71" t="n">
        <v>21588109.52</v>
      </c>
      <c r="R1714" t="inlineStr">
        <is>
          <t>BE-02</t>
        </is>
      </c>
      <c r="S1714" t="inlineStr">
        <is>
          <t>Hybrid</t>
        </is>
      </c>
      <c r="T1714" s="70" t="n">
        <v>36</v>
      </c>
      <c r="U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TY101706</t>
        </is>
      </c>
      <c r="B1715" s="68" t="n">
        <v>45878</v>
      </c>
      <c r="C1715" s="69" t="n">
        <v>2025</v>
      </c>
      <c r="D1715" t="inlineStr">
        <is>
          <t>Aug</t>
        </is>
      </c>
      <c r="E1715" t="inlineStr">
        <is>
          <t>Japan</t>
        </is>
      </c>
      <c r="F1715" t="inlineStr">
        <is>
          <t>Japan</t>
        </is>
      </c>
      <c r="G1715" t="inlineStr">
        <is>
          <t>Hilux</t>
        </is>
      </c>
      <c r="H1715" t="inlineStr">
        <is>
          <t>Dealer retail</t>
        </is>
      </c>
      <c r="I1715" t="inlineStr">
        <is>
          <t>Private buyer</t>
        </is>
      </c>
      <c r="J1715" t="inlineStr">
        <is>
          <t>Wei Chen</t>
        </is>
      </c>
      <c r="K1715" s="70" t="n">
        <v>12</v>
      </c>
      <c r="L1715" s="71" t="n">
        <v>4080910.56</v>
      </c>
      <c r="M1715" s="71" t="n">
        <v>48970926.72</v>
      </c>
      <c r="N1715" s="71" t="n">
        <v>1469127.8</v>
      </c>
      <c r="O1715" s="71" t="n">
        <v>47501798.92</v>
      </c>
      <c r="P1715" s="71" t="n">
        <v>37538027.13</v>
      </c>
      <c r="Q1715" s="71" t="n">
        <v>9963771.789999999</v>
      </c>
      <c r="R1715" t="inlineStr">
        <is>
          <t>OS-03</t>
        </is>
      </c>
      <c r="S1715" t="inlineStr">
        <is>
          <t>Diesel</t>
        </is>
      </c>
      <c r="T1715" s="70" t="n">
        <v>12</v>
      </c>
      <c r="U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TY101707</t>
        </is>
      </c>
      <c r="B1716" s="68" t="n">
        <v>45878</v>
      </c>
      <c r="C1716" s="69" t="n">
        <v>2025</v>
      </c>
      <c r="D1716" t="inlineStr">
        <is>
          <t>Aug</t>
        </is>
      </c>
      <c r="E1716" t="inlineStr">
        <is>
          <t>North America</t>
        </is>
      </c>
      <c r="F1716" t="inlineStr">
        <is>
          <t>Canada</t>
        </is>
      </c>
      <c r="G1716" t="inlineStr">
        <is>
          <t>Corolla</t>
        </is>
      </c>
      <c r="H1716" t="inlineStr">
        <is>
          <t>Dealer retail</t>
        </is>
      </c>
      <c r="I1716" t="inlineStr">
        <is>
          <t>Private buyer</t>
        </is>
      </c>
      <c r="J1716" t="inlineStr">
        <is>
          <t>Lucas Martin</t>
        </is>
      </c>
      <c r="K1716" s="70" t="n">
        <v>30</v>
      </c>
      <c r="L1716" s="71" t="n">
        <v>2781479.59</v>
      </c>
      <c r="M1716" s="71" t="n">
        <v>83444387.7</v>
      </c>
      <c r="N1716" s="71" t="n">
        <v>2503331.63</v>
      </c>
      <c r="O1716" s="71" t="n">
        <v>80941056.06999999</v>
      </c>
      <c r="P1716" s="71" t="n">
        <v>66711372.61</v>
      </c>
      <c r="Q1716" s="71" t="n">
        <v>14229683.46</v>
      </c>
      <c r="R1716" t="inlineStr">
        <is>
          <t>TO-03</t>
        </is>
      </c>
      <c r="S1716" t="inlineStr">
        <is>
          <t>Hybrid</t>
        </is>
      </c>
      <c r="T1716" s="70" t="n">
        <v>29</v>
      </c>
      <c r="U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TY101708</t>
        </is>
      </c>
      <c r="B1717" s="68" t="n">
        <v>45878</v>
      </c>
      <c r="C1717" s="69" t="n">
        <v>2025</v>
      </c>
      <c r="D1717" t="inlineStr">
        <is>
          <t>Aug</t>
        </is>
      </c>
      <c r="E1717" t="inlineStr">
        <is>
          <t>North America</t>
        </is>
      </c>
      <c r="F1717" t="inlineStr">
        <is>
          <t>Canada</t>
        </is>
      </c>
      <c r="G1717" t="inlineStr">
        <is>
          <t>RAV4</t>
        </is>
      </c>
      <c r="H1717" t="inlineStr">
        <is>
          <t>Dealer retail</t>
        </is>
      </c>
      <c r="I1717" t="inlineStr">
        <is>
          <t>Company fleet</t>
        </is>
      </c>
      <c r="J1717" t="inlineStr">
        <is>
          <t>Mei Lin</t>
        </is>
      </c>
      <c r="K1717" s="70" t="n">
        <v>34</v>
      </c>
      <c r="L1717" s="71" t="n">
        <v>3572289.53</v>
      </c>
      <c r="M1717" s="71" t="n">
        <v>121457844.02</v>
      </c>
      <c r="N1717" s="71" t="n">
        <v>6072892.2</v>
      </c>
      <c r="O1717" s="71" t="n">
        <v>115384951.82</v>
      </c>
      <c r="P1717" s="71" t="n">
        <v>93687459.59999999</v>
      </c>
      <c r="Q1717" s="71" t="n">
        <v>21697492.22</v>
      </c>
      <c r="R1717" t="inlineStr">
        <is>
          <t>TO-04</t>
        </is>
      </c>
      <c r="S1717" t="inlineStr">
        <is>
          <t>Hybrid</t>
        </is>
      </c>
      <c r="T1717" s="70" t="n">
        <v>34</v>
      </c>
      <c r="U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TY101709</t>
        </is>
      </c>
      <c r="B1718" s="68" t="n">
        <v>45878</v>
      </c>
      <c r="C1718" s="69" t="n">
        <v>2025</v>
      </c>
      <c r="D1718" t="inlineStr">
        <is>
          <t>Aug</t>
        </is>
      </c>
      <c r="E1718" t="inlineStr">
        <is>
          <t>North America</t>
        </is>
      </c>
      <c r="F1718" t="inlineStr">
        <is>
          <t>USA</t>
        </is>
      </c>
      <c r="G1718" t="inlineStr">
        <is>
          <t>Camry</t>
        </is>
      </c>
      <c r="H1718" t="inlineStr">
        <is>
          <t>Dealer retail</t>
        </is>
      </c>
      <c r="I1718" t="inlineStr">
        <is>
          <t>Government</t>
        </is>
      </c>
      <c r="J1718" t="inlineStr">
        <is>
          <t>Fatima Al-Saud</t>
        </is>
      </c>
      <c r="K1718" s="70" t="n">
        <v>7</v>
      </c>
      <c r="L1718" s="71" t="n">
        <v>3957240.66</v>
      </c>
      <c r="M1718" s="71" t="n">
        <v>27700684.62</v>
      </c>
      <c r="N1718" s="71" t="n">
        <v>831020.54</v>
      </c>
      <c r="O1718" s="71" t="n">
        <v>26869664.08</v>
      </c>
      <c r="P1718" s="71" t="n">
        <v>21548518.4</v>
      </c>
      <c r="Q1718" s="71" t="n">
        <v>5321145.68</v>
      </c>
      <c r="R1718" t="inlineStr">
        <is>
          <t>NY-01</t>
        </is>
      </c>
      <c r="S1718" t="inlineStr">
        <is>
          <t>Petrol</t>
        </is>
      </c>
      <c r="T1718" s="70" t="n">
        <v>8</v>
      </c>
      <c r="U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TY101710</t>
        </is>
      </c>
      <c r="B1719" s="68" t="n">
        <v>45878</v>
      </c>
      <c r="C1719" s="69" t="n">
        <v>2025</v>
      </c>
      <c r="D1719" t="inlineStr">
        <is>
          <t>Aug</t>
        </is>
      </c>
      <c r="E1719" t="inlineStr">
        <is>
          <t>Europe</t>
        </is>
      </c>
      <c r="F1719" t="inlineStr">
        <is>
          <t>Germany</t>
        </is>
      </c>
      <c r="G1719" t="inlineStr">
        <is>
          <t>RAV4</t>
        </is>
      </c>
      <c r="H1719" t="inlineStr">
        <is>
          <t>Dealer retail</t>
        </is>
      </c>
      <c r="I1719" t="inlineStr">
        <is>
          <t>Private buyer</t>
        </is>
      </c>
      <c r="J1719" t="inlineStr">
        <is>
          <t>Emma Clarke</t>
        </is>
      </c>
      <c r="K1719" s="70" t="n">
        <v>12</v>
      </c>
      <c r="L1719" s="71" t="n">
        <v>3387681.82</v>
      </c>
      <c r="M1719" s="71" t="n">
        <v>40652181.84</v>
      </c>
      <c r="N1719" s="71" t="n">
        <v>813043.64</v>
      </c>
      <c r="O1719" s="71" t="n">
        <v>39839138.2</v>
      </c>
      <c r="P1719" s="71" t="n">
        <v>33690017.87</v>
      </c>
      <c r="Q1719" s="71" t="n">
        <v>6149120.33</v>
      </c>
      <c r="R1719" t="inlineStr">
        <is>
          <t>BE-01</t>
        </is>
      </c>
      <c r="S1719" t="inlineStr">
        <is>
          <t>Petrol</t>
        </is>
      </c>
      <c r="T1719" s="70" t="n">
        <v>12</v>
      </c>
      <c r="U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TY101711</t>
        </is>
      </c>
      <c r="B1720" s="68" t="n">
        <v>45878</v>
      </c>
      <c r="C1720" s="69" t="n">
        <v>2025</v>
      </c>
      <c r="D1720" t="inlineStr">
        <is>
          <t>Aug</t>
        </is>
      </c>
      <c r="E1720" t="inlineStr">
        <is>
          <t>North America</t>
        </is>
      </c>
      <c r="F1720" t="inlineStr">
        <is>
          <t>USA</t>
        </is>
      </c>
      <c r="G1720" t="inlineStr">
        <is>
          <t>bZ4X</t>
        </is>
      </c>
      <c r="H1720" t="inlineStr">
        <is>
          <t>Dealer retail</t>
        </is>
      </c>
      <c r="I1720" t="inlineStr">
        <is>
          <t>Private buyer</t>
        </is>
      </c>
      <c r="J1720" t="inlineStr">
        <is>
          <t>Aisha Bello</t>
        </is>
      </c>
      <c r="K1720" s="70" t="n">
        <v>35</v>
      </c>
      <c r="L1720" s="71" t="n">
        <v>5990633.28</v>
      </c>
      <c r="M1720" s="71" t="n">
        <v>209672164.8</v>
      </c>
      <c r="N1720" s="71" t="n">
        <v>10483608.24</v>
      </c>
      <c r="O1720" s="71" t="n">
        <v>199188556.56</v>
      </c>
      <c r="P1720" s="71" t="n">
        <v>182649481.58</v>
      </c>
      <c r="Q1720" s="71" t="n">
        <v>16539074.98</v>
      </c>
      <c r="R1720" t="inlineStr">
        <is>
          <t>TX-02</t>
        </is>
      </c>
      <c r="S1720" t="inlineStr">
        <is>
          <t>EV</t>
        </is>
      </c>
      <c r="T1720" s="70" t="n">
        <v>38</v>
      </c>
      <c r="U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TY101712</t>
        </is>
      </c>
      <c r="B1721" s="68" t="n">
        <v>45878</v>
      </c>
      <c r="C1721" s="69" t="n">
        <v>2025</v>
      </c>
      <c r="D1721" t="inlineStr">
        <is>
          <t>Aug</t>
        </is>
      </c>
      <c r="E1721" t="inlineStr">
        <is>
          <t>Middle East</t>
        </is>
      </c>
      <c r="F1721" t="inlineStr">
        <is>
          <t>Saudi Arabia</t>
        </is>
      </c>
      <c r="G1721" t="inlineStr">
        <is>
          <t>Corolla</t>
        </is>
      </c>
      <c r="H1721" t="inlineStr">
        <is>
          <t>Dealer retail</t>
        </is>
      </c>
      <c r="I1721" t="inlineStr">
        <is>
          <t>Company fleet</t>
        </is>
      </c>
      <c r="J1721" t="inlineStr">
        <is>
          <t>Wei Chen</t>
        </is>
      </c>
      <c r="K1721" s="70" t="n">
        <v>28</v>
      </c>
      <c r="L1721" s="71" t="n">
        <v>2667769.17</v>
      </c>
      <c r="M1721" s="71" t="n">
        <v>74697536.76000001</v>
      </c>
      <c r="N1721" s="71" t="n">
        <v>1493950.74</v>
      </c>
      <c r="O1721" s="71" t="n">
        <v>73203586.02</v>
      </c>
      <c r="P1721" s="71" t="n">
        <v>61716721.3</v>
      </c>
      <c r="Q1721" s="71" t="n">
        <v>11486864.72</v>
      </c>
      <c r="R1721" t="inlineStr">
        <is>
          <t>RY-03</t>
        </is>
      </c>
      <c r="S1721" t="inlineStr">
        <is>
          <t>Petrol</t>
        </is>
      </c>
      <c r="T1721" s="70" t="n">
        <v>27</v>
      </c>
      <c r="U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TY101713</t>
        </is>
      </c>
      <c r="B1722" s="68" t="n">
        <v>45879</v>
      </c>
      <c r="C1722" s="69" t="n">
        <v>2025</v>
      </c>
      <c r="D1722" t="inlineStr">
        <is>
          <t>Aug</t>
        </is>
      </c>
      <c r="E1722" t="inlineStr">
        <is>
          <t>Japan</t>
        </is>
      </c>
      <c r="F1722" t="inlineStr">
        <is>
          <t>Japan</t>
        </is>
      </c>
      <c r="G1722" t="inlineStr">
        <is>
          <t>Camry</t>
        </is>
      </c>
      <c r="H1722" t="inlineStr">
        <is>
          <t>Dealer retail</t>
        </is>
      </c>
      <c r="I1722" t="inlineStr">
        <is>
          <t>Private buyer</t>
        </is>
      </c>
      <c r="J1722" t="inlineStr">
        <is>
          <t>Fatima Al-Saud</t>
        </is>
      </c>
      <c r="K1722" s="70" t="n">
        <v>11</v>
      </c>
      <c r="L1722" s="71" t="n">
        <v>3796683.49</v>
      </c>
      <c r="M1722" s="71" t="n">
        <v>41763518.39</v>
      </c>
      <c r="N1722" s="71" t="n">
        <v>2088175.92</v>
      </c>
      <c r="O1722" s="71" t="n">
        <v>39675342.47</v>
      </c>
      <c r="P1722" s="71" t="n">
        <v>35418435.38</v>
      </c>
      <c r="Q1722" s="71" t="n">
        <v>4256907.09</v>
      </c>
      <c r="R1722" t="inlineStr">
        <is>
          <t>NG-04</t>
        </is>
      </c>
      <c r="S1722" t="inlineStr">
        <is>
          <t>Petrol</t>
        </is>
      </c>
      <c r="T1722" s="70" t="n">
        <v>11</v>
      </c>
      <c r="U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TY101714</t>
        </is>
      </c>
      <c r="B1723" s="68" t="n">
        <v>45879</v>
      </c>
      <c r="C1723" s="69" t="n">
        <v>2025</v>
      </c>
      <c r="D1723" t="inlineStr">
        <is>
          <t>Aug</t>
        </is>
      </c>
      <c r="E1723" t="inlineStr">
        <is>
          <t>Europe</t>
        </is>
      </c>
      <c r="F1723" t="inlineStr">
        <is>
          <t>France</t>
        </is>
      </c>
      <c r="G1723" t="inlineStr">
        <is>
          <t>Camry</t>
        </is>
      </c>
      <c r="H1723" t="inlineStr">
        <is>
          <t>Dealer retail</t>
        </is>
      </c>
      <c r="I1723" t="inlineStr">
        <is>
          <t>Company fleet</t>
        </is>
      </c>
      <c r="J1723" t="inlineStr">
        <is>
          <t>Aisha Bello</t>
        </is>
      </c>
      <c r="K1723" s="70" t="n">
        <v>15</v>
      </c>
      <c r="L1723" s="71" t="n">
        <v>3806389.82</v>
      </c>
      <c r="M1723" s="71" t="n">
        <v>57095847.3</v>
      </c>
      <c r="N1723" s="71" t="n">
        <v>2854792.37</v>
      </c>
      <c r="O1723" s="71" t="n">
        <v>54241054.93</v>
      </c>
      <c r="P1723" s="71" t="n">
        <v>46406628.3</v>
      </c>
      <c r="Q1723" s="71" t="n">
        <v>7834426.63</v>
      </c>
      <c r="R1723" t="inlineStr">
        <is>
          <t>PA-01</t>
        </is>
      </c>
      <c r="S1723" t="inlineStr">
        <is>
          <t>Hybrid</t>
        </is>
      </c>
      <c r="T1723" s="70" t="n">
        <v>16</v>
      </c>
      <c r="U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TY101715</t>
        </is>
      </c>
      <c r="B1724" s="68" t="n">
        <v>45879</v>
      </c>
      <c r="C1724" s="69" t="n">
        <v>2025</v>
      </c>
      <c r="D1724" t="inlineStr">
        <is>
          <t>Aug</t>
        </is>
      </c>
      <c r="E1724" t="inlineStr">
        <is>
          <t>North America</t>
        </is>
      </c>
      <c r="F1724" t="inlineStr">
        <is>
          <t>Canada</t>
        </is>
      </c>
      <c r="G1724" t="inlineStr">
        <is>
          <t>bZ4X</t>
        </is>
      </c>
      <c r="H1724" t="inlineStr">
        <is>
          <t>Dealer retail</t>
        </is>
      </c>
      <c r="I1724" t="inlineStr">
        <is>
          <t>Private buyer</t>
        </is>
      </c>
      <c r="J1724" t="inlineStr">
        <is>
          <t>Yuki Sato</t>
        </is>
      </c>
      <c r="K1724" s="70" t="n">
        <v>16</v>
      </c>
      <c r="L1724" s="71" t="n">
        <v>5875691.98</v>
      </c>
      <c r="M1724" s="71" t="n">
        <v>94011071.68000001</v>
      </c>
      <c r="N1724" s="71" t="n">
        <v>2820332.15</v>
      </c>
      <c r="O1724" s="71" t="n">
        <v>91190739.53</v>
      </c>
      <c r="P1724" s="71" t="n">
        <v>84675359.87</v>
      </c>
      <c r="Q1724" s="71" t="n">
        <v>6515379.66</v>
      </c>
      <c r="R1724" t="inlineStr">
        <is>
          <t>TO-04</t>
        </is>
      </c>
      <c r="S1724" t="inlineStr">
        <is>
          <t>EV</t>
        </is>
      </c>
      <c r="T1724" s="70" t="n">
        <v>17</v>
      </c>
      <c r="U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TY101716</t>
        </is>
      </c>
      <c r="B1725" s="68" t="n">
        <v>45879</v>
      </c>
      <c r="C1725" s="69" t="n">
        <v>2025</v>
      </c>
      <c r="D1725" t="inlineStr">
        <is>
          <t>Aug</t>
        </is>
      </c>
      <c r="E1725" t="inlineStr">
        <is>
          <t>Europe</t>
        </is>
      </c>
      <c r="F1725" t="inlineStr">
        <is>
          <t>France</t>
        </is>
      </c>
      <c r="G1725" t="inlineStr">
        <is>
          <t>RAV4</t>
        </is>
      </c>
      <c r="H1725" t="inlineStr">
        <is>
          <t>Online reservation</t>
        </is>
      </c>
      <c r="I1725" t="inlineStr">
        <is>
          <t>Private buyer</t>
        </is>
      </c>
      <c r="J1725" t="inlineStr">
        <is>
          <t>Lucas Martin</t>
        </is>
      </c>
      <c r="K1725" s="70" t="n">
        <v>5</v>
      </c>
      <c r="L1725" s="71" t="n">
        <v>3506344.42</v>
      </c>
      <c r="M1725" s="71" t="n">
        <v>17531722.1</v>
      </c>
      <c r="N1725" s="71" t="n">
        <v>0</v>
      </c>
      <c r="O1725" s="71" t="n">
        <v>17531722.1</v>
      </c>
      <c r="P1725" s="71" t="n">
        <v>14530244.23</v>
      </c>
      <c r="Q1725" s="71" t="n">
        <v>3001477.87</v>
      </c>
      <c r="R1725" t="inlineStr">
        <is>
          <t>PA-02</t>
        </is>
      </c>
      <c r="S1725" t="inlineStr">
        <is>
          <t>Hybrid</t>
        </is>
      </c>
      <c r="T1725" s="70" t="n">
        <v>5</v>
      </c>
      <c r="U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TY101717</t>
        </is>
      </c>
      <c r="B1726" s="68" t="n">
        <v>45879</v>
      </c>
      <c r="C1726" s="69" t="n">
        <v>2025</v>
      </c>
      <c r="D1726" t="inlineStr">
        <is>
          <t>Aug</t>
        </is>
      </c>
      <c r="E1726" t="inlineStr">
        <is>
          <t>Japan</t>
        </is>
      </c>
      <c r="F1726" t="inlineStr">
        <is>
          <t>Japan</t>
        </is>
      </c>
      <c r="G1726" t="inlineStr">
        <is>
          <t>Land Cruiser</t>
        </is>
      </c>
      <c r="H1726" t="inlineStr">
        <is>
          <t>Dealer retail</t>
        </is>
      </c>
      <c r="I1726" t="inlineStr">
        <is>
          <t>Private buyer</t>
        </is>
      </c>
      <c r="J1726" t="inlineStr">
        <is>
          <t>Kofi Mensah</t>
        </is>
      </c>
      <c r="K1726" s="70" t="n">
        <v>42</v>
      </c>
      <c r="L1726" s="71" t="n">
        <v>7467993.6</v>
      </c>
      <c r="M1726" s="71" t="n">
        <v>313655731.2</v>
      </c>
      <c r="N1726" s="71" t="n">
        <v>0</v>
      </c>
      <c r="O1726" s="71" t="n">
        <v>313655731.2</v>
      </c>
      <c r="P1726" s="71" t="n">
        <v>234060557.9</v>
      </c>
      <c r="Q1726" s="71" t="n">
        <v>79595173.3</v>
      </c>
      <c r="R1726" t="inlineStr">
        <is>
          <t>NG-02</t>
        </is>
      </c>
      <c r="S1726" t="inlineStr">
        <is>
          <t>Petrol</t>
        </is>
      </c>
      <c r="T1726" s="70" t="n">
        <v>41</v>
      </c>
      <c r="U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TY101718</t>
        </is>
      </c>
      <c r="B1727" s="68" t="n">
        <v>45879</v>
      </c>
      <c r="C1727" s="69" t="n">
        <v>2025</v>
      </c>
      <c r="D1727" t="inlineStr">
        <is>
          <t>Aug</t>
        </is>
      </c>
      <c r="E1727" t="inlineStr">
        <is>
          <t>North America</t>
        </is>
      </c>
      <c r="F1727" t="inlineStr">
        <is>
          <t>Canada</t>
        </is>
      </c>
      <c r="G1727" t="inlineStr">
        <is>
          <t>bZ4X</t>
        </is>
      </c>
      <c r="H1727" t="inlineStr">
        <is>
          <t>Dealer retail</t>
        </is>
      </c>
      <c r="I1727" t="inlineStr">
        <is>
          <t>Private buyer</t>
        </is>
      </c>
      <c r="J1727" t="inlineStr">
        <is>
          <t>Yuki Sato</t>
        </is>
      </c>
      <c r="K1727" s="70" t="n">
        <v>7</v>
      </c>
      <c r="L1727" s="71" t="n">
        <v>6226726.87</v>
      </c>
      <c r="M1727" s="71" t="n">
        <v>43587088.09</v>
      </c>
      <c r="N1727" s="71" t="n">
        <v>1307612.64</v>
      </c>
      <c r="O1727" s="71" t="n">
        <v>42279475.45</v>
      </c>
      <c r="P1727" s="71" t="n">
        <v>36521025.6</v>
      </c>
      <c r="Q1727" s="71" t="n">
        <v>5758449.85</v>
      </c>
      <c r="R1727" t="inlineStr">
        <is>
          <t>TO-03</t>
        </is>
      </c>
      <c r="S1727" t="inlineStr">
        <is>
          <t>EV</t>
        </is>
      </c>
      <c r="T1727" s="70" t="n">
        <v>7</v>
      </c>
      <c r="U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TY101719</t>
        </is>
      </c>
      <c r="B1728" s="68" t="n">
        <v>45879</v>
      </c>
      <c r="C1728" s="69" t="n">
        <v>2025</v>
      </c>
      <c r="D1728" t="inlineStr">
        <is>
          <t>Aug</t>
        </is>
      </c>
      <c r="E1728" t="inlineStr">
        <is>
          <t>Europe</t>
        </is>
      </c>
      <c r="F1728" t="inlineStr">
        <is>
          <t>France</t>
        </is>
      </c>
      <c r="G1728" t="inlineStr">
        <is>
          <t>RAV4</t>
        </is>
      </c>
      <c r="H1728" t="inlineStr">
        <is>
          <t>Dealer retail</t>
        </is>
      </c>
      <c r="I1728" t="inlineStr">
        <is>
          <t>Company fleet</t>
        </is>
      </c>
      <c r="J1728" t="inlineStr">
        <is>
          <t>Omar Haddad</t>
        </is>
      </c>
      <c r="K1728" s="70" t="n">
        <v>20</v>
      </c>
      <c r="L1728" s="71" t="n">
        <v>3634884.1</v>
      </c>
      <c r="M1728" s="71" t="n">
        <v>72697682</v>
      </c>
      <c r="N1728" s="71" t="n">
        <v>2180930.46</v>
      </c>
      <c r="O1728" s="71" t="n">
        <v>70516751.54000001</v>
      </c>
      <c r="P1728" s="71" t="n">
        <v>57418284.26</v>
      </c>
      <c r="Q1728" s="71" t="n">
        <v>13098467.28</v>
      </c>
      <c r="R1728" t="inlineStr">
        <is>
          <t>PA-01</t>
        </is>
      </c>
      <c r="S1728" t="inlineStr">
        <is>
          <t>Hybrid</t>
        </is>
      </c>
      <c r="T1728" s="70" t="n">
        <v>21</v>
      </c>
      <c r="U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TY101720</t>
        </is>
      </c>
      <c r="B1729" s="68" t="n">
        <v>45879</v>
      </c>
      <c r="C1729" s="69" t="n">
        <v>2025</v>
      </c>
      <c r="D1729" t="inlineStr">
        <is>
          <t>Aug</t>
        </is>
      </c>
      <c r="E1729" t="inlineStr">
        <is>
          <t>Middle East</t>
        </is>
      </c>
      <c r="F1729" t="inlineStr">
        <is>
          <t>Saudi Arabia</t>
        </is>
      </c>
      <c r="G1729" t="inlineStr">
        <is>
          <t>RAV4</t>
        </is>
      </c>
      <c r="H1729" t="inlineStr">
        <is>
          <t>Dealer retail</t>
        </is>
      </c>
      <c r="I1729" t="inlineStr">
        <is>
          <t>Private buyer</t>
        </is>
      </c>
      <c r="J1729" t="inlineStr">
        <is>
          <t>Ana Costa</t>
        </is>
      </c>
      <c r="K1729" s="70" t="n">
        <v>22</v>
      </c>
      <c r="L1729" s="71" t="n">
        <v>3707671.19</v>
      </c>
      <c r="M1729" s="71" t="n">
        <v>81568766.18000001</v>
      </c>
      <c r="N1729" s="71" t="n">
        <v>1631375.32</v>
      </c>
      <c r="O1729" s="71" t="n">
        <v>79937390.86</v>
      </c>
      <c r="P1729" s="71" t="n">
        <v>61625966.23</v>
      </c>
      <c r="Q1729" s="71" t="n">
        <v>18311424.63</v>
      </c>
      <c r="R1729" t="inlineStr">
        <is>
          <t>RY-01</t>
        </is>
      </c>
      <c r="S1729" t="inlineStr">
        <is>
          <t>Hybrid</t>
        </is>
      </c>
      <c r="T1729" s="70" t="n">
        <v>23</v>
      </c>
      <c r="U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TY101721</t>
        </is>
      </c>
      <c r="B1730" s="68" t="n">
        <v>45879</v>
      </c>
      <c r="C1730" s="69" t="n">
        <v>2025</v>
      </c>
      <c r="D1730" t="inlineStr">
        <is>
          <t>Aug</t>
        </is>
      </c>
      <c r="E1730" t="inlineStr">
        <is>
          <t>Asia</t>
        </is>
      </c>
      <c r="F1730" t="inlineStr">
        <is>
          <t>Indonesia</t>
        </is>
      </c>
      <c r="G1730" t="inlineStr">
        <is>
          <t>bZ4X</t>
        </is>
      </c>
      <c r="H1730" t="inlineStr">
        <is>
          <t>Dealer retail</t>
        </is>
      </c>
      <c r="I1730" t="inlineStr">
        <is>
          <t>Private buyer</t>
        </is>
      </c>
      <c r="J1730" t="inlineStr">
        <is>
          <t>Lucas Martin</t>
        </is>
      </c>
      <c r="K1730" s="70" t="n">
        <v>24</v>
      </c>
      <c r="L1730" s="71" t="n">
        <v>6236115.23</v>
      </c>
      <c r="M1730" s="71" t="n">
        <v>149666765.52</v>
      </c>
      <c r="N1730" s="71" t="n">
        <v>2993335.31</v>
      </c>
      <c r="O1730" s="71" t="n">
        <v>146673430.21</v>
      </c>
      <c r="P1730" s="71" t="n">
        <v>133563026.88</v>
      </c>
      <c r="Q1730" s="71" t="n">
        <v>13110403.33</v>
      </c>
      <c r="R1730" t="inlineStr">
        <is>
          <t>JK-01</t>
        </is>
      </c>
      <c r="S1730" t="inlineStr">
        <is>
          <t>EV</t>
        </is>
      </c>
      <c r="T1730" s="70" t="n">
        <v>24</v>
      </c>
      <c r="U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TY101722</t>
        </is>
      </c>
      <c r="B1731" s="68" t="n">
        <v>45879</v>
      </c>
      <c r="C1731" s="69" t="n">
        <v>2025</v>
      </c>
      <c r="D1731" t="inlineStr">
        <is>
          <t>Aug</t>
        </is>
      </c>
      <c r="E1731" t="inlineStr">
        <is>
          <t>Europe</t>
        </is>
      </c>
      <c r="F1731" t="inlineStr">
        <is>
          <t>UK</t>
        </is>
      </c>
      <c r="G1731" t="inlineStr">
        <is>
          <t>Corolla</t>
        </is>
      </c>
      <c r="H1731" t="inlineStr">
        <is>
          <t>Dealer retail</t>
        </is>
      </c>
      <c r="I1731" t="inlineStr">
        <is>
          <t>Private buyer</t>
        </is>
      </c>
      <c r="J1731" t="inlineStr">
        <is>
          <t>Omar Haddad</t>
        </is>
      </c>
      <c r="K1731" s="70" t="n">
        <v>3</v>
      </c>
      <c r="L1731" s="71" t="n">
        <v>2643725.81</v>
      </c>
      <c r="M1731" s="71" t="n">
        <v>7931177.43</v>
      </c>
      <c r="N1731" s="71" t="n">
        <v>0</v>
      </c>
      <c r="O1731" s="71" t="n">
        <v>7931177.43</v>
      </c>
      <c r="P1731" s="71" t="n">
        <v>6884601.75</v>
      </c>
      <c r="Q1731" s="71" t="n">
        <v>1046575.68</v>
      </c>
      <c r="R1731" t="inlineStr">
        <is>
          <t>LN-01</t>
        </is>
      </c>
      <c r="S1731" t="inlineStr">
        <is>
          <t>Hybrid</t>
        </is>
      </c>
      <c r="T1731" s="70" t="n">
        <v>3</v>
      </c>
      <c r="U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TY101723</t>
        </is>
      </c>
      <c r="B1732" s="68" t="n">
        <v>45879</v>
      </c>
      <c r="C1732" s="69" t="n">
        <v>2025</v>
      </c>
      <c r="D1732" t="inlineStr">
        <is>
          <t>Aug</t>
        </is>
      </c>
      <c r="E1732" t="inlineStr">
        <is>
          <t>North America</t>
        </is>
      </c>
      <c r="F1732" t="inlineStr">
        <is>
          <t>USA</t>
        </is>
      </c>
      <c r="G1732" t="inlineStr">
        <is>
          <t>Land Cruiser</t>
        </is>
      </c>
      <c r="H1732" t="inlineStr">
        <is>
          <t>Dealer retail</t>
        </is>
      </c>
      <c r="I1732" t="inlineStr">
        <is>
          <t>Private buyer</t>
        </is>
      </c>
      <c r="J1732" t="inlineStr">
        <is>
          <t>Liam O'Brien</t>
        </is>
      </c>
      <c r="K1732" s="70" t="n">
        <v>41</v>
      </c>
      <c r="L1732" s="71" t="n">
        <v>7128833.76</v>
      </c>
      <c r="M1732" s="71" t="n">
        <v>292282184.16</v>
      </c>
      <c r="N1732" s="71" t="n">
        <v>0</v>
      </c>
      <c r="O1732" s="71" t="n">
        <v>292282184.16</v>
      </c>
      <c r="P1732" s="71" t="n">
        <v>221694595.29</v>
      </c>
      <c r="Q1732" s="71" t="n">
        <v>70587588.87</v>
      </c>
      <c r="R1732" t="inlineStr">
        <is>
          <t>LA-02</t>
        </is>
      </c>
      <c r="S1732" t="inlineStr">
        <is>
          <t>Diesel</t>
        </is>
      </c>
      <c r="T1732" s="70" t="n">
        <v>44</v>
      </c>
      <c r="U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TY101724</t>
        </is>
      </c>
      <c r="B1733" s="68" t="n">
        <v>45880</v>
      </c>
      <c r="C1733" s="69" t="n">
        <v>2025</v>
      </c>
      <c r="D1733" t="inlineStr">
        <is>
          <t>Aug</t>
        </is>
      </c>
      <c r="E1733" t="inlineStr">
        <is>
          <t>North America</t>
        </is>
      </c>
      <c r="F1733" t="inlineStr">
        <is>
          <t>USA</t>
        </is>
      </c>
      <c r="G1733" t="inlineStr">
        <is>
          <t>bZ4X</t>
        </is>
      </c>
      <c r="H1733" t="inlineStr">
        <is>
          <t>Dealer retail</t>
        </is>
      </c>
      <c r="I1733" t="inlineStr">
        <is>
          <t>Private buyer</t>
        </is>
      </c>
      <c r="J1733" t="inlineStr">
        <is>
          <t>Sara Rossi</t>
        </is>
      </c>
      <c r="K1733" s="70" t="n">
        <v>42</v>
      </c>
      <c r="L1733" s="71" t="n">
        <v>5790233.83</v>
      </c>
      <c r="M1733" s="71" t="n">
        <v>243189820.86</v>
      </c>
      <c r="N1733" s="71" t="n">
        <v>12159491.04</v>
      </c>
      <c r="O1733" s="71" t="n">
        <v>231030329.82</v>
      </c>
      <c r="P1733" s="71" t="n">
        <v>219685159.96</v>
      </c>
      <c r="Q1733" s="71" t="n">
        <v>11345169.86</v>
      </c>
      <c r="R1733" t="inlineStr">
        <is>
          <t>NY-03</t>
        </is>
      </c>
      <c r="S1733" t="inlineStr">
        <is>
          <t>EV</t>
        </is>
      </c>
      <c r="T1733" s="70" t="n">
        <v>44</v>
      </c>
      <c r="U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TY101725</t>
        </is>
      </c>
      <c r="B1734" s="68" t="n">
        <v>45880</v>
      </c>
      <c r="C1734" s="69" t="n">
        <v>2025</v>
      </c>
      <c r="D1734" t="inlineStr">
        <is>
          <t>Aug</t>
        </is>
      </c>
      <c r="E1734" t="inlineStr">
        <is>
          <t>Asia</t>
        </is>
      </c>
      <c r="F1734" t="inlineStr">
        <is>
          <t>Indonesia</t>
        </is>
      </c>
      <c r="G1734" t="inlineStr">
        <is>
          <t>Hilux</t>
        </is>
      </c>
      <c r="H1734" t="inlineStr">
        <is>
          <t>Dealer retail</t>
        </is>
      </c>
      <c r="I1734" t="inlineStr">
        <is>
          <t>Private buyer</t>
        </is>
      </c>
      <c r="J1734" t="inlineStr">
        <is>
          <t>Wei Chen</t>
        </is>
      </c>
      <c r="K1734" s="70" t="n">
        <v>26</v>
      </c>
      <c r="L1734" s="71" t="n">
        <v>4214348.68</v>
      </c>
      <c r="M1734" s="71" t="n">
        <v>109573065.68</v>
      </c>
      <c r="N1734" s="71" t="n">
        <v>2191461.31</v>
      </c>
      <c r="O1734" s="71" t="n">
        <v>107381604.37</v>
      </c>
      <c r="P1734" s="71" t="n">
        <v>83099167.15000001</v>
      </c>
      <c r="Q1734" s="71" t="n">
        <v>24282437.22</v>
      </c>
      <c r="R1734" t="inlineStr">
        <is>
          <t>JK-02</t>
        </is>
      </c>
      <c r="S1734" t="inlineStr">
        <is>
          <t>Diesel</t>
        </is>
      </c>
      <c r="T1734" s="70" t="n">
        <v>28</v>
      </c>
      <c r="U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TY101726</t>
        </is>
      </c>
      <c r="B1735" s="68" t="n">
        <v>45880</v>
      </c>
      <c r="C1735" s="69" t="n">
        <v>2025</v>
      </c>
      <c r="D1735" t="inlineStr">
        <is>
          <t>Aug</t>
        </is>
      </c>
      <c r="E1735" t="inlineStr">
        <is>
          <t>Japan</t>
        </is>
      </c>
      <c r="F1735" t="inlineStr">
        <is>
          <t>Japan</t>
        </is>
      </c>
      <c r="G1735" t="inlineStr">
        <is>
          <t>Corolla</t>
        </is>
      </c>
      <c r="H1735" t="inlineStr">
        <is>
          <t>Dealer retail</t>
        </is>
      </c>
      <c r="I1735" t="inlineStr">
        <is>
          <t>Private buyer</t>
        </is>
      </c>
      <c r="J1735" t="inlineStr">
        <is>
          <t>Zoya Ahmed</t>
        </is>
      </c>
      <c r="K1735" s="70" t="n">
        <v>19</v>
      </c>
      <c r="L1735" s="71" t="n">
        <v>2703353.72</v>
      </c>
      <c r="M1735" s="71" t="n">
        <v>51363720.68</v>
      </c>
      <c r="N1735" s="71" t="n">
        <v>1027274.41</v>
      </c>
      <c r="O1735" s="71" t="n">
        <v>50336446.27</v>
      </c>
      <c r="P1735" s="71" t="n">
        <v>43216862.81</v>
      </c>
      <c r="Q1735" s="71" t="n">
        <v>7119583.46</v>
      </c>
      <c r="R1735" t="inlineStr">
        <is>
          <t>NG-04</t>
        </is>
      </c>
      <c r="S1735" t="inlineStr">
        <is>
          <t>Hybrid</t>
        </is>
      </c>
      <c r="T1735" s="70" t="n">
        <v>19</v>
      </c>
      <c r="U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TY101727</t>
        </is>
      </c>
      <c r="B1736" s="68" t="n">
        <v>45880</v>
      </c>
      <c r="C1736" s="69" t="n">
        <v>2025</v>
      </c>
      <c r="D1736" t="inlineStr">
        <is>
          <t>Aug</t>
        </is>
      </c>
      <c r="E1736" t="inlineStr">
        <is>
          <t>Japan</t>
        </is>
      </c>
      <c r="F1736" t="inlineStr">
        <is>
          <t>Japan</t>
        </is>
      </c>
      <c r="G1736" t="inlineStr">
        <is>
          <t>RAV4</t>
        </is>
      </c>
      <c r="H1736" t="inlineStr">
        <is>
          <t>Dealer retail</t>
        </is>
      </c>
      <c r="I1736" t="inlineStr">
        <is>
          <t>Private buyer</t>
        </is>
      </c>
      <c r="J1736" t="inlineStr">
        <is>
          <t>Lucas Martin</t>
        </is>
      </c>
      <c r="K1736" s="70" t="n">
        <v>19</v>
      </c>
      <c r="L1736" s="71" t="n">
        <v>3688114.6</v>
      </c>
      <c r="M1736" s="71" t="n">
        <v>70074177.40000001</v>
      </c>
      <c r="N1736" s="71" t="n">
        <v>3503708.87</v>
      </c>
      <c r="O1736" s="71" t="n">
        <v>66570468.53</v>
      </c>
      <c r="P1736" s="71" t="n">
        <v>54168524.64</v>
      </c>
      <c r="Q1736" s="71" t="n">
        <v>12401943.89</v>
      </c>
      <c r="R1736" t="inlineStr">
        <is>
          <t>NG-02</t>
        </is>
      </c>
      <c r="S1736" t="inlineStr">
        <is>
          <t>Hybrid</t>
        </is>
      </c>
      <c r="T1736" s="70" t="n">
        <v>19</v>
      </c>
      <c r="U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TY101728</t>
        </is>
      </c>
      <c r="B1737" s="68" t="n">
        <v>45880</v>
      </c>
      <c r="C1737" s="69" t="n">
        <v>2025</v>
      </c>
      <c r="D1737" t="inlineStr">
        <is>
          <t>Aug</t>
        </is>
      </c>
      <c r="E1737" t="inlineStr">
        <is>
          <t>Middle East</t>
        </is>
      </c>
      <c r="F1737" t="inlineStr">
        <is>
          <t>Saudi Arabia</t>
        </is>
      </c>
      <c r="G1737" t="inlineStr">
        <is>
          <t>Prius</t>
        </is>
      </c>
      <c r="H1737" t="inlineStr">
        <is>
          <t>Dealer retail</t>
        </is>
      </c>
      <c r="I1737" t="inlineStr">
        <is>
          <t>Private buyer</t>
        </is>
      </c>
      <c r="J1737" t="inlineStr">
        <is>
          <t>Emma Clarke</t>
        </is>
      </c>
      <c r="K1737" s="70" t="n">
        <v>43</v>
      </c>
      <c r="L1737" s="71" t="n">
        <v>3454838.04</v>
      </c>
      <c r="M1737" s="71" t="n">
        <v>148558035.72</v>
      </c>
      <c r="N1737" s="71" t="n">
        <v>7427901.79</v>
      </c>
      <c r="O1737" s="71" t="n">
        <v>141130133.93</v>
      </c>
      <c r="P1737" s="71" t="n">
        <v>125227694.39</v>
      </c>
      <c r="Q1737" s="71" t="n">
        <v>15902439.54</v>
      </c>
      <c r="R1737" t="inlineStr">
        <is>
          <t>RY-03</t>
        </is>
      </c>
      <c r="S1737" t="inlineStr">
        <is>
          <t>Hybrid</t>
        </is>
      </c>
      <c r="T1737" s="70" t="n">
        <v>48</v>
      </c>
      <c r="U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TY101729</t>
        </is>
      </c>
      <c r="B1738" s="68" t="n">
        <v>45880</v>
      </c>
      <c r="C1738" s="69" t="n">
        <v>2025</v>
      </c>
      <c r="D1738" t="inlineStr">
        <is>
          <t>Aug</t>
        </is>
      </c>
      <c r="E1738" t="inlineStr">
        <is>
          <t>North America</t>
        </is>
      </c>
      <c r="F1738" t="inlineStr">
        <is>
          <t>Canada</t>
        </is>
      </c>
      <c r="G1738" t="inlineStr">
        <is>
          <t>Corolla</t>
        </is>
      </c>
      <c r="H1738" t="inlineStr">
        <is>
          <t>Online reservation</t>
        </is>
      </c>
      <c r="I1738" t="inlineStr">
        <is>
          <t>Company fleet</t>
        </is>
      </c>
      <c r="J1738" t="inlineStr">
        <is>
          <t>Omar Haddad</t>
        </is>
      </c>
      <c r="K1738" s="70" t="n">
        <v>18</v>
      </c>
      <c r="L1738" s="71" t="n">
        <v>2806376.16</v>
      </c>
      <c r="M1738" s="71" t="n">
        <v>50514770.88</v>
      </c>
      <c r="N1738" s="71" t="n">
        <v>0</v>
      </c>
      <c r="O1738" s="71" t="n">
        <v>50514770.88</v>
      </c>
      <c r="P1738" s="71" t="n">
        <v>41472841.57</v>
      </c>
      <c r="Q1738" s="71" t="n">
        <v>9041929.310000001</v>
      </c>
      <c r="R1738" t="inlineStr">
        <is>
          <t>TO-04</t>
        </is>
      </c>
      <c r="S1738" t="inlineStr">
        <is>
          <t>Hybrid</t>
        </is>
      </c>
      <c r="T1738" s="70" t="n">
        <v>20</v>
      </c>
      <c r="U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TY101730</t>
        </is>
      </c>
      <c r="B1739" s="68" t="n">
        <v>45880</v>
      </c>
      <c r="C1739" s="69" t="n">
        <v>2025</v>
      </c>
      <c r="D1739" t="inlineStr">
        <is>
          <t>Aug</t>
        </is>
      </c>
      <c r="E1739" t="inlineStr">
        <is>
          <t>Japan</t>
        </is>
      </c>
      <c r="F1739" t="inlineStr">
        <is>
          <t>Japan</t>
        </is>
      </c>
      <c r="G1739" t="inlineStr">
        <is>
          <t>Camry</t>
        </is>
      </c>
      <c r="H1739" t="inlineStr">
        <is>
          <t>Dealer retail</t>
        </is>
      </c>
      <c r="I1739" t="inlineStr">
        <is>
          <t>Company fleet</t>
        </is>
      </c>
      <c r="J1739" t="inlineStr">
        <is>
          <t>Kofi Mensah</t>
        </is>
      </c>
      <c r="K1739" s="70" t="n">
        <v>35</v>
      </c>
      <c r="L1739" s="71" t="n">
        <v>3866960.18</v>
      </c>
      <c r="M1739" s="71" t="n">
        <v>135343606.3</v>
      </c>
      <c r="N1739" s="71" t="n">
        <v>2706872.13</v>
      </c>
      <c r="O1739" s="71" t="n">
        <v>132636734.17</v>
      </c>
      <c r="P1739" s="71" t="n">
        <v>114530524.96</v>
      </c>
      <c r="Q1739" s="71" t="n">
        <v>18106209.21</v>
      </c>
      <c r="R1739" t="inlineStr">
        <is>
          <t>TK-02</t>
        </is>
      </c>
      <c r="S1739" t="inlineStr">
        <is>
          <t>Petrol</t>
        </is>
      </c>
      <c r="T1739" s="70" t="n">
        <v>34</v>
      </c>
      <c r="U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TY101731</t>
        </is>
      </c>
      <c r="B1740" s="68" t="n">
        <v>45881</v>
      </c>
      <c r="C1740" s="69" t="n">
        <v>2025</v>
      </c>
      <c r="D1740" t="inlineStr">
        <is>
          <t>Aug</t>
        </is>
      </c>
      <c r="E1740" t="inlineStr">
        <is>
          <t>Asia</t>
        </is>
      </c>
      <c r="F1740" t="inlineStr">
        <is>
          <t>India</t>
        </is>
      </c>
      <c r="G1740" t="inlineStr">
        <is>
          <t>bZ4X</t>
        </is>
      </c>
      <c r="H1740" t="inlineStr">
        <is>
          <t>Fleet</t>
        </is>
      </c>
      <c r="I1740" t="inlineStr">
        <is>
          <t>Private buyer</t>
        </is>
      </c>
      <c r="J1740" t="inlineStr">
        <is>
          <t>Kofi Mensah</t>
        </is>
      </c>
      <c r="K1740" s="70" t="n">
        <v>25</v>
      </c>
      <c r="L1740" s="71" t="n">
        <v>6089968.46</v>
      </c>
      <c r="M1740" s="71" t="n">
        <v>152249211.5</v>
      </c>
      <c r="N1740" s="71" t="n">
        <v>7612460.58</v>
      </c>
      <c r="O1740" s="71" t="n">
        <v>144636750.92</v>
      </c>
      <c r="P1740" s="71" t="n">
        <v>130020466.01</v>
      </c>
      <c r="Q1740" s="71" t="n">
        <v>14616284.91</v>
      </c>
      <c r="R1740" t="inlineStr">
        <is>
          <t>PU-03</t>
        </is>
      </c>
      <c r="S1740" t="inlineStr">
        <is>
          <t>EV</t>
        </is>
      </c>
      <c r="T1740" s="70" t="n">
        <v>25</v>
      </c>
      <c r="U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TY101732</t>
        </is>
      </c>
      <c r="B1741" s="68" t="n">
        <v>45881</v>
      </c>
      <c r="C1741" s="69" t="n">
        <v>2025</v>
      </c>
      <c r="D1741" t="inlineStr">
        <is>
          <t>Aug</t>
        </is>
      </c>
      <c r="E1741" t="inlineStr">
        <is>
          <t>North America</t>
        </is>
      </c>
      <c r="F1741" t="inlineStr">
        <is>
          <t>Canada</t>
        </is>
      </c>
      <c r="G1741" t="inlineStr">
        <is>
          <t>Hilux</t>
        </is>
      </c>
      <c r="H1741" t="inlineStr">
        <is>
          <t>Dealer retail</t>
        </is>
      </c>
      <c r="I1741" t="inlineStr">
        <is>
          <t>Company fleet</t>
        </is>
      </c>
      <c r="J1741" t="inlineStr">
        <is>
          <t>Lucas Martin</t>
        </is>
      </c>
      <c r="K1741" s="70" t="n">
        <v>19</v>
      </c>
      <c r="L1741" s="71" t="n">
        <v>3928590.6</v>
      </c>
      <c r="M1741" s="71" t="n">
        <v>74643221.40000001</v>
      </c>
      <c r="N1741" s="71" t="n">
        <v>1492864.43</v>
      </c>
      <c r="O1741" s="71" t="n">
        <v>73150356.97</v>
      </c>
      <c r="P1741" s="71" t="n">
        <v>61938707.96</v>
      </c>
      <c r="Q1741" s="71" t="n">
        <v>11211649.01</v>
      </c>
      <c r="R1741" t="inlineStr">
        <is>
          <t>TO-01</t>
        </is>
      </c>
      <c r="S1741" t="inlineStr">
        <is>
          <t>Diesel</t>
        </is>
      </c>
      <c r="T1741" s="70" t="n">
        <v>20</v>
      </c>
      <c r="U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TY101733</t>
        </is>
      </c>
      <c r="B1742" s="68" t="n">
        <v>45881</v>
      </c>
      <c r="C1742" s="69" t="n">
        <v>2025</v>
      </c>
      <c r="D1742" t="inlineStr">
        <is>
          <t>Aug</t>
        </is>
      </c>
      <c r="E1742" t="inlineStr">
        <is>
          <t>North America</t>
        </is>
      </c>
      <c r="F1742" t="inlineStr">
        <is>
          <t>USA</t>
        </is>
      </c>
      <c r="G1742" t="inlineStr">
        <is>
          <t>Corolla</t>
        </is>
      </c>
      <c r="H1742" t="inlineStr">
        <is>
          <t>Dealer retail</t>
        </is>
      </c>
      <c r="I1742" t="inlineStr">
        <is>
          <t>Private buyer</t>
        </is>
      </c>
      <c r="J1742" t="inlineStr">
        <is>
          <t>Aisha Bello</t>
        </is>
      </c>
      <c r="K1742" s="70" t="n">
        <v>27</v>
      </c>
      <c r="L1742" s="71" t="n">
        <v>2635883.29</v>
      </c>
      <c r="M1742" s="71" t="n">
        <v>71168848.83</v>
      </c>
      <c r="N1742" s="71" t="n">
        <v>2135065.46</v>
      </c>
      <c r="O1742" s="71" t="n">
        <v>69033783.37</v>
      </c>
      <c r="P1742" s="71" t="n">
        <v>59902959.65</v>
      </c>
      <c r="Q1742" s="71" t="n">
        <v>9130823.720000001</v>
      </c>
      <c r="R1742" t="inlineStr">
        <is>
          <t>LA-01</t>
        </is>
      </c>
      <c r="S1742" t="inlineStr">
        <is>
          <t>Hybrid</t>
        </is>
      </c>
      <c r="T1742" s="70" t="n">
        <v>26</v>
      </c>
      <c r="U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TY101734</t>
        </is>
      </c>
      <c r="B1743" s="68" t="n">
        <v>45881</v>
      </c>
      <c r="C1743" s="69" t="n">
        <v>2025</v>
      </c>
      <c r="D1743" t="inlineStr">
        <is>
          <t>Aug</t>
        </is>
      </c>
      <c r="E1743" t="inlineStr">
        <is>
          <t>Japan</t>
        </is>
      </c>
      <c r="F1743" t="inlineStr">
        <is>
          <t>Japan</t>
        </is>
      </c>
      <c r="G1743" t="inlineStr">
        <is>
          <t>RAV4</t>
        </is>
      </c>
      <c r="H1743" t="inlineStr">
        <is>
          <t>Dealer retail</t>
        </is>
      </c>
      <c r="I1743" t="inlineStr">
        <is>
          <t>Private buyer</t>
        </is>
      </c>
      <c r="J1743" t="inlineStr">
        <is>
          <t>Zoya Ahmed</t>
        </is>
      </c>
      <c r="K1743" s="70" t="n">
        <v>38</v>
      </c>
      <c r="L1743" s="71" t="n">
        <v>3399247.59</v>
      </c>
      <c r="M1743" s="71" t="n">
        <v>129171408.42</v>
      </c>
      <c r="N1743" s="71" t="n">
        <v>0</v>
      </c>
      <c r="O1743" s="71" t="n">
        <v>129171408.42</v>
      </c>
      <c r="P1743" s="71" t="n">
        <v>108291073.16</v>
      </c>
      <c r="Q1743" s="71" t="n">
        <v>20880335.26</v>
      </c>
      <c r="R1743" t="inlineStr">
        <is>
          <t>OS-04</t>
        </is>
      </c>
      <c r="S1743" t="inlineStr">
        <is>
          <t>Hybrid</t>
        </is>
      </c>
      <c r="T1743" s="70" t="n">
        <v>39</v>
      </c>
      <c r="U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TY101735</t>
        </is>
      </c>
      <c r="B1744" s="68" t="n">
        <v>45881</v>
      </c>
      <c r="C1744" s="69" t="n">
        <v>2025</v>
      </c>
      <c r="D1744" t="inlineStr">
        <is>
          <t>Aug</t>
        </is>
      </c>
      <c r="E1744" t="inlineStr">
        <is>
          <t>Japan</t>
        </is>
      </c>
      <c r="F1744" t="inlineStr">
        <is>
          <t>Japan</t>
        </is>
      </c>
      <c r="G1744" t="inlineStr">
        <is>
          <t>Camry</t>
        </is>
      </c>
      <c r="H1744" t="inlineStr">
        <is>
          <t>Online reservation</t>
        </is>
      </c>
      <c r="I1744" t="inlineStr">
        <is>
          <t>Private buyer</t>
        </is>
      </c>
      <c r="J1744" t="inlineStr">
        <is>
          <t>Carlos Silva</t>
        </is>
      </c>
      <c r="K1744" s="70" t="n">
        <v>26</v>
      </c>
      <c r="L1744" s="71" t="n">
        <v>4062774.32</v>
      </c>
      <c r="M1744" s="71" t="n">
        <v>105632132.32</v>
      </c>
      <c r="N1744" s="71" t="n">
        <v>3168963.97</v>
      </c>
      <c r="O1744" s="71" t="n">
        <v>102463168.35</v>
      </c>
      <c r="P1744" s="71" t="n">
        <v>81573893.11</v>
      </c>
      <c r="Q1744" s="71" t="n">
        <v>20889275.24</v>
      </c>
      <c r="R1744" t="inlineStr">
        <is>
          <t>TK-04</t>
        </is>
      </c>
      <c r="S1744" t="inlineStr">
        <is>
          <t>Petrol</t>
        </is>
      </c>
      <c r="T1744" s="70" t="n">
        <v>25</v>
      </c>
      <c r="U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TY101736</t>
        </is>
      </c>
      <c r="B1745" s="68" t="n">
        <v>45881</v>
      </c>
      <c r="C1745" s="69" t="n">
        <v>2025</v>
      </c>
      <c r="D1745" t="inlineStr">
        <is>
          <t>Aug</t>
        </is>
      </c>
      <c r="E1745" t="inlineStr">
        <is>
          <t>Asia</t>
        </is>
      </c>
      <c r="F1745" t="inlineStr">
        <is>
          <t>Thailand</t>
        </is>
      </c>
      <c r="G1745" t="inlineStr">
        <is>
          <t>Camry</t>
        </is>
      </c>
      <c r="H1745" t="inlineStr">
        <is>
          <t>Dealer retail</t>
        </is>
      </c>
      <c r="I1745" t="inlineStr">
        <is>
          <t>Government</t>
        </is>
      </c>
      <c r="J1745" t="inlineStr">
        <is>
          <t>Shraddha Kulkarni</t>
        </is>
      </c>
      <c r="K1745" s="70" t="n">
        <v>7</v>
      </c>
      <c r="L1745" s="71" t="n">
        <v>4079008.34</v>
      </c>
      <c r="M1745" s="71" t="n">
        <v>28553058.38</v>
      </c>
      <c r="N1745" s="71" t="n">
        <v>856591.75</v>
      </c>
      <c r="O1745" s="71" t="n">
        <v>27696466.63</v>
      </c>
      <c r="P1745" s="71" t="n">
        <v>23002865.73</v>
      </c>
      <c r="Q1745" s="71" t="n">
        <v>4693600.9</v>
      </c>
      <c r="R1745" t="inlineStr">
        <is>
          <t>BK-01</t>
        </is>
      </c>
      <c r="S1745" t="inlineStr">
        <is>
          <t>Hybrid</t>
        </is>
      </c>
      <c r="T1745" s="70" t="n">
        <v>7</v>
      </c>
      <c r="U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TY101737</t>
        </is>
      </c>
      <c r="B1746" s="68" t="n">
        <v>45881</v>
      </c>
      <c r="C1746" s="69" t="n">
        <v>2025</v>
      </c>
      <c r="D1746" t="inlineStr">
        <is>
          <t>Aug</t>
        </is>
      </c>
      <c r="E1746" t="inlineStr">
        <is>
          <t>Asia</t>
        </is>
      </c>
      <c r="F1746" t="inlineStr">
        <is>
          <t>India</t>
        </is>
      </c>
      <c r="G1746" t="inlineStr">
        <is>
          <t>RAV4</t>
        </is>
      </c>
      <c r="H1746" t="inlineStr">
        <is>
          <t>Dealer retail</t>
        </is>
      </c>
      <c r="I1746" t="inlineStr">
        <is>
          <t>Private buyer</t>
        </is>
      </c>
      <c r="J1746" t="inlineStr">
        <is>
          <t>Lucas Martin</t>
        </is>
      </c>
      <c r="K1746" s="70" t="n">
        <v>28</v>
      </c>
      <c r="L1746" s="71" t="n">
        <v>3658147.76</v>
      </c>
      <c r="M1746" s="71" t="n">
        <v>102428137.28</v>
      </c>
      <c r="N1746" s="71" t="n">
        <v>2048562.75</v>
      </c>
      <c r="O1746" s="71" t="n">
        <v>100379574.53</v>
      </c>
      <c r="P1746" s="71" t="n">
        <v>77245248.36</v>
      </c>
      <c r="Q1746" s="71" t="n">
        <v>23134326.17</v>
      </c>
      <c r="R1746" t="inlineStr">
        <is>
          <t>DL-02</t>
        </is>
      </c>
      <c r="S1746" t="inlineStr">
        <is>
          <t>Petrol</t>
        </is>
      </c>
      <c r="T1746" s="70" t="n">
        <v>27</v>
      </c>
      <c r="U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TY101738</t>
        </is>
      </c>
      <c r="B1747" s="68" t="n">
        <v>45881</v>
      </c>
      <c r="C1747" s="69" t="n">
        <v>2025</v>
      </c>
      <c r="D1747" t="inlineStr">
        <is>
          <t>Aug</t>
        </is>
      </c>
      <c r="E1747" t="inlineStr">
        <is>
          <t>North America</t>
        </is>
      </c>
      <c r="F1747" t="inlineStr">
        <is>
          <t>Canada</t>
        </is>
      </c>
      <c r="G1747" t="inlineStr">
        <is>
          <t>Corolla</t>
        </is>
      </c>
      <c r="H1747" t="inlineStr">
        <is>
          <t>Dealer retail</t>
        </is>
      </c>
      <c r="I1747" t="inlineStr">
        <is>
          <t>Government</t>
        </is>
      </c>
      <c r="J1747" t="inlineStr">
        <is>
          <t>Noah Smith</t>
        </is>
      </c>
      <c r="K1747" s="70" t="n">
        <v>47</v>
      </c>
      <c r="L1747" s="71" t="n">
        <v>2966132.82</v>
      </c>
      <c r="M1747" s="71" t="n">
        <v>139408242.54</v>
      </c>
      <c r="N1747" s="71" t="n">
        <v>4182247.28</v>
      </c>
      <c r="O1747" s="71" t="n">
        <v>135225995.26</v>
      </c>
      <c r="P1747" s="71" t="n">
        <v>107564426.54</v>
      </c>
      <c r="Q1747" s="71" t="n">
        <v>27661568.72</v>
      </c>
      <c r="R1747" t="inlineStr">
        <is>
          <t>TO-02</t>
        </is>
      </c>
      <c r="S1747" t="inlineStr">
        <is>
          <t>Hybrid</t>
        </is>
      </c>
      <c r="T1747" s="70" t="n">
        <v>50</v>
      </c>
      <c r="U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TY101739</t>
        </is>
      </c>
      <c r="B1748" s="68" t="n">
        <v>45881</v>
      </c>
      <c r="C1748" s="69" t="n">
        <v>2025</v>
      </c>
      <c r="D1748" t="inlineStr">
        <is>
          <t>Aug</t>
        </is>
      </c>
      <c r="E1748" t="inlineStr">
        <is>
          <t>Europe</t>
        </is>
      </c>
      <c r="F1748" t="inlineStr">
        <is>
          <t>Germany</t>
        </is>
      </c>
      <c r="G1748" t="inlineStr">
        <is>
          <t>RAV4</t>
        </is>
      </c>
      <c r="H1748" t="inlineStr">
        <is>
          <t>Dealer retail</t>
        </is>
      </c>
      <c r="I1748" t="inlineStr">
        <is>
          <t>Private buyer</t>
        </is>
      </c>
      <c r="J1748" t="inlineStr">
        <is>
          <t>Wei Chen</t>
        </is>
      </c>
      <c r="K1748" s="70" t="n">
        <v>2</v>
      </c>
      <c r="L1748" s="71" t="n">
        <v>3547690.46</v>
      </c>
      <c r="M1748" s="71" t="n">
        <v>7095380.92</v>
      </c>
      <c r="N1748" s="71" t="n">
        <v>354769.05</v>
      </c>
      <c r="O1748" s="71" t="n">
        <v>6740611.87</v>
      </c>
      <c r="P1748" s="71" t="n">
        <v>5893607.31</v>
      </c>
      <c r="Q1748" s="71" t="n">
        <v>847004.5600000001</v>
      </c>
      <c r="R1748" t="inlineStr">
        <is>
          <t>BE-03</t>
        </is>
      </c>
      <c r="S1748" t="inlineStr">
        <is>
          <t>Petrol</t>
        </is>
      </c>
      <c r="T1748" s="70" t="n">
        <v>2</v>
      </c>
      <c r="U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TY101740</t>
        </is>
      </c>
      <c r="B1749" s="68" t="n">
        <v>45882</v>
      </c>
      <c r="C1749" s="69" t="n">
        <v>2025</v>
      </c>
      <c r="D1749" t="inlineStr">
        <is>
          <t>Aug</t>
        </is>
      </c>
      <c r="E1749" t="inlineStr">
        <is>
          <t>Asia</t>
        </is>
      </c>
      <c r="F1749" t="inlineStr">
        <is>
          <t>Indonesia</t>
        </is>
      </c>
      <c r="G1749" t="inlineStr">
        <is>
          <t>Camry</t>
        </is>
      </c>
      <c r="H1749" t="inlineStr">
        <is>
          <t>Dealer retail</t>
        </is>
      </c>
      <c r="I1749" t="inlineStr">
        <is>
          <t>Private buyer</t>
        </is>
      </c>
      <c r="J1749" t="inlineStr">
        <is>
          <t>Ravindra Patil</t>
        </is>
      </c>
      <c r="K1749" s="70" t="n">
        <v>16</v>
      </c>
      <c r="L1749" s="71" t="n">
        <v>4194214.19</v>
      </c>
      <c r="M1749" s="71" t="n">
        <v>67107427.04</v>
      </c>
      <c r="N1749" s="71" t="n">
        <v>0</v>
      </c>
      <c r="O1749" s="71" t="n">
        <v>67107427.04</v>
      </c>
      <c r="P1749" s="71" t="n">
        <v>51502057.22</v>
      </c>
      <c r="Q1749" s="71" t="n">
        <v>15605369.82</v>
      </c>
      <c r="R1749" t="inlineStr">
        <is>
          <t>JK-01</t>
        </is>
      </c>
      <c r="S1749" t="inlineStr">
        <is>
          <t>Petrol</t>
        </is>
      </c>
      <c r="T1749" s="70" t="n">
        <v>17</v>
      </c>
      <c r="U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TY101741</t>
        </is>
      </c>
      <c r="B1750" s="68" t="n">
        <v>45882</v>
      </c>
      <c r="C1750" s="69" t="n">
        <v>2025</v>
      </c>
      <c r="D1750" t="inlineStr">
        <is>
          <t>Aug</t>
        </is>
      </c>
      <c r="E1750" t="inlineStr">
        <is>
          <t>North America</t>
        </is>
      </c>
      <c r="F1750" t="inlineStr">
        <is>
          <t>Canada</t>
        </is>
      </c>
      <c r="G1750" t="inlineStr">
        <is>
          <t>Prius</t>
        </is>
      </c>
      <c r="H1750" t="inlineStr">
        <is>
          <t>Fleet</t>
        </is>
      </c>
      <c r="I1750" t="inlineStr">
        <is>
          <t>Private buyer</t>
        </is>
      </c>
      <c r="J1750" t="inlineStr">
        <is>
          <t>Mei Lin</t>
        </is>
      </c>
      <c r="K1750" s="70" t="n">
        <v>38</v>
      </c>
      <c r="L1750" s="71" t="n">
        <v>3376562.25</v>
      </c>
      <c r="M1750" s="71" t="n">
        <v>128309365.5</v>
      </c>
      <c r="N1750" s="71" t="n">
        <v>3849280.96</v>
      </c>
      <c r="O1750" s="71" t="n">
        <v>124460084.54</v>
      </c>
      <c r="P1750" s="71" t="n">
        <v>103431989.12</v>
      </c>
      <c r="Q1750" s="71" t="n">
        <v>21028095.42</v>
      </c>
      <c r="R1750" t="inlineStr">
        <is>
          <t>TO-02</t>
        </is>
      </c>
      <c r="S1750" t="inlineStr">
        <is>
          <t>Hybrid</t>
        </is>
      </c>
      <c r="T1750" s="70" t="n">
        <v>41</v>
      </c>
      <c r="U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TY101742</t>
        </is>
      </c>
      <c r="B1751" s="68" t="n">
        <v>45882</v>
      </c>
      <c r="C1751" s="69" t="n">
        <v>2025</v>
      </c>
      <c r="D1751" t="inlineStr">
        <is>
          <t>Aug</t>
        </is>
      </c>
      <c r="E1751" t="inlineStr">
        <is>
          <t>North America</t>
        </is>
      </c>
      <c r="F1751" t="inlineStr">
        <is>
          <t>USA</t>
        </is>
      </c>
      <c r="G1751" t="inlineStr">
        <is>
          <t>Corolla</t>
        </is>
      </c>
      <c r="H1751" t="inlineStr">
        <is>
          <t>Online reservation</t>
        </is>
      </c>
      <c r="I1751" t="inlineStr">
        <is>
          <t>Private buyer</t>
        </is>
      </c>
      <c r="J1751" t="inlineStr">
        <is>
          <t>Wei Chen</t>
        </is>
      </c>
      <c r="K1751" s="70" t="n">
        <v>27</v>
      </c>
      <c r="L1751" s="71" t="n">
        <v>2816005.25</v>
      </c>
      <c r="M1751" s="71" t="n">
        <v>76032141.75</v>
      </c>
      <c r="N1751" s="71" t="n">
        <v>1520642.83</v>
      </c>
      <c r="O1751" s="71" t="n">
        <v>74511498.92</v>
      </c>
      <c r="P1751" s="71" t="n">
        <v>62898909.66</v>
      </c>
      <c r="Q1751" s="71" t="n">
        <v>11612589.26</v>
      </c>
      <c r="R1751" t="inlineStr">
        <is>
          <t>TX-02</t>
        </is>
      </c>
      <c r="S1751" t="inlineStr">
        <is>
          <t>Petrol</t>
        </is>
      </c>
      <c r="T1751" s="70" t="n">
        <v>29</v>
      </c>
      <c r="U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TY101743</t>
        </is>
      </c>
      <c r="B1752" s="68" t="n">
        <v>45882</v>
      </c>
      <c r="C1752" s="69" t="n">
        <v>2025</v>
      </c>
      <c r="D1752" t="inlineStr">
        <is>
          <t>Aug</t>
        </is>
      </c>
      <c r="E1752" t="inlineStr">
        <is>
          <t>North America</t>
        </is>
      </c>
      <c r="F1752" t="inlineStr">
        <is>
          <t>USA</t>
        </is>
      </c>
      <c r="G1752" t="inlineStr">
        <is>
          <t>Corolla</t>
        </is>
      </c>
      <c r="H1752" t="inlineStr">
        <is>
          <t>Dealer retail</t>
        </is>
      </c>
      <c r="I1752" t="inlineStr">
        <is>
          <t>Private buyer</t>
        </is>
      </c>
      <c r="J1752" t="inlineStr">
        <is>
          <t>Liam O'Brien</t>
        </is>
      </c>
      <c r="K1752" s="70" t="n">
        <v>14</v>
      </c>
      <c r="L1752" s="71" t="n">
        <v>2852877.21</v>
      </c>
      <c r="M1752" s="71" t="n">
        <v>39940280.94</v>
      </c>
      <c r="N1752" s="71" t="n">
        <v>1997014.05</v>
      </c>
      <c r="O1752" s="71" t="n">
        <v>37943266.89</v>
      </c>
      <c r="P1752" s="71" t="n">
        <v>32554799.88</v>
      </c>
      <c r="Q1752" s="71" t="n">
        <v>5388467.01</v>
      </c>
      <c r="R1752" t="inlineStr">
        <is>
          <t>TX-01</t>
        </is>
      </c>
      <c r="S1752" t="inlineStr">
        <is>
          <t>Hybrid</t>
        </is>
      </c>
      <c r="T1752" s="70" t="n">
        <v>15</v>
      </c>
      <c r="U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TY101744</t>
        </is>
      </c>
      <c r="B1753" s="68" t="n">
        <v>45882</v>
      </c>
      <c r="C1753" s="69" t="n">
        <v>2025</v>
      </c>
      <c r="D1753" t="inlineStr">
        <is>
          <t>Aug</t>
        </is>
      </c>
      <c r="E1753" t="inlineStr">
        <is>
          <t>Japan</t>
        </is>
      </c>
      <c r="F1753" t="inlineStr">
        <is>
          <t>Japan</t>
        </is>
      </c>
      <c r="G1753" t="inlineStr">
        <is>
          <t>bZ4X</t>
        </is>
      </c>
      <c r="H1753" t="inlineStr">
        <is>
          <t>Dealer retail</t>
        </is>
      </c>
      <c r="I1753" t="inlineStr">
        <is>
          <t>Private buyer</t>
        </is>
      </c>
      <c r="J1753" t="inlineStr">
        <is>
          <t>Kofi Mensah</t>
        </is>
      </c>
      <c r="K1753" s="70" t="n">
        <v>21</v>
      </c>
      <c r="L1753" s="71" t="n">
        <v>6177072.34</v>
      </c>
      <c r="M1753" s="71" t="n">
        <v>129718519.14</v>
      </c>
      <c r="N1753" s="71" t="n">
        <v>0</v>
      </c>
      <c r="O1753" s="71" t="n">
        <v>129718519.14</v>
      </c>
      <c r="P1753" s="71" t="n">
        <v>111128254.65</v>
      </c>
      <c r="Q1753" s="71" t="n">
        <v>18590264.49</v>
      </c>
      <c r="R1753" t="inlineStr">
        <is>
          <t>NG-04</t>
        </is>
      </c>
      <c r="S1753" t="inlineStr">
        <is>
          <t>EV</t>
        </is>
      </c>
      <c r="T1753" s="70" t="n">
        <v>21</v>
      </c>
      <c r="U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TY101745</t>
        </is>
      </c>
      <c r="B1754" s="68" t="n">
        <v>45882</v>
      </c>
      <c r="C1754" s="69" t="n">
        <v>2025</v>
      </c>
      <c r="D1754" t="inlineStr">
        <is>
          <t>Aug</t>
        </is>
      </c>
      <c r="E1754" t="inlineStr">
        <is>
          <t>North America</t>
        </is>
      </c>
      <c r="F1754" t="inlineStr">
        <is>
          <t>Canada</t>
        </is>
      </c>
      <c r="G1754" t="inlineStr">
        <is>
          <t>RAV4</t>
        </is>
      </c>
      <c r="H1754" t="inlineStr">
        <is>
          <t>Dealer retail</t>
        </is>
      </c>
      <c r="I1754" t="inlineStr">
        <is>
          <t>Private buyer</t>
        </is>
      </c>
      <c r="J1754" t="inlineStr">
        <is>
          <t>Ravindra Patil</t>
        </is>
      </c>
      <c r="K1754" s="70" t="n">
        <v>31</v>
      </c>
      <c r="L1754" s="71" t="n">
        <v>3685303.48</v>
      </c>
      <c r="M1754" s="71" t="n">
        <v>114244407.88</v>
      </c>
      <c r="N1754" s="71" t="n">
        <v>0</v>
      </c>
      <c r="O1754" s="71" t="n">
        <v>114244407.88</v>
      </c>
      <c r="P1754" s="71" t="n">
        <v>89572606.62</v>
      </c>
      <c r="Q1754" s="71" t="n">
        <v>24671801.26</v>
      </c>
      <c r="R1754" t="inlineStr">
        <is>
          <t>TO-02</t>
        </is>
      </c>
      <c r="S1754" t="inlineStr">
        <is>
          <t>Hybrid</t>
        </is>
      </c>
      <c r="T1754" s="70" t="n">
        <v>31</v>
      </c>
      <c r="U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TY101746</t>
        </is>
      </c>
      <c r="B1755" s="68" t="n">
        <v>45882</v>
      </c>
      <c r="C1755" s="69" t="n">
        <v>2025</v>
      </c>
      <c r="D1755" t="inlineStr">
        <is>
          <t>Aug</t>
        </is>
      </c>
      <c r="E1755" t="inlineStr">
        <is>
          <t>Asia</t>
        </is>
      </c>
      <c r="F1755" t="inlineStr">
        <is>
          <t>India</t>
        </is>
      </c>
      <c r="G1755" t="inlineStr">
        <is>
          <t>RAV4</t>
        </is>
      </c>
      <c r="H1755" t="inlineStr">
        <is>
          <t>Dealer retail</t>
        </is>
      </c>
      <c r="I1755" t="inlineStr">
        <is>
          <t>Private buyer</t>
        </is>
      </c>
      <c r="J1755" t="inlineStr">
        <is>
          <t>Ravindra Patil</t>
        </is>
      </c>
      <c r="K1755" s="70" t="n">
        <v>20</v>
      </c>
      <c r="L1755" s="71" t="n">
        <v>3595397.13</v>
      </c>
      <c r="M1755" s="71" t="n">
        <v>71907942.59999999</v>
      </c>
      <c r="N1755" s="71" t="n">
        <v>2157238.28</v>
      </c>
      <c r="O1755" s="71" t="n">
        <v>69750704.31999999</v>
      </c>
      <c r="P1755" s="71" t="n">
        <v>56603392.41</v>
      </c>
      <c r="Q1755" s="71" t="n">
        <v>13147311.91</v>
      </c>
      <c r="R1755" t="inlineStr">
        <is>
          <t>DL-02</t>
        </is>
      </c>
      <c r="S1755" t="inlineStr">
        <is>
          <t>Petrol</t>
        </is>
      </c>
      <c r="T1755" s="70" t="n">
        <v>22</v>
      </c>
      <c r="U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TY101747</t>
        </is>
      </c>
      <c r="B1756" s="68" t="n">
        <v>45882</v>
      </c>
      <c r="C1756" s="69" t="n">
        <v>2025</v>
      </c>
      <c r="D1756" t="inlineStr">
        <is>
          <t>Aug</t>
        </is>
      </c>
      <c r="E1756" t="inlineStr">
        <is>
          <t>Japan</t>
        </is>
      </c>
      <c r="F1756" t="inlineStr">
        <is>
          <t>Japan</t>
        </is>
      </c>
      <c r="G1756" t="inlineStr">
        <is>
          <t>Prius</t>
        </is>
      </c>
      <c r="H1756" t="inlineStr">
        <is>
          <t>Dealer retail</t>
        </is>
      </c>
      <c r="I1756" t="inlineStr">
        <is>
          <t>Private buyer</t>
        </is>
      </c>
      <c r="J1756" t="inlineStr">
        <is>
          <t>Shraddha Kulkarni</t>
        </is>
      </c>
      <c r="K1756" s="70" t="n">
        <v>8</v>
      </c>
      <c r="L1756" s="71" t="n">
        <v>3504713.93</v>
      </c>
      <c r="M1756" s="71" t="n">
        <v>28037711.44</v>
      </c>
      <c r="N1756" s="71" t="n">
        <v>560754.23</v>
      </c>
      <c r="O1756" s="71" t="n">
        <v>27476957.21</v>
      </c>
      <c r="P1756" s="71" t="n">
        <v>23405643.46</v>
      </c>
      <c r="Q1756" s="71" t="n">
        <v>4071313.75</v>
      </c>
      <c r="R1756" t="inlineStr">
        <is>
          <t>NG-01</t>
        </is>
      </c>
      <c r="S1756" t="inlineStr">
        <is>
          <t>Hybrid</t>
        </is>
      </c>
      <c r="T1756" s="70" t="n">
        <v>8</v>
      </c>
      <c r="U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TY101748</t>
        </is>
      </c>
      <c r="B1757" s="68" t="n">
        <v>45883</v>
      </c>
      <c r="C1757" s="69" t="n">
        <v>2025</v>
      </c>
      <c r="D1757" t="inlineStr">
        <is>
          <t>Aug</t>
        </is>
      </c>
      <c r="E1757" t="inlineStr">
        <is>
          <t>Japan</t>
        </is>
      </c>
      <c r="F1757" t="inlineStr">
        <is>
          <t>Japan</t>
        </is>
      </c>
      <c r="G1757" t="inlineStr">
        <is>
          <t>Hilux</t>
        </is>
      </c>
      <c r="H1757" t="inlineStr">
        <is>
          <t>Dealer retail</t>
        </is>
      </c>
      <c r="I1757" t="inlineStr">
        <is>
          <t>Private buyer</t>
        </is>
      </c>
      <c r="J1757" t="inlineStr">
        <is>
          <t>Priya Nair</t>
        </is>
      </c>
      <c r="K1757" s="70" t="n">
        <v>40</v>
      </c>
      <c r="L1757" s="71" t="n">
        <v>3766220.01</v>
      </c>
      <c r="M1757" s="71" t="n">
        <v>150648800.4</v>
      </c>
      <c r="N1757" s="71" t="n">
        <v>0</v>
      </c>
      <c r="O1757" s="71" t="n">
        <v>150648800.4</v>
      </c>
      <c r="P1757" s="71" t="n">
        <v>125675307.08</v>
      </c>
      <c r="Q1757" s="71" t="n">
        <v>24973493.32</v>
      </c>
      <c r="R1757" t="inlineStr">
        <is>
          <t>TK-01</t>
        </is>
      </c>
      <c r="S1757" t="inlineStr">
        <is>
          <t>Diesel</t>
        </is>
      </c>
      <c r="T1757" s="70" t="n">
        <v>42</v>
      </c>
      <c r="U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TY101749</t>
        </is>
      </c>
      <c r="B1758" s="68" t="n">
        <v>45883</v>
      </c>
      <c r="C1758" s="69" t="n">
        <v>2025</v>
      </c>
      <c r="D1758" t="inlineStr">
        <is>
          <t>Aug</t>
        </is>
      </c>
      <c r="E1758" t="inlineStr">
        <is>
          <t>North America</t>
        </is>
      </c>
      <c r="F1758" t="inlineStr">
        <is>
          <t>Canada</t>
        </is>
      </c>
      <c r="G1758" t="inlineStr">
        <is>
          <t>Prius</t>
        </is>
      </c>
      <c r="H1758" t="inlineStr">
        <is>
          <t>Dealer retail</t>
        </is>
      </c>
      <c r="I1758" t="inlineStr">
        <is>
          <t>Company fleet</t>
        </is>
      </c>
      <c r="J1758" t="inlineStr">
        <is>
          <t>Liam O'Brien</t>
        </is>
      </c>
      <c r="K1758" s="70" t="n">
        <v>32</v>
      </c>
      <c r="L1758" s="71" t="n">
        <v>3536535.45</v>
      </c>
      <c r="M1758" s="71" t="n">
        <v>113169134.4</v>
      </c>
      <c r="N1758" s="71" t="n">
        <v>2263382.69</v>
      </c>
      <c r="O1758" s="71" t="n">
        <v>110905751.71</v>
      </c>
      <c r="P1758" s="71" t="n">
        <v>91741064.86</v>
      </c>
      <c r="Q1758" s="71" t="n">
        <v>19164686.85</v>
      </c>
      <c r="R1758" t="inlineStr">
        <is>
          <t>TO-01</t>
        </is>
      </c>
      <c r="S1758" t="inlineStr">
        <is>
          <t>Hybrid</t>
        </is>
      </c>
      <c r="T1758" s="70" t="n">
        <v>32</v>
      </c>
      <c r="U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TY101750</t>
        </is>
      </c>
      <c r="B1759" s="68" t="n">
        <v>45883</v>
      </c>
      <c r="C1759" s="69" t="n">
        <v>2025</v>
      </c>
      <c r="D1759" t="inlineStr">
        <is>
          <t>Aug</t>
        </is>
      </c>
      <c r="E1759" t="inlineStr">
        <is>
          <t>Asia</t>
        </is>
      </c>
      <c r="F1759" t="inlineStr">
        <is>
          <t>Indonesia</t>
        </is>
      </c>
      <c r="G1759" t="inlineStr">
        <is>
          <t>Corolla</t>
        </is>
      </c>
      <c r="H1759" t="inlineStr">
        <is>
          <t>Dealer retail</t>
        </is>
      </c>
      <c r="I1759" t="inlineStr">
        <is>
          <t>Private buyer</t>
        </is>
      </c>
      <c r="J1759" t="inlineStr">
        <is>
          <t>Liam O'Brien</t>
        </is>
      </c>
      <c r="K1759" s="70" t="n">
        <v>34</v>
      </c>
      <c r="L1759" s="71" t="n">
        <v>2771011.21</v>
      </c>
      <c r="M1759" s="71" t="n">
        <v>94214381.14</v>
      </c>
      <c r="N1759" s="71" t="n">
        <v>1884287.62</v>
      </c>
      <c r="O1759" s="71" t="n">
        <v>92330093.52</v>
      </c>
      <c r="P1759" s="71" t="n">
        <v>75612367.39</v>
      </c>
      <c r="Q1759" s="71" t="n">
        <v>16717726.13</v>
      </c>
      <c r="R1759" t="inlineStr">
        <is>
          <t>JK-03</t>
        </is>
      </c>
      <c r="S1759" t="inlineStr">
        <is>
          <t>Hybrid</t>
        </is>
      </c>
      <c r="T1759" s="70" t="n">
        <v>33</v>
      </c>
      <c r="U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TY101751</t>
        </is>
      </c>
      <c r="B1760" s="68" t="n">
        <v>45883</v>
      </c>
      <c r="C1760" s="69" t="n">
        <v>2025</v>
      </c>
      <c r="D1760" t="inlineStr">
        <is>
          <t>Aug</t>
        </is>
      </c>
      <c r="E1760" t="inlineStr">
        <is>
          <t>North America</t>
        </is>
      </c>
      <c r="F1760" t="inlineStr">
        <is>
          <t>Canada</t>
        </is>
      </c>
      <c r="G1760" t="inlineStr">
        <is>
          <t>bZ4X</t>
        </is>
      </c>
      <c r="H1760" t="inlineStr">
        <is>
          <t>Dealer retail</t>
        </is>
      </c>
      <c r="I1760" t="inlineStr">
        <is>
          <t>Private buyer</t>
        </is>
      </c>
      <c r="J1760" t="inlineStr">
        <is>
          <t>Olivia Brown</t>
        </is>
      </c>
      <c r="K1760" s="70" t="n">
        <v>11</v>
      </c>
      <c r="L1760" s="71" t="n">
        <v>5820982.94</v>
      </c>
      <c r="M1760" s="71" t="n">
        <v>64030812.34</v>
      </c>
      <c r="N1760" s="71" t="n">
        <v>1920924.37</v>
      </c>
      <c r="O1760" s="71" t="n">
        <v>62109887.97</v>
      </c>
      <c r="P1760" s="71" t="n">
        <v>58784065.37</v>
      </c>
      <c r="Q1760" s="71" t="n">
        <v>3325822.6</v>
      </c>
      <c r="R1760" t="inlineStr">
        <is>
          <t>TO-03</t>
        </is>
      </c>
      <c r="S1760" t="inlineStr">
        <is>
          <t>EV</t>
        </is>
      </c>
      <c r="T1760" s="70" t="n">
        <v>12</v>
      </c>
      <c r="U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TY101752</t>
        </is>
      </c>
      <c r="B1761" s="68" t="n">
        <v>45883</v>
      </c>
      <c r="C1761" s="69" t="n">
        <v>2025</v>
      </c>
      <c r="D1761" t="inlineStr">
        <is>
          <t>Aug</t>
        </is>
      </c>
      <c r="E1761" t="inlineStr">
        <is>
          <t>Europe</t>
        </is>
      </c>
      <c r="F1761" t="inlineStr">
        <is>
          <t>France</t>
        </is>
      </c>
      <c r="G1761" t="inlineStr">
        <is>
          <t>Land Cruiser</t>
        </is>
      </c>
      <c r="H1761" t="inlineStr">
        <is>
          <t>Dealer retail</t>
        </is>
      </c>
      <c r="I1761" t="inlineStr">
        <is>
          <t>Private buyer</t>
        </is>
      </c>
      <c r="J1761" t="inlineStr">
        <is>
          <t>Olivia Brown</t>
        </is>
      </c>
      <c r="K1761" s="70" t="n">
        <v>20</v>
      </c>
      <c r="L1761" s="71" t="n">
        <v>7903874.3</v>
      </c>
      <c r="M1761" s="71" t="n">
        <v>158077486</v>
      </c>
      <c r="N1761" s="71" t="n">
        <v>3161549.72</v>
      </c>
      <c r="O1761" s="71" t="n">
        <v>154915936.28</v>
      </c>
      <c r="P1761" s="71" t="n">
        <v>109484170.76</v>
      </c>
      <c r="Q1761" s="71" t="n">
        <v>45431765.52</v>
      </c>
      <c r="R1761" t="inlineStr">
        <is>
          <t>PA-03</t>
        </is>
      </c>
      <c r="S1761" t="inlineStr">
        <is>
          <t>Hybrid</t>
        </is>
      </c>
      <c r="T1761" s="70" t="n">
        <v>21</v>
      </c>
      <c r="U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TY101753</t>
        </is>
      </c>
      <c r="B1762" s="68" t="n">
        <v>45883</v>
      </c>
      <c r="C1762" s="69" t="n">
        <v>2025</v>
      </c>
      <c r="D1762" t="inlineStr">
        <is>
          <t>Aug</t>
        </is>
      </c>
      <c r="E1762" t="inlineStr">
        <is>
          <t>Europe</t>
        </is>
      </c>
      <c r="F1762" t="inlineStr">
        <is>
          <t>Germany</t>
        </is>
      </c>
      <c r="G1762" t="inlineStr">
        <is>
          <t>Hilux</t>
        </is>
      </c>
      <c r="H1762" t="inlineStr">
        <is>
          <t>Dealer retail</t>
        </is>
      </c>
      <c r="I1762" t="inlineStr">
        <is>
          <t>Government</t>
        </is>
      </c>
      <c r="J1762" t="inlineStr">
        <is>
          <t>Noah Smith</t>
        </is>
      </c>
      <c r="K1762" s="70" t="n">
        <v>46</v>
      </c>
      <c r="L1762" s="71" t="n">
        <v>3983413.52</v>
      </c>
      <c r="M1762" s="71" t="n">
        <v>183237021.92</v>
      </c>
      <c r="N1762" s="71" t="n">
        <v>5497110.66</v>
      </c>
      <c r="O1762" s="71" t="n">
        <v>177739911.26</v>
      </c>
      <c r="P1762" s="71" t="n">
        <v>143785802.45</v>
      </c>
      <c r="Q1762" s="71" t="n">
        <v>33954108.81</v>
      </c>
      <c r="R1762" t="inlineStr">
        <is>
          <t>BE-02</t>
        </is>
      </c>
      <c r="S1762" t="inlineStr">
        <is>
          <t>Petrol</t>
        </is>
      </c>
      <c r="T1762" s="70" t="n">
        <v>50</v>
      </c>
      <c r="U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TY101754</t>
        </is>
      </c>
      <c r="B1763" s="68" t="n">
        <v>45883</v>
      </c>
      <c r="C1763" s="69" t="n">
        <v>2025</v>
      </c>
      <c r="D1763" t="inlineStr">
        <is>
          <t>Aug</t>
        </is>
      </c>
      <c r="E1763" t="inlineStr">
        <is>
          <t>Japan</t>
        </is>
      </c>
      <c r="F1763" t="inlineStr">
        <is>
          <t>Japan</t>
        </is>
      </c>
      <c r="G1763" t="inlineStr">
        <is>
          <t>Camry</t>
        </is>
      </c>
      <c r="H1763" t="inlineStr">
        <is>
          <t>Fleet</t>
        </is>
      </c>
      <c r="I1763" t="inlineStr">
        <is>
          <t>Government</t>
        </is>
      </c>
      <c r="J1763" t="inlineStr">
        <is>
          <t>Hiroshi Tanaka</t>
        </is>
      </c>
      <c r="K1763" s="70" t="n">
        <v>16</v>
      </c>
      <c r="L1763" s="71" t="n">
        <v>3777405.22</v>
      </c>
      <c r="M1763" s="71" t="n">
        <v>60438483.52</v>
      </c>
      <c r="N1763" s="71" t="n">
        <v>1813154.51</v>
      </c>
      <c r="O1763" s="71" t="n">
        <v>58625329.01</v>
      </c>
      <c r="P1763" s="71" t="n">
        <v>49578760.23</v>
      </c>
      <c r="Q1763" s="71" t="n">
        <v>9046568.779999999</v>
      </c>
      <c r="R1763" t="inlineStr">
        <is>
          <t>TK-04</t>
        </is>
      </c>
      <c r="S1763" t="inlineStr">
        <is>
          <t>Hybrid</t>
        </is>
      </c>
      <c r="T1763" s="70" t="n">
        <v>17</v>
      </c>
      <c r="U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TY101755</t>
        </is>
      </c>
      <c r="B1764" s="68" t="n">
        <v>45884</v>
      </c>
      <c r="C1764" s="69" t="n">
        <v>2025</v>
      </c>
      <c r="D1764" t="inlineStr">
        <is>
          <t>Aug</t>
        </is>
      </c>
      <c r="E1764" t="inlineStr">
        <is>
          <t>North America</t>
        </is>
      </c>
      <c r="F1764" t="inlineStr">
        <is>
          <t>Canada</t>
        </is>
      </c>
      <c r="G1764" t="inlineStr">
        <is>
          <t>Prius</t>
        </is>
      </c>
      <c r="H1764" t="inlineStr">
        <is>
          <t>Dealer retail</t>
        </is>
      </c>
      <c r="I1764" t="inlineStr">
        <is>
          <t>Private buyer</t>
        </is>
      </c>
      <c r="J1764" t="inlineStr">
        <is>
          <t>Lucas Martin</t>
        </is>
      </c>
      <c r="K1764" s="70" t="n">
        <v>10</v>
      </c>
      <c r="L1764" s="71" t="n">
        <v>3419434.81</v>
      </c>
      <c r="M1764" s="71" t="n">
        <v>34194348.1</v>
      </c>
      <c r="N1764" s="71" t="n">
        <v>0</v>
      </c>
      <c r="O1764" s="71" t="n">
        <v>34194348.1</v>
      </c>
      <c r="P1764" s="71" t="n">
        <v>29105728.47</v>
      </c>
      <c r="Q1764" s="71" t="n">
        <v>5088619.63</v>
      </c>
      <c r="R1764" t="inlineStr">
        <is>
          <t>TO-01</t>
        </is>
      </c>
      <c r="S1764" t="inlineStr">
        <is>
          <t>Hybrid</t>
        </is>
      </c>
      <c r="T1764" s="70" t="n">
        <v>11</v>
      </c>
      <c r="U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TY101756</t>
        </is>
      </c>
      <c r="B1765" s="68" t="n">
        <v>45884</v>
      </c>
      <c r="C1765" s="69" t="n">
        <v>2025</v>
      </c>
      <c r="D1765" t="inlineStr">
        <is>
          <t>Aug</t>
        </is>
      </c>
      <c r="E1765" t="inlineStr">
        <is>
          <t>Asia</t>
        </is>
      </c>
      <c r="F1765" t="inlineStr">
        <is>
          <t>India</t>
        </is>
      </c>
      <c r="G1765" t="inlineStr">
        <is>
          <t>Camry</t>
        </is>
      </c>
      <c r="H1765" t="inlineStr">
        <is>
          <t>Online reservation</t>
        </is>
      </c>
      <c r="I1765" t="inlineStr">
        <is>
          <t>Private buyer</t>
        </is>
      </c>
      <c r="J1765" t="inlineStr">
        <is>
          <t>Ruhi Shaikh</t>
        </is>
      </c>
      <c r="K1765" s="70" t="n">
        <v>8</v>
      </c>
      <c r="L1765" s="71" t="n">
        <v>3888240.52</v>
      </c>
      <c r="M1765" s="71" t="n">
        <v>31105924.16</v>
      </c>
      <c r="N1765" s="71" t="n">
        <v>622118.48</v>
      </c>
      <c r="O1765" s="71" t="n">
        <v>30483805.68</v>
      </c>
      <c r="P1765" s="71" t="n">
        <v>25506298.08</v>
      </c>
      <c r="Q1765" s="71" t="n">
        <v>4977507.6</v>
      </c>
      <c r="R1765" t="inlineStr">
        <is>
          <t>DL-01</t>
        </is>
      </c>
      <c r="S1765" t="inlineStr">
        <is>
          <t>Hybrid</t>
        </is>
      </c>
      <c r="T1765" s="70" t="n">
        <v>9</v>
      </c>
      <c r="U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TY101757</t>
        </is>
      </c>
      <c r="B1766" s="68" t="n">
        <v>45884</v>
      </c>
      <c r="C1766" s="69" t="n">
        <v>2025</v>
      </c>
      <c r="D1766" t="inlineStr">
        <is>
          <t>Aug</t>
        </is>
      </c>
      <c r="E1766" t="inlineStr">
        <is>
          <t>North America</t>
        </is>
      </c>
      <c r="F1766" t="inlineStr">
        <is>
          <t>USA</t>
        </is>
      </c>
      <c r="G1766" t="inlineStr">
        <is>
          <t>Corolla</t>
        </is>
      </c>
      <c r="H1766" t="inlineStr">
        <is>
          <t>Fleet</t>
        </is>
      </c>
      <c r="I1766" t="inlineStr">
        <is>
          <t>Private buyer</t>
        </is>
      </c>
      <c r="J1766" t="inlineStr">
        <is>
          <t>Ravindra Patil</t>
        </is>
      </c>
      <c r="K1766" s="70" t="n">
        <v>32</v>
      </c>
      <c r="L1766" s="71" t="n">
        <v>2801120.62</v>
      </c>
      <c r="M1766" s="71" t="n">
        <v>89635859.84</v>
      </c>
      <c r="N1766" s="71" t="n">
        <v>0</v>
      </c>
      <c r="O1766" s="71" t="n">
        <v>89635859.84</v>
      </c>
      <c r="P1766" s="71" t="n">
        <v>76308463.04000001</v>
      </c>
      <c r="Q1766" s="71" t="n">
        <v>13327396.8</v>
      </c>
      <c r="R1766" t="inlineStr">
        <is>
          <t>TX-03</t>
        </is>
      </c>
      <c r="S1766" t="inlineStr">
        <is>
          <t>Hybrid</t>
        </is>
      </c>
      <c r="T1766" s="70" t="n">
        <v>35</v>
      </c>
      <c r="U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TY101758</t>
        </is>
      </c>
      <c r="B1767" s="68" t="n">
        <v>45884</v>
      </c>
      <c r="C1767" s="69" t="n">
        <v>2025</v>
      </c>
      <c r="D1767" t="inlineStr">
        <is>
          <t>Aug</t>
        </is>
      </c>
      <c r="E1767" t="inlineStr">
        <is>
          <t>North America</t>
        </is>
      </c>
      <c r="F1767" t="inlineStr">
        <is>
          <t>Canada</t>
        </is>
      </c>
      <c r="G1767" t="inlineStr">
        <is>
          <t>Hilux</t>
        </is>
      </c>
      <c r="H1767" t="inlineStr">
        <is>
          <t>Fleet</t>
        </is>
      </c>
      <c r="I1767" t="inlineStr">
        <is>
          <t>Private buyer</t>
        </is>
      </c>
      <c r="J1767" t="inlineStr">
        <is>
          <t>Sophie Müller</t>
        </is>
      </c>
      <c r="K1767" s="70" t="n">
        <v>46</v>
      </c>
      <c r="L1767" s="71" t="n">
        <v>3900419.99</v>
      </c>
      <c r="M1767" s="71" t="n">
        <v>179419319.54</v>
      </c>
      <c r="N1767" s="71" t="n">
        <v>8970965.98</v>
      </c>
      <c r="O1767" s="71" t="n">
        <v>170448353.56</v>
      </c>
      <c r="P1767" s="71" t="n">
        <v>143190234.59</v>
      </c>
      <c r="Q1767" s="71" t="n">
        <v>27258118.97</v>
      </c>
      <c r="R1767" t="inlineStr">
        <is>
          <t>TO-02</t>
        </is>
      </c>
      <c r="S1767" t="inlineStr">
        <is>
          <t>Diesel</t>
        </is>
      </c>
      <c r="T1767" s="70" t="n">
        <v>46</v>
      </c>
      <c r="U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TY101759</t>
        </is>
      </c>
      <c r="B1768" s="68" t="n">
        <v>45884</v>
      </c>
      <c r="C1768" s="69" t="n">
        <v>2025</v>
      </c>
      <c r="D1768" t="inlineStr">
        <is>
          <t>Aug</t>
        </is>
      </c>
      <c r="E1768" t="inlineStr">
        <is>
          <t>North America</t>
        </is>
      </c>
      <c r="F1768" t="inlineStr">
        <is>
          <t>Canada</t>
        </is>
      </c>
      <c r="G1768" t="inlineStr">
        <is>
          <t>RAV4</t>
        </is>
      </c>
      <c r="H1768" t="inlineStr">
        <is>
          <t>Dealer retail</t>
        </is>
      </c>
      <c r="I1768" t="inlineStr">
        <is>
          <t>Private buyer</t>
        </is>
      </c>
      <c r="J1768" t="inlineStr">
        <is>
          <t>Fatima Al-Saud</t>
        </is>
      </c>
      <c r="K1768" s="70" t="n">
        <v>20</v>
      </c>
      <c r="L1768" s="71" t="n">
        <v>3601413.61</v>
      </c>
      <c r="M1768" s="71" t="n">
        <v>72028272.2</v>
      </c>
      <c r="N1768" s="71" t="n">
        <v>1440565.44</v>
      </c>
      <c r="O1768" s="71" t="n">
        <v>70587706.76000001</v>
      </c>
      <c r="P1768" s="71" t="n">
        <v>57316292.67</v>
      </c>
      <c r="Q1768" s="71" t="n">
        <v>13271414.09</v>
      </c>
      <c r="R1768" t="inlineStr">
        <is>
          <t>TO-01</t>
        </is>
      </c>
      <c r="S1768" t="inlineStr">
        <is>
          <t>Petrol</t>
        </is>
      </c>
      <c r="T1768" s="70" t="n">
        <v>19</v>
      </c>
      <c r="U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TY101760</t>
        </is>
      </c>
      <c r="B1769" s="68" t="n">
        <v>45884</v>
      </c>
      <c r="C1769" s="69" t="n">
        <v>2025</v>
      </c>
      <c r="D1769" t="inlineStr">
        <is>
          <t>Aug</t>
        </is>
      </c>
      <c r="E1769" t="inlineStr">
        <is>
          <t>Japan</t>
        </is>
      </c>
      <c r="F1769" t="inlineStr">
        <is>
          <t>Japan</t>
        </is>
      </c>
      <c r="G1769" t="inlineStr">
        <is>
          <t>Hilux</t>
        </is>
      </c>
      <c r="H1769" t="inlineStr">
        <is>
          <t>Dealer retail</t>
        </is>
      </c>
      <c r="I1769" t="inlineStr">
        <is>
          <t>Private buyer</t>
        </is>
      </c>
      <c r="J1769" t="inlineStr">
        <is>
          <t>Fatima Al-Saud</t>
        </is>
      </c>
      <c r="K1769" s="70" t="n">
        <v>44</v>
      </c>
      <c r="L1769" s="71" t="n">
        <v>4137688.22</v>
      </c>
      <c r="M1769" s="71" t="n">
        <v>182058281.68</v>
      </c>
      <c r="N1769" s="71" t="n">
        <v>9102914.08</v>
      </c>
      <c r="O1769" s="71" t="n">
        <v>172955367.6</v>
      </c>
      <c r="P1769" s="71" t="n">
        <v>136122992.4</v>
      </c>
      <c r="Q1769" s="71" t="n">
        <v>36832375.2</v>
      </c>
      <c r="R1769" t="inlineStr">
        <is>
          <t>TK-01</t>
        </is>
      </c>
      <c r="S1769" t="inlineStr">
        <is>
          <t>Diesel</t>
        </is>
      </c>
      <c r="T1769" s="70" t="n">
        <v>48</v>
      </c>
      <c r="U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TY101761</t>
        </is>
      </c>
      <c r="B1770" s="68" t="n">
        <v>45884</v>
      </c>
      <c r="C1770" s="69" t="n">
        <v>2025</v>
      </c>
      <c r="D1770" t="inlineStr">
        <is>
          <t>Aug</t>
        </is>
      </c>
      <c r="E1770" t="inlineStr">
        <is>
          <t>North America</t>
        </is>
      </c>
      <c r="F1770" t="inlineStr">
        <is>
          <t>Canada</t>
        </is>
      </c>
      <c r="G1770" t="inlineStr">
        <is>
          <t>Hilux</t>
        </is>
      </c>
      <c r="H1770" t="inlineStr">
        <is>
          <t>Online reservation</t>
        </is>
      </c>
      <c r="I1770" t="inlineStr">
        <is>
          <t>Private buyer</t>
        </is>
      </c>
      <c r="J1770" t="inlineStr">
        <is>
          <t>Omar Haddad</t>
        </is>
      </c>
      <c r="K1770" s="70" t="n">
        <v>33</v>
      </c>
      <c r="L1770" s="71" t="n">
        <v>4175975.08</v>
      </c>
      <c r="M1770" s="71" t="n">
        <v>137807177.64</v>
      </c>
      <c r="N1770" s="71" t="n">
        <v>6890358.88</v>
      </c>
      <c r="O1770" s="71" t="n">
        <v>130916818.76</v>
      </c>
      <c r="P1770" s="71" t="n">
        <v>109527648.82</v>
      </c>
      <c r="Q1770" s="71" t="n">
        <v>21389169.94</v>
      </c>
      <c r="R1770" t="inlineStr">
        <is>
          <t>TO-01</t>
        </is>
      </c>
      <c r="S1770" t="inlineStr">
        <is>
          <t>Petrol</t>
        </is>
      </c>
      <c r="T1770" s="70" t="n">
        <v>33</v>
      </c>
      <c r="U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TY101762</t>
        </is>
      </c>
      <c r="B1771" s="68" t="n">
        <v>45884</v>
      </c>
      <c r="C1771" s="69" t="n">
        <v>2025</v>
      </c>
      <c r="D1771" t="inlineStr">
        <is>
          <t>Aug</t>
        </is>
      </c>
      <c r="E1771" t="inlineStr">
        <is>
          <t>Japan</t>
        </is>
      </c>
      <c r="F1771" t="inlineStr">
        <is>
          <t>Japan</t>
        </is>
      </c>
      <c r="G1771" t="inlineStr">
        <is>
          <t>Corolla</t>
        </is>
      </c>
      <c r="H1771" t="inlineStr">
        <is>
          <t>Online reservation</t>
        </is>
      </c>
      <c r="I1771" t="inlineStr">
        <is>
          <t>Private buyer</t>
        </is>
      </c>
      <c r="J1771" t="inlineStr">
        <is>
          <t>Liam O'Brien</t>
        </is>
      </c>
      <c r="K1771" s="70" t="n">
        <v>29</v>
      </c>
      <c r="L1771" s="71" t="n">
        <v>2783709.06</v>
      </c>
      <c r="M1771" s="71" t="n">
        <v>80727562.73999999</v>
      </c>
      <c r="N1771" s="71" t="n">
        <v>1614551.25</v>
      </c>
      <c r="O1771" s="71" t="n">
        <v>79113011.48999999</v>
      </c>
      <c r="P1771" s="71" t="n">
        <v>64003804.68</v>
      </c>
      <c r="Q1771" s="71" t="n">
        <v>15109206.81</v>
      </c>
      <c r="R1771" t="inlineStr">
        <is>
          <t>NG-02</t>
        </is>
      </c>
      <c r="S1771" t="inlineStr">
        <is>
          <t>Hybrid</t>
        </is>
      </c>
      <c r="T1771" s="70" t="n">
        <v>32</v>
      </c>
      <c r="U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TY101763</t>
        </is>
      </c>
      <c r="B1772" s="68" t="n">
        <v>45884</v>
      </c>
      <c r="C1772" s="69" t="n">
        <v>2025</v>
      </c>
      <c r="D1772" t="inlineStr">
        <is>
          <t>Aug</t>
        </is>
      </c>
      <c r="E1772" t="inlineStr">
        <is>
          <t>North America</t>
        </is>
      </c>
      <c r="F1772" t="inlineStr">
        <is>
          <t>Canada</t>
        </is>
      </c>
      <c r="G1772" t="inlineStr">
        <is>
          <t>Corolla</t>
        </is>
      </c>
      <c r="H1772" t="inlineStr">
        <is>
          <t>Online reservation</t>
        </is>
      </c>
      <c r="I1772" t="inlineStr">
        <is>
          <t>Private buyer</t>
        </is>
      </c>
      <c r="J1772" t="inlineStr">
        <is>
          <t>Carlos Silva</t>
        </is>
      </c>
      <c r="K1772" s="70" t="n">
        <v>19</v>
      </c>
      <c r="L1772" s="71" t="n">
        <v>2764432.92</v>
      </c>
      <c r="M1772" s="71" t="n">
        <v>52524225.48</v>
      </c>
      <c r="N1772" s="71" t="n">
        <v>1575726.76</v>
      </c>
      <c r="O1772" s="71" t="n">
        <v>50948498.72</v>
      </c>
      <c r="P1772" s="71" t="n">
        <v>42167513.15</v>
      </c>
      <c r="Q1772" s="71" t="n">
        <v>8780985.57</v>
      </c>
      <c r="R1772" t="inlineStr">
        <is>
          <t>TO-02</t>
        </is>
      </c>
      <c r="S1772" t="inlineStr">
        <is>
          <t>Petrol</t>
        </is>
      </c>
      <c r="T1772" s="70" t="n">
        <v>19</v>
      </c>
      <c r="U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TY101764</t>
        </is>
      </c>
      <c r="B1773" s="68" t="n">
        <v>45884</v>
      </c>
      <c r="C1773" s="69" t="n">
        <v>2025</v>
      </c>
      <c r="D1773" t="inlineStr">
        <is>
          <t>Aug</t>
        </is>
      </c>
      <c r="E1773" t="inlineStr">
        <is>
          <t>Middle East</t>
        </is>
      </c>
      <c r="F1773" t="inlineStr">
        <is>
          <t>UAE</t>
        </is>
      </c>
      <c r="G1773" t="inlineStr">
        <is>
          <t>Land Cruiser</t>
        </is>
      </c>
      <c r="H1773" t="inlineStr">
        <is>
          <t>Dealer retail</t>
        </is>
      </c>
      <c r="I1773" t="inlineStr">
        <is>
          <t>Company fleet</t>
        </is>
      </c>
      <c r="J1773" t="inlineStr">
        <is>
          <t>Zoya Ahmed</t>
        </is>
      </c>
      <c r="K1773" s="70" t="n">
        <v>47</v>
      </c>
      <c r="L1773" s="71" t="n">
        <v>7184377.12</v>
      </c>
      <c r="M1773" s="71" t="n">
        <v>337665724.64</v>
      </c>
      <c r="N1773" s="71" t="n">
        <v>6753314.49</v>
      </c>
      <c r="O1773" s="71" t="n">
        <v>330912410.15</v>
      </c>
      <c r="P1773" s="71" t="n">
        <v>252645253.62</v>
      </c>
      <c r="Q1773" s="71" t="n">
        <v>78267156.53</v>
      </c>
      <c r="R1773" t="inlineStr">
        <is>
          <t>DB-03</t>
        </is>
      </c>
      <c r="S1773" t="inlineStr">
        <is>
          <t>Diesel</t>
        </is>
      </c>
      <c r="T1773" s="70" t="n">
        <v>52</v>
      </c>
      <c r="U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TY101765</t>
        </is>
      </c>
      <c r="B1774" s="68" t="n">
        <v>45885</v>
      </c>
      <c r="C1774" s="69" t="n">
        <v>2025</v>
      </c>
      <c r="D1774" t="inlineStr">
        <is>
          <t>Aug</t>
        </is>
      </c>
      <c r="E1774" t="inlineStr">
        <is>
          <t>Japan</t>
        </is>
      </c>
      <c r="F1774" t="inlineStr">
        <is>
          <t>Japan</t>
        </is>
      </c>
      <c r="G1774" t="inlineStr">
        <is>
          <t>Land Cruiser</t>
        </is>
      </c>
      <c r="H1774" t="inlineStr">
        <is>
          <t>Dealer retail</t>
        </is>
      </c>
      <c r="I1774" t="inlineStr">
        <is>
          <t>Private buyer</t>
        </is>
      </c>
      <c r="J1774" t="inlineStr">
        <is>
          <t>Shraddha Kulkarni</t>
        </is>
      </c>
      <c r="K1774" s="70" t="n">
        <v>41</v>
      </c>
      <c r="L1774" s="71" t="n">
        <v>7447065.74</v>
      </c>
      <c r="M1774" s="71" t="n">
        <v>305329695.34</v>
      </c>
      <c r="N1774" s="71" t="n">
        <v>15266484.77</v>
      </c>
      <c r="O1774" s="71" t="n">
        <v>290063210.57</v>
      </c>
      <c r="P1774" s="71" t="n">
        <v>228544580.76</v>
      </c>
      <c r="Q1774" s="71" t="n">
        <v>61518629.81</v>
      </c>
      <c r="R1774" t="inlineStr">
        <is>
          <t>NG-02</t>
        </is>
      </c>
      <c r="S1774" t="inlineStr">
        <is>
          <t>Diesel</t>
        </is>
      </c>
      <c r="T1774" s="70" t="n">
        <v>42</v>
      </c>
      <c r="U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TY101766</t>
        </is>
      </c>
      <c r="B1775" s="68" t="n">
        <v>45885</v>
      </c>
      <c r="C1775" s="69" t="n">
        <v>2025</v>
      </c>
      <c r="D1775" t="inlineStr">
        <is>
          <t>Aug</t>
        </is>
      </c>
      <c r="E1775" t="inlineStr">
        <is>
          <t>Asia</t>
        </is>
      </c>
      <c r="F1775" t="inlineStr">
        <is>
          <t>Indonesia</t>
        </is>
      </c>
      <c r="G1775" t="inlineStr">
        <is>
          <t>bZ4X</t>
        </is>
      </c>
      <c r="H1775" t="inlineStr">
        <is>
          <t>Fleet</t>
        </is>
      </c>
      <c r="I1775" t="inlineStr">
        <is>
          <t>Private buyer</t>
        </is>
      </c>
      <c r="J1775" t="inlineStr">
        <is>
          <t>Olivia Brown</t>
        </is>
      </c>
      <c r="K1775" s="70" t="n">
        <v>35</v>
      </c>
      <c r="L1775" s="71" t="n">
        <v>5733653.1</v>
      </c>
      <c r="M1775" s="71" t="n">
        <v>200677858.5</v>
      </c>
      <c r="N1775" s="71" t="n">
        <v>4013557.17</v>
      </c>
      <c r="O1775" s="71" t="n">
        <v>196664301.33</v>
      </c>
      <c r="P1775" s="71" t="n">
        <v>193978415.22</v>
      </c>
      <c r="Q1775" s="71" t="n">
        <v>2685886.11</v>
      </c>
      <c r="R1775" t="inlineStr">
        <is>
          <t>JK-03</t>
        </is>
      </c>
      <c r="S1775" t="inlineStr">
        <is>
          <t>EV</t>
        </is>
      </c>
      <c r="T1775" s="70" t="n">
        <v>37</v>
      </c>
      <c r="U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TY101767</t>
        </is>
      </c>
      <c r="B1776" s="68" t="n">
        <v>45885</v>
      </c>
      <c r="C1776" s="69" t="n">
        <v>2025</v>
      </c>
      <c r="D1776" t="inlineStr">
        <is>
          <t>Aug</t>
        </is>
      </c>
      <c r="E1776" t="inlineStr">
        <is>
          <t>Asia</t>
        </is>
      </c>
      <c r="F1776" t="inlineStr">
        <is>
          <t>India</t>
        </is>
      </c>
      <c r="G1776" t="inlineStr">
        <is>
          <t>Hilux</t>
        </is>
      </c>
      <c r="H1776" t="inlineStr">
        <is>
          <t>Dealer retail</t>
        </is>
      </c>
      <c r="I1776" t="inlineStr">
        <is>
          <t>Private buyer</t>
        </is>
      </c>
      <c r="J1776" t="inlineStr">
        <is>
          <t>Sophie Müller</t>
        </is>
      </c>
      <c r="K1776" s="70" t="n">
        <v>32</v>
      </c>
      <c r="L1776" s="71" t="n">
        <v>4182753.68</v>
      </c>
      <c r="M1776" s="71" t="n">
        <v>133848117.76</v>
      </c>
      <c r="N1776" s="71" t="n">
        <v>4015443.53</v>
      </c>
      <c r="O1776" s="71" t="n">
        <v>129832674.23</v>
      </c>
      <c r="P1776" s="71" t="n">
        <v>98636310.64</v>
      </c>
      <c r="Q1776" s="71" t="n">
        <v>31196363.59</v>
      </c>
      <c r="R1776" t="inlineStr">
        <is>
          <t>BL-02</t>
        </is>
      </c>
      <c r="S1776" t="inlineStr">
        <is>
          <t>Diesel</t>
        </is>
      </c>
      <c r="T1776" s="70" t="n">
        <v>34</v>
      </c>
      <c r="U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TY101768</t>
        </is>
      </c>
      <c r="B1777" s="68" t="n">
        <v>45885</v>
      </c>
      <c r="C1777" s="69" t="n">
        <v>2025</v>
      </c>
      <c r="D1777" t="inlineStr">
        <is>
          <t>Aug</t>
        </is>
      </c>
      <c r="E1777" t="inlineStr">
        <is>
          <t>North America</t>
        </is>
      </c>
      <c r="F1777" t="inlineStr">
        <is>
          <t>Canada</t>
        </is>
      </c>
      <c r="G1777" t="inlineStr">
        <is>
          <t>Corolla</t>
        </is>
      </c>
      <c r="H1777" t="inlineStr">
        <is>
          <t>Fleet</t>
        </is>
      </c>
      <c r="I1777" t="inlineStr">
        <is>
          <t>Company fleet</t>
        </is>
      </c>
      <c r="J1777" t="inlineStr">
        <is>
          <t>Kofi Mensah</t>
        </is>
      </c>
      <c r="K1777" s="70" t="n">
        <v>47</v>
      </c>
      <c r="L1777" s="71" t="n">
        <v>2647939.12</v>
      </c>
      <c r="M1777" s="71" t="n">
        <v>124453138.64</v>
      </c>
      <c r="N1777" s="71" t="n">
        <v>3733594.16</v>
      </c>
      <c r="O1777" s="71" t="n">
        <v>120719544.48</v>
      </c>
      <c r="P1777" s="71" t="n">
        <v>107506756.36</v>
      </c>
      <c r="Q1777" s="71" t="n">
        <v>13212788.12</v>
      </c>
      <c r="R1777" t="inlineStr">
        <is>
          <t>TO-04</t>
        </is>
      </c>
      <c r="S1777" t="inlineStr">
        <is>
          <t>Hybrid</t>
        </is>
      </c>
      <c r="T1777" s="70" t="n">
        <v>46</v>
      </c>
      <c r="U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TY101769</t>
        </is>
      </c>
      <c r="B1778" s="68" t="n">
        <v>45885</v>
      </c>
      <c r="C1778" s="69" t="n">
        <v>2025</v>
      </c>
      <c r="D1778" t="inlineStr">
        <is>
          <t>Aug</t>
        </is>
      </c>
      <c r="E1778" t="inlineStr">
        <is>
          <t>Asia</t>
        </is>
      </c>
      <c r="F1778" t="inlineStr">
        <is>
          <t>India</t>
        </is>
      </c>
      <c r="G1778" t="inlineStr">
        <is>
          <t>RAV4</t>
        </is>
      </c>
      <c r="H1778" t="inlineStr">
        <is>
          <t>Fleet</t>
        </is>
      </c>
      <c r="I1778" t="inlineStr">
        <is>
          <t>Private buyer</t>
        </is>
      </c>
      <c r="J1778" t="inlineStr">
        <is>
          <t>Yuki Sato</t>
        </is>
      </c>
      <c r="K1778" s="70" t="n">
        <v>37</v>
      </c>
      <c r="L1778" s="71" t="n">
        <v>3652662.95</v>
      </c>
      <c r="M1778" s="71" t="n">
        <v>135148529.15</v>
      </c>
      <c r="N1778" s="71" t="n">
        <v>4054455.87</v>
      </c>
      <c r="O1778" s="71" t="n">
        <v>131094073.28</v>
      </c>
      <c r="P1778" s="71" t="n">
        <v>108088349.93</v>
      </c>
      <c r="Q1778" s="71" t="n">
        <v>23005723.35</v>
      </c>
      <c r="R1778" t="inlineStr">
        <is>
          <t>DL-01</t>
        </is>
      </c>
      <c r="S1778" t="inlineStr">
        <is>
          <t>Petrol</t>
        </is>
      </c>
      <c r="T1778" s="70" t="n">
        <v>40</v>
      </c>
      <c r="U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TY101770</t>
        </is>
      </c>
      <c r="B1779" s="68" t="n">
        <v>45885</v>
      </c>
      <c r="C1779" s="69" t="n">
        <v>2025</v>
      </c>
      <c r="D1779" t="inlineStr">
        <is>
          <t>Aug</t>
        </is>
      </c>
      <c r="E1779" t="inlineStr">
        <is>
          <t>Asia</t>
        </is>
      </c>
      <c r="F1779" t="inlineStr">
        <is>
          <t>Indonesia</t>
        </is>
      </c>
      <c r="G1779" t="inlineStr">
        <is>
          <t>Camry</t>
        </is>
      </c>
      <c r="H1779" t="inlineStr">
        <is>
          <t>Dealer retail</t>
        </is>
      </c>
      <c r="I1779" t="inlineStr">
        <is>
          <t>Private buyer</t>
        </is>
      </c>
      <c r="J1779" t="inlineStr">
        <is>
          <t>Sara Rossi</t>
        </is>
      </c>
      <c r="K1779" s="70" t="n">
        <v>44</v>
      </c>
      <c r="L1779" s="71" t="n">
        <v>4018942.82</v>
      </c>
      <c r="M1779" s="71" t="n">
        <v>176833484.08</v>
      </c>
      <c r="N1779" s="71" t="n">
        <v>8841674.199999999</v>
      </c>
      <c r="O1779" s="71" t="n">
        <v>167991809.88</v>
      </c>
      <c r="P1779" s="71" t="n">
        <v>136344317.27</v>
      </c>
      <c r="Q1779" s="71" t="n">
        <v>31647492.61</v>
      </c>
      <c r="R1779" t="inlineStr">
        <is>
          <t>JK-03</t>
        </is>
      </c>
      <c r="S1779" t="inlineStr">
        <is>
          <t>Hybrid</t>
        </is>
      </c>
      <c r="T1779" s="70" t="n">
        <v>42</v>
      </c>
      <c r="U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TY101771</t>
        </is>
      </c>
      <c r="B1780" s="68" t="n">
        <v>45885</v>
      </c>
      <c r="C1780" s="69" t="n">
        <v>2025</v>
      </c>
      <c r="D1780" t="inlineStr">
        <is>
          <t>Aug</t>
        </is>
      </c>
      <c r="E1780" t="inlineStr">
        <is>
          <t>Japan</t>
        </is>
      </c>
      <c r="F1780" t="inlineStr">
        <is>
          <t>Japan</t>
        </is>
      </c>
      <c r="G1780" t="inlineStr">
        <is>
          <t>Camry</t>
        </is>
      </c>
      <c r="H1780" t="inlineStr">
        <is>
          <t>Dealer retail</t>
        </is>
      </c>
      <c r="I1780" t="inlineStr">
        <is>
          <t>Private buyer</t>
        </is>
      </c>
      <c r="J1780" t="inlineStr">
        <is>
          <t>Ana Costa</t>
        </is>
      </c>
      <c r="K1780" s="70" t="n">
        <v>12</v>
      </c>
      <c r="L1780" s="71" t="n">
        <v>3825175.19</v>
      </c>
      <c r="M1780" s="71" t="n">
        <v>45902102.28</v>
      </c>
      <c r="N1780" s="71" t="n">
        <v>918042.05</v>
      </c>
      <c r="O1780" s="71" t="n">
        <v>44984060.23</v>
      </c>
      <c r="P1780" s="71" t="n">
        <v>38101520.54</v>
      </c>
      <c r="Q1780" s="71" t="n">
        <v>6882539.69</v>
      </c>
      <c r="R1780" t="inlineStr">
        <is>
          <t>OS-03</t>
        </is>
      </c>
      <c r="S1780" t="inlineStr">
        <is>
          <t>Petrol</t>
        </is>
      </c>
      <c r="T1780" s="70" t="n">
        <v>13</v>
      </c>
      <c r="U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TY101772</t>
        </is>
      </c>
      <c r="B1781" s="68" t="n">
        <v>45885</v>
      </c>
      <c r="C1781" s="69" t="n">
        <v>2025</v>
      </c>
      <c r="D1781" t="inlineStr">
        <is>
          <t>Aug</t>
        </is>
      </c>
      <c r="E1781" t="inlineStr">
        <is>
          <t>Asia</t>
        </is>
      </c>
      <c r="F1781" t="inlineStr">
        <is>
          <t>Thailand</t>
        </is>
      </c>
      <c r="G1781" t="inlineStr">
        <is>
          <t>Corolla</t>
        </is>
      </c>
      <c r="H1781" t="inlineStr">
        <is>
          <t>Dealer retail</t>
        </is>
      </c>
      <c r="I1781" t="inlineStr">
        <is>
          <t>Private buyer</t>
        </is>
      </c>
      <c r="J1781" t="inlineStr">
        <is>
          <t>Yuki Sato</t>
        </is>
      </c>
      <c r="K1781" s="70" t="n">
        <v>3</v>
      </c>
      <c r="L1781" s="71" t="n">
        <v>2859267.81</v>
      </c>
      <c r="M1781" s="71" t="n">
        <v>8577803.43</v>
      </c>
      <c r="N1781" s="71" t="n">
        <v>257334.1</v>
      </c>
      <c r="O1781" s="71" t="n">
        <v>8320469.33</v>
      </c>
      <c r="P1781" s="71" t="n">
        <v>6914941.25</v>
      </c>
      <c r="Q1781" s="71" t="n">
        <v>1405528.08</v>
      </c>
      <c r="R1781" t="inlineStr">
        <is>
          <t>BK-03</t>
        </is>
      </c>
      <c r="S1781" t="inlineStr">
        <is>
          <t>Petrol</t>
        </is>
      </c>
      <c r="T1781" s="70" t="n">
        <v>3</v>
      </c>
      <c r="U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TY101773</t>
        </is>
      </c>
      <c r="B1782" s="68" t="n">
        <v>45885</v>
      </c>
      <c r="C1782" s="69" t="n">
        <v>2025</v>
      </c>
      <c r="D1782" t="inlineStr">
        <is>
          <t>Aug</t>
        </is>
      </c>
      <c r="E1782" t="inlineStr">
        <is>
          <t>Japan</t>
        </is>
      </c>
      <c r="F1782" t="inlineStr">
        <is>
          <t>Japan</t>
        </is>
      </c>
      <c r="G1782" t="inlineStr">
        <is>
          <t>Camry</t>
        </is>
      </c>
      <c r="H1782" t="inlineStr">
        <is>
          <t>Dealer retail</t>
        </is>
      </c>
      <c r="I1782" t="inlineStr">
        <is>
          <t>Company fleet</t>
        </is>
      </c>
      <c r="J1782" t="inlineStr">
        <is>
          <t>Omar Haddad</t>
        </is>
      </c>
      <c r="K1782" s="70" t="n">
        <v>19</v>
      </c>
      <c r="L1782" s="71" t="n">
        <v>3866122.14</v>
      </c>
      <c r="M1782" s="71" t="n">
        <v>73456320.66</v>
      </c>
      <c r="N1782" s="71" t="n">
        <v>1469126.41</v>
      </c>
      <c r="O1782" s="71" t="n">
        <v>71987194.25</v>
      </c>
      <c r="P1782" s="71" t="n">
        <v>60854852.3</v>
      </c>
      <c r="Q1782" s="71" t="n">
        <v>11132341.95</v>
      </c>
      <c r="R1782" t="inlineStr">
        <is>
          <t>OS-02</t>
        </is>
      </c>
      <c r="S1782" t="inlineStr">
        <is>
          <t>Hybrid</t>
        </is>
      </c>
      <c r="T1782" s="70" t="n">
        <v>19</v>
      </c>
      <c r="U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TY101774</t>
        </is>
      </c>
      <c r="B1783" s="68" t="n">
        <v>45886</v>
      </c>
      <c r="C1783" s="69" t="n">
        <v>2025</v>
      </c>
      <c r="D1783" t="inlineStr">
        <is>
          <t>Aug</t>
        </is>
      </c>
      <c r="E1783" t="inlineStr">
        <is>
          <t>Japan</t>
        </is>
      </c>
      <c r="F1783" t="inlineStr">
        <is>
          <t>Japan</t>
        </is>
      </c>
      <c r="G1783" t="inlineStr">
        <is>
          <t>Corolla</t>
        </is>
      </c>
      <c r="H1783" t="inlineStr">
        <is>
          <t>Dealer retail</t>
        </is>
      </c>
      <c r="I1783" t="inlineStr">
        <is>
          <t>Private buyer</t>
        </is>
      </c>
      <c r="J1783" t="inlineStr">
        <is>
          <t>Zoya Ahmed</t>
        </is>
      </c>
      <c r="K1783" s="70" t="n">
        <v>29</v>
      </c>
      <c r="L1783" s="71" t="n">
        <v>2961702.26</v>
      </c>
      <c r="M1783" s="71" t="n">
        <v>85889365.54000001</v>
      </c>
      <c r="N1783" s="71" t="n">
        <v>2576680.97</v>
      </c>
      <c r="O1783" s="71" t="n">
        <v>83312684.56999999</v>
      </c>
      <c r="P1783" s="71" t="n">
        <v>68942275.33</v>
      </c>
      <c r="Q1783" s="71" t="n">
        <v>14370409.24</v>
      </c>
      <c r="R1783" t="inlineStr">
        <is>
          <t>OS-03</t>
        </is>
      </c>
      <c r="S1783" t="inlineStr">
        <is>
          <t>Hybrid</t>
        </is>
      </c>
      <c r="T1783" s="70" t="n">
        <v>28</v>
      </c>
      <c r="U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TY101775</t>
        </is>
      </c>
      <c r="B1784" s="68" t="n">
        <v>45886</v>
      </c>
      <c r="C1784" s="69" t="n">
        <v>2025</v>
      </c>
      <c r="D1784" t="inlineStr">
        <is>
          <t>Aug</t>
        </is>
      </c>
      <c r="E1784" t="inlineStr">
        <is>
          <t>Japan</t>
        </is>
      </c>
      <c r="F1784" t="inlineStr">
        <is>
          <t>Japan</t>
        </is>
      </c>
      <c r="G1784" t="inlineStr">
        <is>
          <t>Corolla</t>
        </is>
      </c>
      <c r="H1784" t="inlineStr">
        <is>
          <t>Dealer retail</t>
        </is>
      </c>
      <c r="I1784" t="inlineStr">
        <is>
          <t>Company fleet</t>
        </is>
      </c>
      <c r="J1784" t="inlineStr">
        <is>
          <t>Fatima Al-Saud</t>
        </is>
      </c>
      <c r="K1784" s="70" t="n">
        <v>44</v>
      </c>
      <c r="L1784" s="71" t="n">
        <v>2760114.08</v>
      </c>
      <c r="M1784" s="71" t="n">
        <v>121445019.52</v>
      </c>
      <c r="N1784" s="71" t="n">
        <v>0</v>
      </c>
      <c r="O1784" s="71" t="n">
        <v>121445019.52</v>
      </c>
      <c r="P1784" s="71" t="n">
        <v>97653472.97</v>
      </c>
      <c r="Q1784" s="71" t="n">
        <v>23791546.55</v>
      </c>
      <c r="R1784" t="inlineStr">
        <is>
          <t>TK-01</t>
        </is>
      </c>
      <c r="S1784" t="inlineStr">
        <is>
          <t>Hybrid</t>
        </is>
      </c>
      <c r="T1784" s="70" t="n">
        <v>49</v>
      </c>
      <c r="U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TY101776</t>
        </is>
      </c>
      <c r="B1785" s="68" t="n">
        <v>45886</v>
      </c>
      <c r="C1785" s="69" t="n">
        <v>2025</v>
      </c>
      <c r="D1785" t="inlineStr">
        <is>
          <t>Aug</t>
        </is>
      </c>
      <c r="E1785" t="inlineStr">
        <is>
          <t>Japan</t>
        </is>
      </c>
      <c r="F1785" t="inlineStr">
        <is>
          <t>Japan</t>
        </is>
      </c>
      <c r="G1785" t="inlineStr">
        <is>
          <t>Land Cruiser</t>
        </is>
      </c>
      <c r="H1785" t="inlineStr">
        <is>
          <t>Online reservation</t>
        </is>
      </c>
      <c r="I1785" t="inlineStr">
        <is>
          <t>Private buyer</t>
        </is>
      </c>
      <c r="J1785" t="inlineStr">
        <is>
          <t>Liam O'Brien</t>
        </is>
      </c>
      <c r="K1785" s="70" t="n">
        <v>42</v>
      </c>
      <c r="L1785" s="71" t="n">
        <v>7609820.32</v>
      </c>
      <c r="M1785" s="71" t="n">
        <v>319612453.44</v>
      </c>
      <c r="N1785" s="71" t="n">
        <v>9588373.6</v>
      </c>
      <c r="O1785" s="71" t="n">
        <v>310024079.84</v>
      </c>
      <c r="P1785" s="71" t="n">
        <v>228821710.2</v>
      </c>
      <c r="Q1785" s="71" t="n">
        <v>81202369.64</v>
      </c>
      <c r="R1785" t="inlineStr">
        <is>
          <t>TK-04</t>
        </is>
      </c>
      <c r="S1785" t="inlineStr">
        <is>
          <t>Diesel</t>
        </is>
      </c>
      <c r="T1785" s="70" t="n">
        <v>47</v>
      </c>
      <c r="U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TY101777</t>
        </is>
      </c>
      <c r="B1786" s="68" t="n">
        <v>45886</v>
      </c>
      <c r="C1786" s="69" t="n">
        <v>2025</v>
      </c>
      <c r="D1786" t="inlineStr">
        <is>
          <t>Aug</t>
        </is>
      </c>
      <c r="E1786" t="inlineStr">
        <is>
          <t>North America</t>
        </is>
      </c>
      <c r="F1786" t="inlineStr">
        <is>
          <t>Canada</t>
        </is>
      </c>
      <c r="G1786" t="inlineStr">
        <is>
          <t>Hilux</t>
        </is>
      </c>
      <c r="H1786" t="inlineStr">
        <is>
          <t>Dealer retail</t>
        </is>
      </c>
      <c r="I1786" t="inlineStr">
        <is>
          <t>Private buyer</t>
        </is>
      </c>
      <c r="J1786" t="inlineStr">
        <is>
          <t>Sara Rossi</t>
        </is>
      </c>
      <c r="K1786" s="70" t="n">
        <v>32</v>
      </c>
      <c r="L1786" s="71" t="n">
        <v>4117677.91</v>
      </c>
      <c r="M1786" s="71" t="n">
        <v>131765693.12</v>
      </c>
      <c r="N1786" s="71" t="n">
        <v>0</v>
      </c>
      <c r="O1786" s="71" t="n">
        <v>131765693.12</v>
      </c>
      <c r="P1786" s="71" t="n">
        <v>105714655.25</v>
      </c>
      <c r="Q1786" s="71" t="n">
        <v>26051037.87</v>
      </c>
      <c r="R1786" t="inlineStr">
        <is>
          <t>TO-04</t>
        </is>
      </c>
      <c r="S1786" t="inlineStr">
        <is>
          <t>Diesel</t>
        </is>
      </c>
      <c r="T1786" s="70" t="n">
        <v>35</v>
      </c>
      <c r="U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TY101778</t>
        </is>
      </c>
      <c r="B1787" s="68" t="n">
        <v>45886</v>
      </c>
      <c r="C1787" s="69" t="n">
        <v>2025</v>
      </c>
      <c r="D1787" t="inlineStr">
        <is>
          <t>Aug</t>
        </is>
      </c>
      <c r="E1787" t="inlineStr">
        <is>
          <t>Japan</t>
        </is>
      </c>
      <c r="F1787" t="inlineStr">
        <is>
          <t>Japan</t>
        </is>
      </c>
      <c r="G1787" t="inlineStr">
        <is>
          <t>Corolla</t>
        </is>
      </c>
      <c r="H1787" t="inlineStr">
        <is>
          <t>Dealer retail</t>
        </is>
      </c>
      <c r="I1787" t="inlineStr">
        <is>
          <t>Private buyer</t>
        </is>
      </c>
      <c r="J1787" t="inlineStr">
        <is>
          <t>Priya Nair</t>
        </is>
      </c>
      <c r="K1787" s="70" t="n">
        <v>38</v>
      </c>
      <c r="L1787" s="71" t="n">
        <v>2798795.65</v>
      </c>
      <c r="M1787" s="71" t="n">
        <v>106354234.7</v>
      </c>
      <c r="N1787" s="71" t="n">
        <v>2127084.69</v>
      </c>
      <c r="O1787" s="71" t="n">
        <v>104227150.01</v>
      </c>
      <c r="P1787" s="71" t="n">
        <v>86605997.23999999</v>
      </c>
      <c r="Q1787" s="71" t="n">
        <v>17621152.77</v>
      </c>
      <c r="R1787" t="inlineStr">
        <is>
          <t>TK-02</t>
        </is>
      </c>
      <c r="S1787" t="inlineStr">
        <is>
          <t>Petrol</t>
        </is>
      </c>
      <c r="T1787" s="70" t="n">
        <v>40</v>
      </c>
      <c r="U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TY101779</t>
        </is>
      </c>
      <c r="B1788" s="68" t="n">
        <v>45887</v>
      </c>
      <c r="C1788" s="69" t="n">
        <v>2025</v>
      </c>
      <c r="D1788" t="inlineStr">
        <is>
          <t>Aug</t>
        </is>
      </c>
      <c r="E1788" t="inlineStr">
        <is>
          <t>Europe</t>
        </is>
      </c>
      <c r="F1788" t="inlineStr">
        <is>
          <t>France</t>
        </is>
      </c>
      <c r="G1788" t="inlineStr">
        <is>
          <t>Land Cruiser</t>
        </is>
      </c>
      <c r="H1788" t="inlineStr">
        <is>
          <t>Online reservation</t>
        </is>
      </c>
      <c r="I1788" t="inlineStr">
        <is>
          <t>Private buyer</t>
        </is>
      </c>
      <c r="J1788" t="inlineStr">
        <is>
          <t>Mei Lin</t>
        </is>
      </c>
      <c r="K1788" s="70" t="n">
        <v>32</v>
      </c>
      <c r="L1788" s="71" t="n">
        <v>7487972.63</v>
      </c>
      <c r="M1788" s="71" t="n">
        <v>239615124.16</v>
      </c>
      <c r="N1788" s="71" t="n">
        <v>4792302.48</v>
      </c>
      <c r="O1788" s="71" t="n">
        <v>234822821.68</v>
      </c>
      <c r="P1788" s="71" t="n">
        <v>176718888.83</v>
      </c>
      <c r="Q1788" s="71" t="n">
        <v>58103932.85</v>
      </c>
      <c r="R1788" t="inlineStr">
        <is>
          <t>PA-03</t>
        </is>
      </c>
      <c r="S1788" t="inlineStr">
        <is>
          <t>Petrol</t>
        </is>
      </c>
      <c r="T1788" s="70" t="n">
        <v>35</v>
      </c>
      <c r="U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TY101780</t>
        </is>
      </c>
      <c r="B1789" s="68" t="n">
        <v>45887</v>
      </c>
      <c r="C1789" s="69" t="n">
        <v>2025</v>
      </c>
      <c r="D1789" t="inlineStr">
        <is>
          <t>Aug</t>
        </is>
      </c>
      <c r="E1789" t="inlineStr">
        <is>
          <t>North America</t>
        </is>
      </c>
      <c r="F1789" t="inlineStr">
        <is>
          <t>Canada</t>
        </is>
      </c>
      <c r="G1789" t="inlineStr">
        <is>
          <t>bZ4X</t>
        </is>
      </c>
      <c r="H1789" t="inlineStr">
        <is>
          <t>Dealer retail</t>
        </is>
      </c>
      <c r="I1789" t="inlineStr">
        <is>
          <t>Private buyer</t>
        </is>
      </c>
      <c r="J1789" t="inlineStr">
        <is>
          <t>Noah Smith</t>
        </is>
      </c>
      <c r="K1789" s="70" t="n">
        <v>12</v>
      </c>
      <c r="L1789" s="71" t="n">
        <v>6242500.9</v>
      </c>
      <c r="M1789" s="71" t="n">
        <v>74910010.8</v>
      </c>
      <c r="N1789" s="71" t="n">
        <v>0</v>
      </c>
      <c r="O1789" s="71" t="n">
        <v>74910010.8</v>
      </c>
      <c r="P1789" s="71" t="n">
        <v>65614357.49</v>
      </c>
      <c r="Q1789" s="71" t="n">
        <v>9295653.310000001</v>
      </c>
      <c r="R1789" t="inlineStr">
        <is>
          <t>TO-02</t>
        </is>
      </c>
      <c r="S1789" t="inlineStr">
        <is>
          <t>EV</t>
        </is>
      </c>
      <c r="T1789" s="70" t="n">
        <v>13</v>
      </c>
      <c r="U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TY101781</t>
        </is>
      </c>
      <c r="B1790" s="68" t="n">
        <v>45887</v>
      </c>
      <c r="C1790" s="69" t="n">
        <v>2025</v>
      </c>
      <c r="D1790" t="inlineStr">
        <is>
          <t>Aug</t>
        </is>
      </c>
      <c r="E1790" t="inlineStr">
        <is>
          <t>North America</t>
        </is>
      </c>
      <c r="F1790" t="inlineStr">
        <is>
          <t>Canada</t>
        </is>
      </c>
      <c r="G1790" t="inlineStr">
        <is>
          <t>RAV4</t>
        </is>
      </c>
      <c r="H1790" t="inlineStr">
        <is>
          <t>Online reservation</t>
        </is>
      </c>
      <c r="I1790" t="inlineStr">
        <is>
          <t>Company fleet</t>
        </is>
      </c>
      <c r="J1790" t="inlineStr">
        <is>
          <t>Lucas Martin</t>
        </is>
      </c>
      <c r="K1790" s="70" t="n">
        <v>20</v>
      </c>
      <c r="L1790" s="71" t="n">
        <v>3689834.89</v>
      </c>
      <c r="M1790" s="71" t="n">
        <v>73796697.8</v>
      </c>
      <c r="N1790" s="71" t="n">
        <v>0</v>
      </c>
      <c r="O1790" s="71" t="n">
        <v>73796697.8</v>
      </c>
      <c r="P1790" s="71" t="n">
        <v>57913754.81</v>
      </c>
      <c r="Q1790" s="71" t="n">
        <v>15882942.99</v>
      </c>
      <c r="R1790" t="inlineStr">
        <is>
          <t>TO-01</t>
        </is>
      </c>
      <c r="S1790" t="inlineStr">
        <is>
          <t>Hybrid</t>
        </is>
      </c>
      <c r="T1790" s="70" t="n">
        <v>19</v>
      </c>
      <c r="U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TY101782</t>
        </is>
      </c>
      <c r="B1791" s="68" t="n">
        <v>45887</v>
      </c>
      <c r="C1791" s="69" t="n">
        <v>2025</v>
      </c>
      <c r="D1791" t="inlineStr">
        <is>
          <t>Aug</t>
        </is>
      </c>
      <c r="E1791" t="inlineStr">
        <is>
          <t>Japan</t>
        </is>
      </c>
      <c r="F1791" t="inlineStr">
        <is>
          <t>Japan</t>
        </is>
      </c>
      <c r="G1791" t="inlineStr">
        <is>
          <t>RAV4</t>
        </is>
      </c>
      <c r="H1791" t="inlineStr">
        <is>
          <t>Dealer retail</t>
        </is>
      </c>
      <c r="I1791" t="inlineStr">
        <is>
          <t>Company fleet</t>
        </is>
      </c>
      <c r="J1791" t="inlineStr">
        <is>
          <t>Yuki Sato</t>
        </is>
      </c>
      <c r="K1791" s="70" t="n">
        <v>18</v>
      </c>
      <c r="L1791" s="71" t="n">
        <v>3494259.9</v>
      </c>
      <c r="M1791" s="71" t="n">
        <v>62896678.2</v>
      </c>
      <c r="N1791" s="71" t="n">
        <v>1886900.35</v>
      </c>
      <c r="O1791" s="71" t="n">
        <v>61009777.85</v>
      </c>
      <c r="P1791" s="71" t="n">
        <v>51824439.77</v>
      </c>
      <c r="Q1791" s="71" t="n">
        <v>9185338.08</v>
      </c>
      <c r="R1791" t="inlineStr">
        <is>
          <t>TK-03</t>
        </is>
      </c>
      <c r="S1791" t="inlineStr">
        <is>
          <t>Hybrid</t>
        </is>
      </c>
      <c r="T1791" s="70" t="n">
        <v>18</v>
      </c>
      <c r="U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TY101783</t>
        </is>
      </c>
      <c r="B1792" s="68" t="n">
        <v>45887</v>
      </c>
      <c r="C1792" s="69" t="n">
        <v>2025</v>
      </c>
      <c r="D1792" t="inlineStr">
        <is>
          <t>Aug</t>
        </is>
      </c>
      <c r="E1792" t="inlineStr">
        <is>
          <t>Europe</t>
        </is>
      </c>
      <c r="F1792" t="inlineStr">
        <is>
          <t>France</t>
        </is>
      </c>
      <c r="G1792" t="inlineStr">
        <is>
          <t>RAV4</t>
        </is>
      </c>
      <c r="H1792" t="inlineStr">
        <is>
          <t>Fleet</t>
        </is>
      </c>
      <c r="I1792" t="inlineStr">
        <is>
          <t>Government</t>
        </is>
      </c>
      <c r="J1792" t="inlineStr">
        <is>
          <t>Aisha Bello</t>
        </is>
      </c>
      <c r="K1792" s="70" t="n">
        <v>5</v>
      </c>
      <c r="L1792" s="71" t="n">
        <v>3496661.7</v>
      </c>
      <c r="M1792" s="71" t="n">
        <v>17483308.5</v>
      </c>
      <c r="N1792" s="71" t="n">
        <v>0</v>
      </c>
      <c r="O1792" s="71" t="n">
        <v>17483308.5</v>
      </c>
      <c r="P1792" s="71" t="n">
        <v>14539061.32</v>
      </c>
      <c r="Q1792" s="71" t="n">
        <v>2944247.18</v>
      </c>
      <c r="R1792" t="inlineStr">
        <is>
          <t>PA-01</t>
        </is>
      </c>
      <c r="S1792" t="inlineStr">
        <is>
          <t>Hybrid</t>
        </is>
      </c>
      <c r="T1792" s="70" t="n">
        <v>5</v>
      </c>
      <c r="U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TY101784</t>
        </is>
      </c>
      <c r="B1793" s="68" t="n">
        <v>45887</v>
      </c>
      <c r="C1793" s="69" t="n">
        <v>2025</v>
      </c>
      <c r="D1793" t="inlineStr">
        <is>
          <t>Aug</t>
        </is>
      </c>
      <c r="E1793" t="inlineStr">
        <is>
          <t>Japan</t>
        </is>
      </c>
      <c r="F1793" t="inlineStr">
        <is>
          <t>Japan</t>
        </is>
      </c>
      <c r="G1793" t="inlineStr">
        <is>
          <t>bZ4X</t>
        </is>
      </c>
      <c r="H1793" t="inlineStr">
        <is>
          <t>Dealer retail</t>
        </is>
      </c>
      <c r="I1793" t="inlineStr">
        <is>
          <t>Company fleet</t>
        </is>
      </c>
      <c r="J1793" t="inlineStr">
        <is>
          <t>Ruhi Shaikh</t>
        </is>
      </c>
      <c r="K1793" s="70" t="n">
        <v>45</v>
      </c>
      <c r="L1793" s="71" t="n">
        <v>6200356.96</v>
      </c>
      <c r="M1793" s="71" t="n">
        <v>279016063.2</v>
      </c>
      <c r="N1793" s="71" t="n">
        <v>8370481.9</v>
      </c>
      <c r="O1793" s="71" t="n">
        <v>270645581.3</v>
      </c>
      <c r="P1793" s="71" t="n">
        <v>247795807.71</v>
      </c>
      <c r="Q1793" s="71" t="n">
        <v>22849773.59</v>
      </c>
      <c r="R1793" t="inlineStr">
        <is>
          <t>OS-02</t>
        </is>
      </c>
      <c r="S1793" t="inlineStr">
        <is>
          <t>EV</t>
        </is>
      </c>
      <c r="T1793" s="70" t="n">
        <v>47</v>
      </c>
      <c r="U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TY101785</t>
        </is>
      </c>
      <c r="B1794" s="68" t="n">
        <v>45887</v>
      </c>
      <c r="C1794" s="69" t="n">
        <v>2025</v>
      </c>
      <c r="D1794" t="inlineStr">
        <is>
          <t>Aug</t>
        </is>
      </c>
      <c r="E1794" t="inlineStr">
        <is>
          <t>Japan</t>
        </is>
      </c>
      <c r="F1794" t="inlineStr">
        <is>
          <t>Japan</t>
        </is>
      </c>
      <c r="G1794" t="inlineStr">
        <is>
          <t>Corolla</t>
        </is>
      </c>
      <c r="H1794" t="inlineStr">
        <is>
          <t>Fleet</t>
        </is>
      </c>
      <c r="I1794" t="inlineStr">
        <is>
          <t>Private buyer</t>
        </is>
      </c>
      <c r="J1794" t="inlineStr">
        <is>
          <t>Ruhi Shaikh</t>
        </is>
      </c>
      <c r="K1794" s="70" t="n">
        <v>35</v>
      </c>
      <c r="L1794" s="71" t="n">
        <v>2907589.66</v>
      </c>
      <c r="M1794" s="71" t="n">
        <v>101765638.1</v>
      </c>
      <c r="N1794" s="71" t="n">
        <v>5088281.91</v>
      </c>
      <c r="O1794" s="71" t="n">
        <v>96677356.19</v>
      </c>
      <c r="P1794" s="71" t="n">
        <v>79889492.34</v>
      </c>
      <c r="Q1794" s="71" t="n">
        <v>16787863.85</v>
      </c>
      <c r="R1794" t="inlineStr">
        <is>
          <t>TK-02</t>
        </is>
      </c>
      <c r="S1794" t="inlineStr">
        <is>
          <t>Hybrid</t>
        </is>
      </c>
      <c r="T1794" s="70" t="n">
        <v>38</v>
      </c>
      <c r="U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TY101786</t>
        </is>
      </c>
      <c r="B1795" s="68" t="n">
        <v>45888</v>
      </c>
      <c r="C1795" s="69" t="n">
        <v>2025</v>
      </c>
      <c r="D1795" t="inlineStr">
        <is>
          <t>Aug</t>
        </is>
      </c>
      <c r="E1795" t="inlineStr">
        <is>
          <t>Japan</t>
        </is>
      </c>
      <c r="F1795" t="inlineStr">
        <is>
          <t>Japan</t>
        </is>
      </c>
      <c r="G1795" t="inlineStr">
        <is>
          <t>Corolla</t>
        </is>
      </c>
      <c r="H1795" t="inlineStr">
        <is>
          <t>Dealer retail</t>
        </is>
      </c>
      <c r="I1795" t="inlineStr">
        <is>
          <t>Company fleet</t>
        </is>
      </c>
      <c r="J1795" t="inlineStr">
        <is>
          <t>Carlos Silva</t>
        </is>
      </c>
      <c r="K1795" s="70" t="n">
        <v>45</v>
      </c>
      <c r="L1795" s="71" t="n">
        <v>2713922.8</v>
      </c>
      <c r="M1795" s="71" t="n">
        <v>122126526</v>
      </c>
      <c r="N1795" s="71" t="n">
        <v>0</v>
      </c>
      <c r="O1795" s="71" t="n">
        <v>122126526</v>
      </c>
      <c r="P1795" s="71" t="n">
        <v>104420454.07</v>
      </c>
      <c r="Q1795" s="71" t="n">
        <v>17706071.93</v>
      </c>
      <c r="R1795" t="inlineStr">
        <is>
          <t>NG-03</t>
        </is>
      </c>
      <c r="S1795" t="inlineStr">
        <is>
          <t>Petrol</t>
        </is>
      </c>
      <c r="T1795" s="70" t="n">
        <v>44</v>
      </c>
      <c r="U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TY101787</t>
        </is>
      </c>
      <c r="B1796" s="68" t="n">
        <v>45888</v>
      </c>
      <c r="C1796" s="69" t="n">
        <v>2025</v>
      </c>
      <c r="D1796" t="inlineStr">
        <is>
          <t>Aug</t>
        </is>
      </c>
      <c r="E1796" t="inlineStr">
        <is>
          <t>North America</t>
        </is>
      </c>
      <c r="F1796" t="inlineStr">
        <is>
          <t>Canada</t>
        </is>
      </c>
      <c r="G1796" t="inlineStr">
        <is>
          <t>RAV4</t>
        </is>
      </c>
      <c r="H1796" t="inlineStr">
        <is>
          <t>Fleet</t>
        </is>
      </c>
      <c r="I1796" t="inlineStr">
        <is>
          <t>Company fleet</t>
        </is>
      </c>
      <c r="J1796" t="inlineStr">
        <is>
          <t>Kofi Mensah</t>
        </is>
      </c>
      <c r="K1796" s="70" t="n">
        <v>20</v>
      </c>
      <c r="L1796" s="71" t="n">
        <v>3487785.04</v>
      </c>
      <c r="M1796" s="71" t="n">
        <v>69755700.8</v>
      </c>
      <c r="N1796" s="71" t="n">
        <v>3487785.04</v>
      </c>
      <c r="O1796" s="71" t="n">
        <v>66267915.76</v>
      </c>
      <c r="P1796" s="71" t="n">
        <v>55741770.04</v>
      </c>
      <c r="Q1796" s="71" t="n">
        <v>10526145.72</v>
      </c>
      <c r="R1796" t="inlineStr">
        <is>
          <t>TO-04</t>
        </is>
      </c>
      <c r="S1796" t="inlineStr">
        <is>
          <t>Petrol</t>
        </is>
      </c>
      <c r="T1796" s="70" t="n">
        <v>21</v>
      </c>
      <c r="U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TY101788</t>
        </is>
      </c>
      <c r="B1797" s="68" t="n">
        <v>45888</v>
      </c>
      <c r="C1797" s="69" t="n">
        <v>2025</v>
      </c>
      <c r="D1797" t="inlineStr">
        <is>
          <t>Aug</t>
        </is>
      </c>
      <c r="E1797" t="inlineStr">
        <is>
          <t>North America</t>
        </is>
      </c>
      <c r="F1797" t="inlineStr">
        <is>
          <t>Canada</t>
        </is>
      </c>
      <c r="G1797" t="inlineStr">
        <is>
          <t>Hilux</t>
        </is>
      </c>
      <c r="H1797" t="inlineStr">
        <is>
          <t>Dealer retail</t>
        </is>
      </c>
      <c r="I1797" t="inlineStr">
        <is>
          <t>Company fleet</t>
        </is>
      </c>
      <c r="J1797" t="inlineStr">
        <is>
          <t>Mei Lin</t>
        </is>
      </c>
      <c r="K1797" s="70" t="n">
        <v>38</v>
      </c>
      <c r="L1797" s="71" t="n">
        <v>4048719.65</v>
      </c>
      <c r="M1797" s="71" t="n">
        <v>153851346.7</v>
      </c>
      <c r="N1797" s="71" t="n">
        <v>0</v>
      </c>
      <c r="O1797" s="71" t="n">
        <v>153851346.7</v>
      </c>
      <c r="P1797" s="71" t="n">
        <v>126118698.16</v>
      </c>
      <c r="Q1797" s="71" t="n">
        <v>27732648.54</v>
      </c>
      <c r="R1797" t="inlineStr">
        <is>
          <t>TO-04</t>
        </is>
      </c>
      <c r="S1797" t="inlineStr">
        <is>
          <t>Petrol</t>
        </is>
      </c>
      <c r="T1797" s="70" t="n">
        <v>39</v>
      </c>
      <c r="U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TY101789</t>
        </is>
      </c>
      <c r="B1798" s="68" t="n">
        <v>45888</v>
      </c>
      <c r="C1798" s="69" t="n">
        <v>2025</v>
      </c>
      <c r="D1798" t="inlineStr">
        <is>
          <t>Aug</t>
        </is>
      </c>
      <c r="E1798" t="inlineStr">
        <is>
          <t>Japan</t>
        </is>
      </c>
      <c r="F1798" t="inlineStr">
        <is>
          <t>Japan</t>
        </is>
      </c>
      <c r="G1798" t="inlineStr">
        <is>
          <t>Camry</t>
        </is>
      </c>
      <c r="H1798" t="inlineStr">
        <is>
          <t>Dealer retail</t>
        </is>
      </c>
      <c r="I1798" t="inlineStr">
        <is>
          <t>Private buyer</t>
        </is>
      </c>
      <c r="J1798" t="inlineStr">
        <is>
          <t>Ravindra Patil</t>
        </is>
      </c>
      <c r="K1798" s="70" t="n">
        <v>35</v>
      </c>
      <c r="L1798" s="71" t="n">
        <v>4069803.92</v>
      </c>
      <c r="M1798" s="71" t="n">
        <v>142443137.2</v>
      </c>
      <c r="N1798" s="71" t="n">
        <v>4273294.12</v>
      </c>
      <c r="O1798" s="71" t="n">
        <v>138169843.08</v>
      </c>
      <c r="P1798" s="71" t="n">
        <v>115947130.31</v>
      </c>
      <c r="Q1798" s="71" t="n">
        <v>22222712.77</v>
      </c>
      <c r="R1798" t="inlineStr">
        <is>
          <t>OS-03</t>
        </is>
      </c>
      <c r="S1798" t="inlineStr">
        <is>
          <t>Petrol</t>
        </is>
      </c>
      <c r="T1798" s="70" t="n">
        <v>36</v>
      </c>
      <c r="U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TY101790</t>
        </is>
      </c>
      <c r="B1799" s="68" t="n">
        <v>45888</v>
      </c>
      <c r="C1799" s="69" t="n">
        <v>2025</v>
      </c>
      <c r="D1799" t="inlineStr">
        <is>
          <t>Aug</t>
        </is>
      </c>
      <c r="E1799" t="inlineStr">
        <is>
          <t>North America</t>
        </is>
      </c>
      <c r="F1799" t="inlineStr">
        <is>
          <t>Canada</t>
        </is>
      </c>
      <c r="G1799" t="inlineStr">
        <is>
          <t>RAV4</t>
        </is>
      </c>
      <c r="H1799" t="inlineStr">
        <is>
          <t>Dealer retail</t>
        </is>
      </c>
      <c r="I1799" t="inlineStr">
        <is>
          <t>Private buyer</t>
        </is>
      </c>
      <c r="J1799" t="inlineStr">
        <is>
          <t>Shraddha Kulkarni</t>
        </is>
      </c>
      <c r="K1799" s="70" t="n">
        <v>36</v>
      </c>
      <c r="L1799" s="71" t="n">
        <v>3543201.5</v>
      </c>
      <c r="M1799" s="71" t="n">
        <v>127555254</v>
      </c>
      <c r="N1799" s="71" t="n">
        <v>3826657.62</v>
      </c>
      <c r="O1799" s="71" t="n">
        <v>123728596.38</v>
      </c>
      <c r="P1799" s="71" t="n">
        <v>99031759.52</v>
      </c>
      <c r="Q1799" s="71" t="n">
        <v>24696836.86</v>
      </c>
      <c r="R1799" t="inlineStr">
        <is>
          <t>TO-02</t>
        </is>
      </c>
      <c r="S1799" t="inlineStr">
        <is>
          <t>Hybrid</t>
        </is>
      </c>
      <c r="T1799" s="70" t="n">
        <v>36</v>
      </c>
      <c r="U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TY101791</t>
        </is>
      </c>
      <c r="B1800" s="68" t="n">
        <v>45888</v>
      </c>
      <c r="C1800" s="69" t="n">
        <v>2025</v>
      </c>
      <c r="D1800" t="inlineStr">
        <is>
          <t>Aug</t>
        </is>
      </c>
      <c r="E1800" t="inlineStr">
        <is>
          <t>North America</t>
        </is>
      </c>
      <c r="F1800" t="inlineStr">
        <is>
          <t>Canada</t>
        </is>
      </c>
      <c r="G1800" t="inlineStr">
        <is>
          <t>Hilux</t>
        </is>
      </c>
      <c r="H1800" t="inlineStr">
        <is>
          <t>Dealer retail</t>
        </is>
      </c>
      <c r="I1800" t="inlineStr">
        <is>
          <t>Private buyer</t>
        </is>
      </c>
      <c r="J1800" t="inlineStr">
        <is>
          <t>Arjun Mehta</t>
        </is>
      </c>
      <c r="K1800" s="70" t="n">
        <v>18</v>
      </c>
      <c r="L1800" s="71" t="n">
        <v>3999772.2</v>
      </c>
      <c r="M1800" s="71" t="n">
        <v>71995899.59999999</v>
      </c>
      <c r="N1800" s="71" t="n">
        <v>3599794.98</v>
      </c>
      <c r="O1800" s="71" t="n">
        <v>68396104.62</v>
      </c>
      <c r="P1800" s="71" t="n">
        <v>56652072.31</v>
      </c>
      <c r="Q1800" s="71" t="n">
        <v>11744032.31</v>
      </c>
      <c r="R1800" t="inlineStr">
        <is>
          <t>TO-01</t>
        </is>
      </c>
      <c r="S1800" t="inlineStr">
        <is>
          <t>Diesel</t>
        </is>
      </c>
      <c r="T1800" s="70" t="n">
        <v>18</v>
      </c>
      <c r="U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TY101792</t>
        </is>
      </c>
      <c r="B1801" s="68" t="n">
        <v>45888</v>
      </c>
      <c r="C1801" s="69" t="n">
        <v>2025</v>
      </c>
      <c r="D1801" t="inlineStr">
        <is>
          <t>Aug</t>
        </is>
      </c>
      <c r="E1801" t="inlineStr">
        <is>
          <t>Asia</t>
        </is>
      </c>
      <c r="F1801" t="inlineStr">
        <is>
          <t>Indonesia</t>
        </is>
      </c>
      <c r="G1801" t="inlineStr">
        <is>
          <t>Camry</t>
        </is>
      </c>
      <c r="H1801" t="inlineStr">
        <is>
          <t>Dealer retail</t>
        </is>
      </c>
      <c r="I1801" t="inlineStr">
        <is>
          <t>Private buyer</t>
        </is>
      </c>
      <c r="J1801" t="inlineStr">
        <is>
          <t>Hiroshi Tanaka</t>
        </is>
      </c>
      <c r="K1801" s="70" t="n">
        <v>15</v>
      </c>
      <c r="L1801" s="71" t="n">
        <v>3984620.89</v>
      </c>
      <c r="M1801" s="71" t="n">
        <v>59769313.35</v>
      </c>
      <c r="N1801" s="71" t="n">
        <v>1793079.4</v>
      </c>
      <c r="O1801" s="71" t="n">
        <v>57976233.95</v>
      </c>
      <c r="P1801" s="71" t="n">
        <v>47524360.27</v>
      </c>
      <c r="Q1801" s="71" t="n">
        <v>10451873.68</v>
      </c>
      <c r="R1801" t="inlineStr">
        <is>
          <t>JK-01</t>
        </is>
      </c>
      <c r="S1801" t="inlineStr">
        <is>
          <t>Hybrid</t>
        </is>
      </c>
      <c r="T1801" s="70" t="n">
        <v>16</v>
      </c>
      <c r="U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TY101793</t>
        </is>
      </c>
      <c r="B1802" s="68" t="n">
        <v>45889</v>
      </c>
      <c r="C1802" s="69" t="n">
        <v>2025</v>
      </c>
      <c r="D1802" t="inlineStr">
        <is>
          <t>Aug</t>
        </is>
      </c>
      <c r="E1802" t="inlineStr">
        <is>
          <t>Japan</t>
        </is>
      </c>
      <c r="F1802" t="inlineStr">
        <is>
          <t>Japan</t>
        </is>
      </c>
      <c r="G1802" t="inlineStr">
        <is>
          <t>bZ4X</t>
        </is>
      </c>
      <c r="H1802" t="inlineStr">
        <is>
          <t>Fleet</t>
        </is>
      </c>
      <c r="I1802" t="inlineStr">
        <is>
          <t>Private buyer</t>
        </is>
      </c>
      <c r="J1802" t="inlineStr">
        <is>
          <t>Ruhi Shaikh</t>
        </is>
      </c>
      <c r="K1802" s="70" t="n">
        <v>45</v>
      </c>
      <c r="L1802" s="71" t="n">
        <v>6170587.89</v>
      </c>
      <c r="M1802" s="71" t="n">
        <v>277676455.05</v>
      </c>
      <c r="N1802" s="71" t="n">
        <v>5553529.1</v>
      </c>
      <c r="O1802" s="71" t="n">
        <v>272122925.95</v>
      </c>
      <c r="P1802" s="71" t="n">
        <v>246658169.02</v>
      </c>
      <c r="Q1802" s="71" t="n">
        <v>25464756.93</v>
      </c>
      <c r="R1802" t="inlineStr">
        <is>
          <t>OS-01</t>
        </is>
      </c>
      <c r="S1802" t="inlineStr">
        <is>
          <t>EV</t>
        </is>
      </c>
      <c r="T1802" s="70" t="n">
        <v>47</v>
      </c>
      <c r="U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TY101794</t>
        </is>
      </c>
      <c r="B1803" s="68" t="n">
        <v>45889</v>
      </c>
      <c r="C1803" s="69" t="n">
        <v>2025</v>
      </c>
      <c r="D1803" t="inlineStr">
        <is>
          <t>Aug</t>
        </is>
      </c>
      <c r="E1803" t="inlineStr">
        <is>
          <t>Europe</t>
        </is>
      </c>
      <c r="F1803" t="inlineStr">
        <is>
          <t>France</t>
        </is>
      </c>
      <c r="G1803" t="inlineStr">
        <is>
          <t>Camry</t>
        </is>
      </c>
      <c r="H1803" t="inlineStr">
        <is>
          <t>Dealer retail</t>
        </is>
      </c>
      <c r="I1803" t="inlineStr">
        <is>
          <t>Private buyer</t>
        </is>
      </c>
      <c r="J1803" t="inlineStr">
        <is>
          <t>Yuki Sato</t>
        </is>
      </c>
      <c r="K1803" s="70" t="n">
        <v>11</v>
      </c>
      <c r="L1803" s="71" t="n">
        <v>4190494.64</v>
      </c>
      <c r="M1803" s="71" t="n">
        <v>46095441.04</v>
      </c>
      <c r="N1803" s="71" t="n">
        <v>2304772.05</v>
      </c>
      <c r="O1803" s="71" t="n">
        <v>43790668.99</v>
      </c>
      <c r="P1803" s="71" t="n">
        <v>36578326.19</v>
      </c>
      <c r="Q1803" s="71" t="n">
        <v>7212342.8</v>
      </c>
      <c r="R1803" t="inlineStr">
        <is>
          <t>PA-01</t>
        </is>
      </c>
      <c r="S1803" t="inlineStr">
        <is>
          <t>Hybrid</t>
        </is>
      </c>
      <c r="T1803" s="70" t="n">
        <v>11</v>
      </c>
      <c r="U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TY101795</t>
        </is>
      </c>
      <c r="B1804" s="68" t="n">
        <v>45889</v>
      </c>
      <c r="C1804" s="69" t="n">
        <v>2025</v>
      </c>
      <c r="D1804" t="inlineStr">
        <is>
          <t>Aug</t>
        </is>
      </c>
      <c r="E1804" t="inlineStr">
        <is>
          <t>Japan</t>
        </is>
      </c>
      <c r="F1804" t="inlineStr">
        <is>
          <t>Japan</t>
        </is>
      </c>
      <c r="G1804" t="inlineStr">
        <is>
          <t>Prius</t>
        </is>
      </c>
      <c r="H1804" t="inlineStr">
        <is>
          <t>Dealer retail</t>
        </is>
      </c>
      <c r="I1804" t="inlineStr">
        <is>
          <t>Private buyer</t>
        </is>
      </c>
      <c r="J1804" t="inlineStr">
        <is>
          <t>Arjun Mehta</t>
        </is>
      </c>
      <c r="K1804" s="70" t="n">
        <v>26</v>
      </c>
      <c r="L1804" s="71" t="n">
        <v>3455837.73</v>
      </c>
      <c r="M1804" s="71" t="n">
        <v>89851780.98</v>
      </c>
      <c r="N1804" s="71" t="n">
        <v>1797035.62</v>
      </c>
      <c r="O1804" s="71" t="n">
        <v>88054745.36</v>
      </c>
      <c r="P1804" s="71" t="n">
        <v>72250941.66</v>
      </c>
      <c r="Q1804" s="71" t="n">
        <v>15803803.7</v>
      </c>
      <c r="R1804" t="inlineStr">
        <is>
          <t>NG-04</t>
        </is>
      </c>
      <c r="S1804" t="inlineStr">
        <is>
          <t>Hybrid</t>
        </is>
      </c>
      <c r="T1804" s="70" t="n">
        <v>29</v>
      </c>
      <c r="U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TY101796</t>
        </is>
      </c>
      <c r="B1805" s="68" t="n">
        <v>45889</v>
      </c>
      <c r="C1805" s="69" t="n">
        <v>2025</v>
      </c>
      <c r="D1805" t="inlineStr">
        <is>
          <t>Aug</t>
        </is>
      </c>
      <c r="E1805" t="inlineStr">
        <is>
          <t>Japan</t>
        </is>
      </c>
      <c r="F1805" t="inlineStr">
        <is>
          <t>Japan</t>
        </is>
      </c>
      <c r="G1805" t="inlineStr">
        <is>
          <t>Corolla</t>
        </is>
      </c>
      <c r="H1805" t="inlineStr">
        <is>
          <t>Dealer retail</t>
        </is>
      </c>
      <c r="I1805" t="inlineStr">
        <is>
          <t>Private buyer</t>
        </is>
      </c>
      <c r="J1805" t="inlineStr">
        <is>
          <t>Shraddha Kulkarni</t>
        </is>
      </c>
      <c r="K1805" s="70" t="n">
        <v>21</v>
      </c>
      <c r="L1805" s="71" t="n">
        <v>2644101.52</v>
      </c>
      <c r="M1805" s="71" t="n">
        <v>55526131.92</v>
      </c>
      <c r="N1805" s="71" t="n">
        <v>2776306.6</v>
      </c>
      <c r="O1805" s="71" t="n">
        <v>52749825.32</v>
      </c>
      <c r="P1805" s="71" t="n">
        <v>48294605.57</v>
      </c>
      <c r="Q1805" s="71" t="n">
        <v>4455219.75</v>
      </c>
      <c r="R1805" t="inlineStr">
        <is>
          <t>TK-02</t>
        </is>
      </c>
      <c r="S1805" t="inlineStr">
        <is>
          <t>Hybrid</t>
        </is>
      </c>
      <c r="T1805" s="70" t="n">
        <v>22</v>
      </c>
      <c r="U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TY101797</t>
        </is>
      </c>
      <c r="B1806" s="68" t="n">
        <v>45889</v>
      </c>
      <c r="C1806" s="69" t="n">
        <v>2025</v>
      </c>
      <c r="D1806" t="inlineStr">
        <is>
          <t>Aug</t>
        </is>
      </c>
      <c r="E1806" t="inlineStr">
        <is>
          <t>Europe</t>
        </is>
      </c>
      <c r="F1806" t="inlineStr">
        <is>
          <t>Germany</t>
        </is>
      </c>
      <c r="G1806" t="inlineStr">
        <is>
          <t>RAV4</t>
        </is>
      </c>
      <c r="H1806" t="inlineStr">
        <is>
          <t>Dealer retail</t>
        </is>
      </c>
      <c r="I1806" t="inlineStr">
        <is>
          <t>Private buyer</t>
        </is>
      </c>
      <c r="J1806" t="inlineStr">
        <is>
          <t>Ruhi Shaikh</t>
        </is>
      </c>
      <c r="K1806" s="70" t="n">
        <v>35</v>
      </c>
      <c r="L1806" s="71" t="n">
        <v>3534822.12</v>
      </c>
      <c r="M1806" s="71" t="n">
        <v>123718774.2</v>
      </c>
      <c r="N1806" s="71" t="n">
        <v>2474375.48</v>
      </c>
      <c r="O1806" s="71" t="n">
        <v>121244398.72</v>
      </c>
      <c r="P1806" s="71" t="n">
        <v>96196744.65000001</v>
      </c>
      <c r="Q1806" s="71" t="n">
        <v>25047654.07</v>
      </c>
      <c r="R1806" t="inlineStr">
        <is>
          <t>BE-02</t>
        </is>
      </c>
      <c r="S1806" t="inlineStr">
        <is>
          <t>Hybrid</t>
        </is>
      </c>
      <c r="T1806" s="70" t="n">
        <v>36</v>
      </c>
      <c r="U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TY101798</t>
        </is>
      </c>
      <c r="B1807" s="68" t="n">
        <v>45889</v>
      </c>
      <c r="C1807" s="69" t="n">
        <v>2025</v>
      </c>
      <c r="D1807" t="inlineStr">
        <is>
          <t>Aug</t>
        </is>
      </c>
      <c r="E1807" t="inlineStr">
        <is>
          <t>Asia</t>
        </is>
      </c>
      <c r="F1807" t="inlineStr">
        <is>
          <t>Indonesia</t>
        </is>
      </c>
      <c r="G1807" t="inlineStr">
        <is>
          <t>Corolla</t>
        </is>
      </c>
      <c r="H1807" t="inlineStr">
        <is>
          <t>Fleet</t>
        </is>
      </c>
      <c r="I1807" t="inlineStr">
        <is>
          <t>Company fleet</t>
        </is>
      </c>
      <c r="J1807" t="inlineStr">
        <is>
          <t>Wei Chen</t>
        </is>
      </c>
      <c r="K1807" s="70" t="n">
        <v>35</v>
      </c>
      <c r="L1807" s="71" t="n">
        <v>2772374.16</v>
      </c>
      <c r="M1807" s="71" t="n">
        <v>97033095.59999999</v>
      </c>
      <c r="N1807" s="71" t="n">
        <v>1940661.91</v>
      </c>
      <c r="O1807" s="71" t="n">
        <v>95092433.69</v>
      </c>
      <c r="P1807" s="71" t="n">
        <v>77726098.66</v>
      </c>
      <c r="Q1807" s="71" t="n">
        <v>17366335.03</v>
      </c>
      <c r="R1807" t="inlineStr">
        <is>
          <t>JK-01</t>
        </is>
      </c>
      <c r="S1807" t="inlineStr">
        <is>
          <t>Petrol</t>
        </is>
      </c>
      <c r="T1807" s="70" t="n">
        <v>35</v>
      </c>
      <c r="U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TY101799</t>
        </is>
      </c>
      <c r="B1808" s="68" t="n">
        <v>45889</v>
      </c>
      <c r="C1808" s="69" t="n">
        <v>2025</v>
      </c>
      <c r="D1808" t="inlineStr">
        <is>
          <t>Aug</t>
        </is>
      </c>
      <c r="E1808" t="inlineStr">
        <is>
          <t>Japan</t>
        </is>
      </c>
      <c r="F1808" t="inlineStr">
        <is>
          <t>Japan</t>
        </is>
      </c>
      <c r="G1808" t="inlineStr">
        <is>
          <t>Prius</t>
        </is>
      </c>
      <c r="H1808" t="inlineStr">
        <is>
          <t>Dealer retail</t>
        </is>
      </c>
      <c r="I1808" t="inlineStr">
        <is>
          <t>Private buyer</t>
        </is>
      </c>
      <c r="J1808" t="inlineStr">
        <is>
          <t>Zoya Ahmed</t>
        </is>
      </c>
      <c r="K1808" s="70" t="n">
        <v>2</v>
      </c>
      <c r="L1808" s="71" t="n">
        <v>3476333.23</v>
      </c>
      <c r="M1808" s="71" t="n">
        <v>6952666.46</v>
      </c>
      <c r="N1808" s="71" t="n">
        <v>0</v>
      </c>
      <c r="O1808" s="71" t="n">
        <v>6952666.46</v>
      </c>
      <c r="P1808" s="71" t="n">
        <v>5584622.89</v>
      </c>
      <c r="Q1808" s="71" t="n">
        <v>1368043.57</v>
      </c>
      <c r="R1808" t="inlineStr">
        <is>
          <t>TK-04</t>
        </is>
      </c>
      <c r="S1808" t="inlineStr">
        <is>
          <t>Hybrid</t>
        </is>
      </c>
      <c r="T1808" s="70" t="n">
        <v>2</v>
      </c>
      <c r="U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TY101800</t>
        </is>
      </c>
      <c r="B1809" s="68" t="n">
        <v>45890</v>
      </c>
      <c r="C1809" s="69" t="n">
        <v>2025</v>
      </c>
      <c r="D1809" t="inlineStr">
        <is>
          <t>Aug</t>
        </is>
      </c>
      <c r="E1809" t="inlineStr">
        <is>
          <t>Japan</t>
        </is>
      </c>
      <c r="F1809" t="inlineStr">
        <is>
          <t>Japan</t>
        </is>
      </c>
      <c r="G1809" t="inlineStr">
        <is>
          <t>bZ4X</t>
        </is>
      </c>
      <c r="H1809" t="inlineStr">
        <is>
          <t>Dealer retail</t>
        </is>
      </c>
      <c r="I1809" t="inlineStr">
        <is>
          <t>Private buyer</t>
        </is>
      </c>
      <c r="J1809" t="inlineStr">
        <is>
          <t>Yuki Sato</t>
        </is>
      </c>
      <c r="K1809" s="70" t="n">
        <v>5</v>
      </c>
      <c r="L1809" s="71" t="n">
        <v>6035942.47</v>
      </c>
      <c r="M1809" s="71" t="n">
        <v>30179712.35</v>
      </c>
      <c r="N1809" s="71" t="n">
        <v>0</v>
      </c>
      <c r="O1809" s="71" t="n">
        <v>30179712.35</v>
      </c>
      <c r="P1809" s="71" t="n">
        <v>27769048.44</v>
      </c>
      <c r="Q1809" s="71" t="n">
        <v>2410663.91</v>
      </c>
      <c r="R1809" t="inlineStr">
        <is>
          <t>TK-04</t>
        </is>
      </c>
      <c r="S1809" t="inlineStr">
        <is>
          <t>EV</t>
        </is>
      </c>
      <c r="T1809" s="70" t="n">
        <v>5</v>
      </c>
      <c r="U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TY101801</t>
        </is>
      </c>
      <c r="B1810" s="68" t="n">
        <v>45890</v>
      </c>
      <c r="C1810" s="69" t="n">
        <v>2025</v>
      </c>
      <c r="D1810" t="inlineStr">
        <is>
          <t>Aug</t>
        </is>
      </c>
      <c r="E1810" t="inlineStr">
        <is>
          <t>Japan</t>
        </is>
      </c>
      <c r="F1810" t="inlineStr">
        <is>
          <t>Japan</t>
        </is>
      </c>
      <c r="G1810" t="inlineStr">
        <is>
          <t>RAV4</t>
        </is>
      </c>
      <c r="H1810" t="inlineStr">
        <is>
          <t>Dealer retail</t>
        </is>
      </c>
      <c r="I1810" t="inlineStr">
        <is>
          <t>Private buyer</t>
        </is>
      </c>
      <c r="J1810" t="inlineStr">
        <is>
          <t>Kofi Mensah</t>
        </is>
      </c>
      <c r="K1810" s="70" t="n">
        <v>43</v>
      </c>
      <c r="L1810" s="71" t="n">
        <v>3666753.77</v>
      </c>
      <c r="M1810" s="71" t="n">
        <v>157670412.11</v>
      </c>
      <c r="N1810" s="71" t="n">
        <v>3153408.24</v>
      </c>
      <c r="O1810" s="71" t="n">
        <v>154517003.87</v>
      </c>
      <c r="P1810" s="71" t="n">
        <v>122644138.1</v>
      </c>
      <c r="Q1810" s="71" t="n">
        <v>31872865.77</v>
      </c>
      <c r="R1810" t="inlineStr">
        <is>
          <t>NG-04</t>
        </is>
      </c>
      <c r="S1810" t="inlineStr">
        <is>
          <t>Hybrid</t>
        </is>
      </c>
      <c r="T1810" s="70" t="n">
        <v>42</v>
      </c>
      <c r="U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TY101802</t>
        </is>
      </c>
      <c r="B1811" s="68" t="n">
        <v>45890</v>
      </c>
      <c r="C1811" s="69" t="n">
        <v>2025</v>
      </c>
      <c r="D1811" t="inlineStr">
        <is>
          <t>Aug</t>
        </is>
      </c>
      <c r="E1811" t="inlineStr">
        <is>
          <t>Japan</t>
        </is>
      </c>
      <c r="F1811" t="inlineStr">
        <is>
          <t>Japan</t>
        </is>
      </c>
      <c r="G1811" t="inlineStr">
        <is>
          <t>Hilux</t>
        </is>
      </c>
      <c r="H1811" t="inlineStr">
        <is>
          <t>Online reservation</t>
        </is>
      </c>
      <c r="I1811" t="inlineStr">
        <is>
          <t>Company fleet</t>
        </is>
      </c>
      <c r="J1811" t="inlineStr">
        <is>
          <t>Aisha Bello</t>
        </is>
      </c>
      <c r="K1811" s="70" t="n">
        <v>34</v>
      </c>
      <c r="L1811" s="71" t="n">
        <v>3774211.7</v>
      </c>
      <c r="M1811" s="71" t="n">
        <v>128323197.8</v>
      </c>
      <c r="N1811" s="71" t="n">
        <v>2566463.96</v>
      </c>
      <c r="O1811" s="71" t="n">
        <v>125756733.84</v>
      </c>
      <c r="P1811" s="71" t="n">
        <v>108273626.62</v>
      </c>
      <c r="Q1811" s="71" t="n">
        <v>17483107.22</v>
      </c>
      <c r="R1811" t="inlineStr">
        <is>
          <t>OS-03</t>
        </is>
      </c>
      <c r="S1811" t="inlineStr">
        <is>
          <t>Petrol</t>
        </is>
      </c>
      <c r="T1811" s="70" t="n">
        <v>32</v>
      </c>
      <c r="U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TY101803</t>
        </is>
      </c>
      <c r="B1812" s="68" t="n">
        <v>45890</v>
      </c>
      <c r="C1812" s="69" t="n">
        <v>2025</v>
      </c>
      <c r="D1812" t="inlineStr">
        <is>
          <t>Aug</t>
        </is>
      </c>
      <c r="E1812" t="inlineStr">
        <is>
          <t>Japan</t>
        </is>
      </c>
      <c r="F1812" t="inlineStr">
        <is>
          <t>Japan</t>
        </is>
      </c>
      <c r="G1812" t="inlineStr">
        <is>
          <t>Camry</t>
        </is>
      </c>
      <c r="H1812" t="inlineStr">
        <is>
          <t>Dealer retail</t>
        </is>
      </c>
      <c r="I1812" t="inlineStr">
        <is>
          <t>Private buyer</t>
        </is>
      </c>
      <c r="J1812" t="inlineStr">
        <is>
          <t>Shraddha Kulkarni</t>
        </is>
      </c>
      <c r="K1812" s="70" t="n">
        <v>46</v>
      </c>
      <c r="L1812" s="71" t="n">
        <v>3777153.41</v>
      </c>
      <c r="M1812" s="71" t="n">
        <v>173749056.86</v>
      </c>
      <c r="N1812" s="71" t="n">
        <v>3474981.14</v>
      </c>
      <c r="O1812" s="71" t="n">
        <v>170274075.72</v>
      </c>
      <c r="P1812" s="71" t="n">
        <v>142149070.46</v>
      </c>
      <c r="Q1812" s="71" t="n">
        <v>28125005.26</v>
      </c>
      <c r="R1812" t="inlineStr">
        <is>
          <t>OS-01</t>
        </is>
      </c>
      <c r="S1812" t="inlineStr">
        <is>
          <t>Hybrid</t>
        </is>
      </c>
      <c r="T1812" s="70" t="n">
        <v>46</v>
      </c>
      <c r="U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TY101804</t>
        </is>
      </c>
      <c r="B1813" s="68" t="n">
        <v>45890</v>
      </c>
      <c r="C1813" s="69" t="n">
        <v>2025</v>
      </c>
      <c r="D1813" t="inlineStr">
        <is>
          <t>Aug</t>
        </is>
      </c>
      <c r="E1813" t="inlineStr">
        <is>
          <t>Asia</t>
        </is>
      </c>
      <c r="F1813" t="inlineStr">
        <is>
          <t>India</t>
        </is>
      </c>
      <c r="G1813" t="inlineStr">
        <is>
          <t>bZ4X</t>
        </is>
      </c>
      <c r="H1813" t="inlineStr">
        <is>
          <t>Dealer retail</t>
        </is>
      </c>
      <c r="I1813" t="inlineStr">
        <is>
          <t>Private buyer</t>
        </is>
      </c>
      <c r="J1813" t="inlineStr">
        <is>
          <t>Fatima Al-Saud</t>
        </is>
      </c>
      <c r="K1813" s="70" t="n">
        <v>46</v>
      </c>
      <c r="L1813" s="71" t="n">
        <v>6126135.26</v>
      </c>
      <c r="M1813" s="71" t="n">
        <v>281802221.96</v>
      </c>
      <c r="N1813" s="71" t="n">
        <v>14090111.1</v>
      </c>
      <c r="O1813" s="71" t="n">
        <v>267712110.86</v>
      </c>
      <c r="P1813" s="71" t="n">
        <v>250078752.24</v>
      </c>
      <c r="Q1813" s="71" t="n">
        <v>17633358.62</v>
      </c>
      <c r="R1813" t="inlineStr">
        <is>
          <t>PU-03</t>
        </is>
      </c>
      <c r="S1813" t="inlineStr">
        <is>
          <t>EV</t>
        </is>
      </c>
      <c r="T1813" s="70" t="n">
        <v>45</v>
      </c>
      <c r="U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TY101805</t>
        </is>
      </c>
      <c r="B1814" s="68" t="n">
        <v>45890</v>
      </c>
      <c r="C1814" s="69" t="n">
        <v>2025</v>
      </c>
      <c r="D1814" t="inlineStr">
        <is>
          <t>Aug</t>
        </is>
      </c>
      <c r="E1814" t="inlineStr">
        <is>
          <t>North America</t>
        </is>
      </c>
      <c r="F1814" t="inlineStr">
        <is>
          <t>USA</t>
        </is>
      </c>
      <c r="G1814" t="inlineStr">
        <is>
          <t>RAV4</t>
        </is>
      </c>
      <c r="H1814" t="inlineStr">
        <is>
          <t>Dealer retail</t>
        </is>
      </c>
      <c r="I1814" t="inlineStr">
        <is>
          <t>Private buyer</t>
        </is>
      </c>
      <c r="J1814" t="inlineStr">
        <is>
          <t>Sophie Müller</t>
        </is>
      </c>
      <c r="K1814" s="70" t="n">
        <v>33</v>
      </c>
      <c r="L1814" s="71" t="n">
        <v>3668614.95</v>
      </c>
      <c r="M1814" s="71" t="n">
        <v>121064293.35</v>
      </c>
      <c r="N1814" s="71" t="n">
        <v>0</v>
      </c>
      <c r="O1814" s="71" t="n">
        <v>121064293.35</v>
      </c>
      <c r="P1814" s="71" t="n">
        <v>94666492.86</v>
      </c>
      <c r="Q1814" s="71" t="n">
        <v>26397800.49</v>
      </c>
      <c r="R1814" t="inlineStr">
        <is>
          <t>LA-03</t>
        </is>
      </c>
      <c r="S1814" t="inlineStr">
        <is>
          <t>Hybrid</t>
        </is>
      </c>
      <c r="T1814" s="70" t="n">
        <v>34</v>
      </c>
      <c r="U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TY101806</t>
        </is>
      </c>
      <c r="B1815" s="68" t="n">
        <v>45891</v>
      </c>
      <c r="C1815" s="69" t="n">
        <v>2025</v>
      </c>
      <c r="D1815" t="inlineStr">
        <is>
          <t>Aug</t>
        </is>
      </c>
      <c r="E1815" t="inlineStr">
        <is>
          <t>Europe</t>
        </is>
      </c>
      <c r="F1815" t="inlineStr">
        <is>
          <t>Germany</t>
        </is>
      </c>
      <c r="G1815" t="inlineStr">
        <is>
          <t>Corolla</t>
        </is>
      </c>
      <c r="H1815" t="inlineStr">
        <is>
          <t>Dealer retail</t>
        </is>
      </c>
      <c r="I1815" t="inlineStr">
        <is>
          <t>Private buyer</t>
        </is>
      </c>
      <c r="J1815" t="inlineStr">
        <is>
          <t>Liam O'Brien</t>
        </is>
      </c>
      <c r="K1815" s="70" t="n">
        <v>26</v>
      </c>
      <c r="L1815" s="71" t="n">
        <v>2858810.91</v>
      </c>
      <c r="M1815" s="71" t="n">
        <v>74329083.66</v>
      </c>
      <c r="N1815" s="71" t="n">
        <v>0</v>
      </c>
      <c r="O1815" s="71" t="n">
        <v>74329083.66</v>
      </c>
      <c r="P1815" s="71" t="n">
        <v>60161835.8</v>
      </c>
      <c r="Q1815" s="71" t="n">
        <v>14167247.86</v>
      </c>
      <c r="R1815" t="inlineStr">
        <is>
          <t>BE-02</t>
        </is>
      </c>
      <c r="S1815" t="inlineStr">
        <is>
          <t>Hybrid</t>
        </is>
      </c>
      <c r="T1815" s="70" t="n">
        <v>28</v>
      </c>
      <c r="U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TY101807</t>
        </is>
      </c>
      <c r="B1816" s="68" t="n">
        <v>45891</v>
      </c>
      <c r="C1816" s="69" t="n">
        <v>2025</v>
      </c>
      <c r="D1816" t="inlineStr">
        <is>
          <t>Aug</t>
        </is>
      </c>
      <c r="E1816" t="inlineStr">
        <is>
          <t>North America</t>
        </is>
      </c>
      <c r="F1816" t="inlineStr">
        <is>
          <t>Canada</t>
        </is>
      </c>
      <c r="G1816" t="inlineStr">
        <is>
          <t>Camry</t>
        </is>
      </c>
      <c r="H1816" t="inlineStr">
        <is>
          <t>Dealer retail</t>
        </is>
      </c>
      <c r="I1816" t="inlineStr">
        <is>
          <t>Private buyer</t>
        </is>
      </c>
      <c r="J1816" t="inlineStr">
        <is>
          <t>Ruhi Shaikh</t>
        </is>
      </c>
      <c r="K1816" s="70" t="n">
        <v>32</v>
      </c>
      <c r="L1816" s="71" t="n">
        <v>4179770.95</v>
      </c>
      <c r="M1816" s="71" t="n">
        <v>133752670.4</v>
      </c>
      <c r="N1816" s="71" t="n">
        <v>0</v>
      </c>
      <c r="O1816" s="71" t="n">
        <v>133752670.4</v>
      </c>
      <c r="P1816" s="71" t="n">
        <v>105979777.06</v>
      </c>
      <c r="Q1816" s="71" t="n">
        <v>27772893.34</v>
      </c>
      <c r="R1816" t="inlineStr">
        <is>
          <t>TO-03</t>
        </is>
      </c>
      <c r="S1816" t="inlineStr">
        <is>
          <t>Petrol</t>
        </is>
      </c>
      <c r="T1816" s="70" t="n">
        <v>35</v>
      </c>
      <c r="U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TY101808</t>
        </is>
      </c>
      <c r="B1817" s="68" t="n">
        <v>45891</v>
      </c>
      <c r="C1817" s="69" t="n">
        <v>2025</v>
      </c>
      <c r="D1817" t="inlineStr">
        <is>
          <t>Aug</t>
        </is>
      </c>
      <c r="E1817" t="inlineStr">
        <is>
          <t>Japan</t>
        </is>
      </c>
      <c r="F1817" t="inlineStr">
        <is>
          <t>Japan</t>
        </is>
      </c>
      <c r="G1817" t="inlineStr">
        <is>
          <t>Land Cruiser</t>
        </is>
      </c>
      <c r="H1817" t="inlineStr">
        <is>
          <t>Dealer retail</t>
        </is>
      </c>
      <c r="I1817" t="inlineStr">
        <is>
          <t>Private buyer</t>
        </is>
      </c>
      <c r="J1817" t="inlineStr">
        <is>
          <t>Aisha Bello</t>
        </is>
      </c>
      <c r="K1817" s="70" t="n">
        <v>7</v>
      </c>
      <c r="L1817" s="71" t="n">
        <v>7780642.48</v>
      </c>
      <c r="M1817" s="71" t="n">
        <v>54464497.36</v>
      </c>
      <c r="N1817" s="71" t="n">
        <v>2723224.87</v>
      </c>
      <c r="O1817" s="71" t="n">
        <v>51741272.49</v>
      </c>
      <c r="P1817" s="71" t="n">
        <v>38692165.26</v>
      </c>
      <c r="Q1817" s="71" t="n">
        <v>13049107.23</v>
      </c>
      <c r="R1817" t="inlineStr">
        <is>
          <t>NG-01</t>
        </is>
      </c>
      <c r="S1817" t="inlineStr">
        <is>
          <t>Hybrid</t>
        </is>
      </c>
      <c r="T1817" s="70" t="n">
        <v>7</v>
      </c>
      <c r="U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TY101809</t>
        </is>
      </c>
      <c r="B1818" s="68" t="n">
        <v>45891</v>
      </c>
      <c r="C1818" s="69" t="n">
        <v>2025</v>
      </c>
      <c r="D1818" t="inlineStr">
        <is>
          <t>Aug</t>
        </is>
      </c>
      <c r="E1818" t="inlineStr">
        <is>
          <t>North America</t>
        </is>
      </c>
      <c r="F1818" t="inlineStr">
        <is>
          <t>Canada</t>
        </is>
      </c>
      <c r="G1818" t="inlineStr">
        <is>
          <t>Corolla</t>
        </is>
      </c>
      <c r="H1818" t="inlineStr">
        <is>
          <t>Dealer retail</t>
        </is>
      </c>
      <c r="I1818" t="inlineStr">
        <is>
          <t>Company fleet</t>
        </is>
      </c>
      <c r="J1818" t="inlineStr">
        <is>
          <t>Hiroshi Tanaka</t>
        </is>
      </c>
      <c r="K1818" s="70" t="n">
        <v>12</v>
      </c>
      <c r="L1818" s="71" t="n">
        <v>2732968.83</v>
      </c>
      <c r="M1818" s="71" t="n">
        <v>32795625.96</v>
      </c>
      <c r="N1818" s="71" t="n">
        <v>1639781.3</v>
      </c>
      <c r="O1818" s="71" t="n">
        <v>31155844.66</v>
      </c>
      <c r="P1818" s="71" t="n">
        <v>27454895.58</v>
      </c>
      <c r="Q1818" s="71" t="n">
        <v>3700949.08</v>
      </c>
      <c r="R1818" t="inlineStr">
        <is>
          <t>TO-02</t>
        </is>
      </c>
      <c r="S1818" t="inlineStr">
        <is>
          <t>Petrol</t>
        </is>
      </c>
      <c r="T1818" s="70" t="n">
        <v>13</v>
      </c>
      <c r="U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TY101810</t>
        </is>
      </c>
      <c r="B1819" s="68" t="n">
        <v>45891</v>
      </c>
      <c r="C1819" s="69" t="n">
        <v>2025</v>
      </c>
      <c r="D1819" t="inlineStr">
        <is>
          <t>Aug</t>
        </is>
      </c>
      <c r="E1819" t="inlineStr">
        <is>
          <t>Japan</t>
        </is>
      </c>
      <c r="F1819" t="inlineStr">
        <is>
          <t>Japan</t>
        </is>
      </c>
      <c r="G1819" t="inlineStr">
        <is>
          <t>Corolla</t>
        </is>
      </c>
      <c r="H1819" t="inlineStr">
        <is>
          <t>Dealer retail</t>
        </is>
      </c>
      <c r="I1819" t="inlineStr">
        <is>
          <t>Company fleet</t>
        </is>
      </c>
      <c r="J1819" t="inlineStr">
        <is>
          <t>Sara Rossi</t>
        </is>
      </c>
      <c r="K1819" s="70" t="n">
        <v>16</v>
      </c>
      <c r="L1819" s="71" t="n">
        <v>2763524.15</v>
      </c>
      <c r="M1819" s="71" t="n">
        <v>44216386.4</v>
      </c>
      <c r="N1819" s="71" t="n">
        <v>884327.73</v>
      </c>
      <c r="O1819" s="71" t="n">
        <v>43332058.67</v>
      </c>
      <c r="P1819" s="71" t="n">
        <v>36350083.05</v>
      </c>
      <c r="Q1819" s="71" t="n">
        <v>6981975.62</v>
      </c>
      <c r="R1819" t="inlineStr">
        <is>
          <t>TK-03</t>
        </is>
      </c>
      <c r="S1819" t="inlineStr">
        <is>
          <t>Petrol</t>
        </is>
      </c>
      <c r="T1819" s="70" t="n">
        <v>16</v>
      </c>
      <c r="U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TY101811</t>
        </is>
      </c>
      <c r="B1820" s="68" t="n">
        <v>45891</v>
      </c>
      <c r="C1820" s="69" t="n">
        <v>2025</v>
      </c>
      <c r="D1820" t="inlineStr">
        <is>
          <t>Aug</t>
        </is>
      </c>
      <c r="E1820" t="inlineStr">
        <is>
          <t>Europe</t>
        </is>
      </c>
      <c r="F1820" t="inlineStr">
        <is>
          <t>France</t>
        </is>
      </c>
      <c r="G1820" t="inlineStr">
        <is>
          <t>Camry</t>
        </is>
      </c>
      <c r="H1820" t="inlineStr">
        <is>
          <t>Dealer retail</t>
        </is>
      </c>
      <c r="I1820" t="inlineStr">
        <is>
          <t>Private buyer</t>
        </is>
      </c>
      <c r="J1820" t="inlineStr">
        <is>
          <t>Arjun Mehta</t>
        </is>
      </c>
      <c r="K1820" s="70" t="n">
        <v>5</v>
      </c>
      <c r="L1820" s="71" t="n">
        <v>4172457.54</v>
      </c>
      <c r="M1820" s="71" t="n">
        <v>20862287.7</v>
      </c>
      <c r="N1820" s="71" t="n">
        <v>1043114.39</v>
      </c>
      <c r="O1820" s="71" t="n">
        <v>19819173.31</v>
      </c>
      <c r="P1820" s="71" t="n">
        <v>15902366.87</v>
      </c>
      <c r="Q1820" s="71" t="n">
        <v>3916806.44</v>
      </c>
      <c r="R1820" t="inlineStr">
        <is>
          <t>PA-04</t>
        </is>
      </c>
      <c r="S1820" t="inlineStr">
        <is>
          <t>Hybrid</t>
        </is>
      </c>
      <c r="T1820" s="70" t="n">
        <v>5</v>
      </c>
      <c r="U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TY101812</t>
        </is>
      </c>
      <c r="B1821" s="68" t="n">
        <v>45891</v>
      </c>
      <c r="C1821" s="69" t="n">
        <v>2025</v>
      </c>
      <c r="D1821" t="inlineStr">
        <is>
          <t>Aug</t>
        </is>
      </c>
      <c r="E1821" t="inlineStr">
        <is>
          <t>Europe</t>
        </is>
      </c>
      <c r="F1821" t="inlineStr">
        <is>
          <t>UK</t>
        </is>
      </c>
      <c r="G1821" t="inlineStr">
        <is>
          <t>RAV4</t>
        </is>
      </c>
      <c r="H1821" t="inlineStr">
        <is>
          <t>Online reservation</t>
        </is>
      </c>
      <c r="I1821" t="inlineStr">
        <is>
          <t>Private buyer</t>
        </is>
      </c>
      <c r="J1821" t="inlineStr">
        <is>
          <t>Lucas Martin</t>
        </is>
      </c>
      <c r="K1821" s="70" t="n">
        <v>6</v>
      </c>
      <c r="L1821" s="71" t="n">
        <v>3451217.5</v>
      </c>
      <c r="M1821" s="71" t="n">
        <v>20707305</v>
      </c>
      <c r="N1821" s="71" t="n">
        <v>1035365.25</v>
      </c>
      <c r="O1821" s="71" t="n">
        <v>19671939.75</v>
      </c>
      <c r="P1821" s="71" t="n">
        <v>16774948.28</v>
      </c>
      <c r="Q1821" s="71" t="n">
        <v>2896991.47</v>
      </c>
      <c r="R1821" t="inlineStr">
        <is>
          <t>LN-04</t>
        </is>
      </c>
      <c r="S1821" t="inlineStr">
        <is>
          <t>Hybrid</t>
        </is>
      </c>
      <c r="T1821" s="70" t="n">
        <v>6</v>
      </c>
      <c r="U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TY101813</t>
        </is>
      </c>
      <c r="B1822" s="68" t="n">
        <v>45891</v>
      </c>
      <c r="C1822" s="69" t="n">
        <v>2025</v>
      </c>
      <c r="D1822" t="inlineStr">
        <is>
          <t>Aug</t>
        </is>
      </c>
      <c r="E1822" t="inlineStr">
        <is>
          <t>Europe</t>
        </is>
      </c>
      <c r="F1822" t="inlineStr">
        <is>
          <t>Germany</t>
        </is>
      </c>
      <c r="G1822" t="inlineStr">
        <is>
          <t>Hilux</t>
        </is>
      </c>
      <c r="H1822" t="inlineStr">
        <is>
          <t>Dealer retail</t>
        </is>
      </c>
      <c r="I1822" t="inlineStr">
        <is>
          <t>Private buyer</t>
        </is>
      </c>
      <c r="J1822" t="inlineStr">
        <is>
          <t>Sophie Müller</t>
        </is>
      </c>
      <c r="K1822" s="70" t="n">
        <v>12</v>
      </c>
      <c r="L1822" s="71" t="n">
        <v>4010349.59</v>
      </c>
      <c r="M1822" s="71" t="n">
        <v>48124195.08</v>
      </c>
      <c r="N1822" s="71" t="n">
        <v>1443725.85</v>
      </c>
      <c r="O1822" s="71" t="n">
        <v>46680469.23</v>
      </c>
      <c r="P1822" s="71" t="n">
        <v>38850191.63</v>
      </c>
      <c r="Q1822" s="71" t="n">
        <v>7830277.6</v>
      </c>
      <c r="R1822" t="inlineStr">
        <is>
          <t>BE-01</t>
        </is>
      </c>
      <c r="S1822" t="inlineStr">
        <is>
          <t>Petrol</t>
        </is>
      </c>
      <c r="T1822" s="70" t="n">
        <v>12</v>
      </c>
      <c r="U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TY101814</t>
        </is>
      </c>
      <c r="B1823" s="68" t="n">
        <v>45891</v>
      </c>
      <c r="C1823" s="69" t="n">
        <v>2025</v>
      </c>
      <c r="D1823" t="inlineStr">
        <is>
          <t>Aug</t>
        </is>
      </c>
      <c r="E1823" t="inlineStr">
        <is>
          <t>Japan</t>
        </is>
      </c>
      <c r="F1823" t="inlineStr">
        <is>
          <t>Japan</t>
        </is>
      </c>
      <c r="G1823" t="inlineStr">
        <is>
          <t>Land Cruiser</t>
        </is>
      </c>
      <c r="H1823" t="inlineStr">
        <is>
          <t>Fleet</t>
        </is>
      </c>
      <c r="I1823" t="inlineStr">
        <is>
          <t>Private buyer</t>
        </is>
      </c>
      <c r="J1823" t="inlineStr">
        <is>
          <t>Olivia Brown</t>
        </is>
      </c>
      <c r="K1823" s="70" t="n">
        <v>4</v>
      </c>
      <c r="L1823" s="71" t="n">
        <v>7116275.92</v>
      </c>
      <c r="M1823" s="71" t="n">
        <v>28465103.68</v>
      </c>
      <c r="N1823" s="71" t="n">
        <v>853953.11</v>
      </c>
      <c r="O1823" s="71" t="n">
        <v>27611150.57</v>
      </c>
      <c r="P1823" s="71" t="n">
        <v>22812062.98</v>
      </c>
      <c r="Q1823" s="71" t="n">
        <v>4799087.59</v>
      </c>
      <c r="R1823" t="inlineStr">
        <is>
          <t>NG-04</t>
        </is>
      </c>
      <c r="S1823" t="inlineStr">
        <is>
          <t>Diesel</t>
        </is>
      </c>
      <c r="T1823" s="70" t="n">
        <v>4</v>
      </c>
      <c r="U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TY101815</t>
        </is>
      </c>
      <c r="B1824" s="68" t="n">
        <v>45891</v>
      </c>
      <c r="C1824" s="69" t="n">
        <v>2025</v>
      </c>
      <c r="D1824" t="inlineStr">
        <is>
          <t>Aug</t>
        </is>
      </c>
      <c r="E1824" t="inlineStr">
        <is>
          <t>Japan</t>
        </is>
      </c>
      <c r="F1824" t="inlineStr">
        <is>
          <t>Japan</t>
        </is>
      </c>
      <c r="G1824" t="inlineStr">
        <is>
          <t>RAV4</t>
        </is>
      </c>
      <c r="H1824" t="inlineStr">
        <is>
          <t>Dealer retail</t>
        </is>
      </c>
      <c r="I1824" t="inlineStr">
        <is>
          <t>Private buyer</t>
        </is>
      </c>
      <c r="J1824" t="inlineStr">
        <is>
          <t>Arjun Mehta</t>
        </is>
      </c>
      <c r="K1824" s="70" t="n">
        <v>21</v>
      </c>
      <c r="L1824" s="71" t="n">
        <v>3688331.23</v>
      </c>
      <c r="M1824" s="71" t="n">
        <v>77454955.83</v>
      </c>
      <c r="N1824" s="71" t="n">
        <v>2323648.67</v>
      </c>
      <c r="O1824" s="71" t="n">
        <v>75131307.16</v>
      </c>
      <c r="P1824" s="71" t="n">
        <v>57937009.94</v>
      </c>
      <c r="Q1824" s="71" t="n">
        <v>17194297.22</v>
      </c>
      <c r="R1824" t="inlineStr">
        <is>
          <t>TK-02</t>
        </is>
      </c>
      <c r="S1824" t="inlineStr">
        <is>
          <t>Petrol</t>
        </is>
      </c>
      <c r="T1824" s="70" t="n">
        <v>23</v>
      </c>
      <c r="U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TY101816</t>
        </is>
      </c>
      <c r="B1825" s="68" t="n">
        <v>45891</v>
      </c>
      <c r="C1825" s="69" t="n">
        <v>2025</v>
      </c>
      <c r="D1825" t="inlineStr">
        <is>
          <t>Aug</t>
        </is>
      </c>
      <c r="E1825" t="inlineStr">
        <is>
          <t>Europe</t>
        </is>
      </c>
      <c r="F1825" t="inlineStr">
        <is>
          <t>Germany</t>
        </is>
      </c>
      <c r="G1825" t="inlineStr">
        <is>
          <t>Land Cruiser</t>
        </is>
      </c>
      <c r="H1825" t="inlineStr">
        <is>
          <t>Fleet</t>
        </is>
      </c>
      <c r="I1825" t="inlineStr">
        <is>
          <t>Private buyer</t>
        </is>
      </c>
      <c r="J1825" t="inlineStr">
        <is>
          <t>Sophie Müller</t>
        </is>
      </c>
      <c r="K1825" s="70" t="n">
        <v>45</v>
      </c>
      <c r="L1825" s="71" t="n">
        <v>7859594.73</v>
      </c>
      <c r="M1825" s="71" t="n">
        <v>353681762.85</v>
      </c>
      <c r="N1825" s="71" t="n">
        <v>0</v>
      </c>
      <c r="O1825" s="71" t="n">
        <v>353681762.85</v>
      </c>
      <c r="P1825" s="71" t="n">
        <v>239966908.08</v>
      </c>
      <c r="Q1825" s="71" t="n">
        <v>113714854.77</v>
      </c>
      <c r="R1825" t="inlineStr">
        <is>
          <t>BE-02</t>
        </is>
      </c>
      <c r="S1825" t="inlineStr">
        <is>
          <t>Hybrid</t>
        </is>
      </c>
      <c r="T1825" s="70" t="n">
        <v>48</v>
      </c>
      <c r="U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TY101817</t>
        </is>
      </c>
      <c r="B1826" s="68" t="n">
        <v>45891</v>
      </c>
      <c r="C1826" s="69" t="n">
        <v>2025</v>
      </c>
      <c r="D1826" t="inlineStr">
        <is>
          <t>Aug</t>
        </is>
      </c>
      <c r="E1826" t="inlineStr">
        <is>
          <t>Europe</t>
        </is>
      </c>
      <c r="F1826" t="inlineStr">
        <is>
          <t>France</t>
        </is>
      </c>
      <c r="G1826" t="inlineStr">
        <is>
          <t>Land Cruiser</t>
        </is>
      </c>
      <c r="H1826" t="inlineStr">
        <is>
          <t>Dealer retail</t>
        </is>
      </c>
      <c r="I1826" t="inlineStr">
        <is>
          <t>Private buyer</t>
        </is>
      </c>
      <c r="J1826" t="inlineStr">
        <is>
          <t>Amir Khan</t>
        </is>
      </c>
      <c r="K1826" s="70" t="n">
        <v>11</v>
      </c>
      <c r="L1826" s="71" t="n">
        <v>7473661.37</v>
      </c>
      <c r="M1826" s="71" t="n">
        <v>82210275.06999999</v>
      </c>
      <c r="N1826" s="71" t="n">
        <v>1644205.5</v>
      </c>
      <c r="O1826" s="71" t="n">
        <v>80566069.56999999</v>
      </c>
      <c r="P1826" s="71" t="n">
        <v>62614280.06</v>
      </c>
      <c r="Q1826" s="71" t="n">
        <v>17951789.51</v>
      </c>
      <c r="R1826" t="inlineStr">
        <is>
          <t>PA-03</t>
        </is>
      </c>
      <c r="S1826" t="inlineStr">
        <is>
          <t>Diesel</t>
        </is>
      </c>
      <c r="T1826" s="70" t="n">
        <v>11</v>
      </c>
      <c r="U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TY101818</t>
        </is>
      </c>
      <c r="B1827" s="68" t="n">
        <v>45891</v>
      </c>
      <c r="C1827" s="69" t="n">
        <v>2025</v>
      </c>
      <c r="D1827" t="inlineStr">
        <is>
          <t>Aug</t>
        </is>
      </c>
      <c r="E1827" t="inlineStr">
        <is>
          <t>Japan</t>
        </is>
      </c>
      <c r="F1827" t="inlineStr">
        <is>
          <t>Japan</t>
        </is>
      </c>
      <c r="G1827" t="inlineStr">
        <is>
          <t>Prius</t>
        </is>
      </c>
      <c r="H1827" t="inlineStr">
        <is>
          <t>Dealer retail</t>
        </is>
      </c>
      <c r="I1827" t="inlineStr">
        <is>
          <t>Private buyer</t>
        </is>
      </c>
      <c r="J1827" t="inlineStr">
        <is>
          <t>Wei Chen</t>
        </is>
      </c>
      <c r="K1827" s="70" t="n">
        <v>30</v>
      </c>
      <c r="L1827" s="71" t="n">
        <v>3490842.78</v>
      </c>
      <c r="M1827" s="71" t="n">
        <v>104725283.4</v>
      </c>
      <c r="N1827" s="71" t="n">
        <v>3141758.5</v>
      </c>
      <c r="O1827" s="71" t="n">
        <v>101583524.9</v>
      </c>
      <c r="P1827" s="71" t="n">
        <v>88175643.03</v>
      </c>
      <c r="Q1827" s="71" t="n">
        <v>13407881.87</v>
      </c>
      <c r="R1827" t="inlineStr">
        <is>
          <t>OS-02</t>
        </is>
      </c>
      <c r="S1827" t="inlineStr">
        <is>
          <t>Hybrid</t>
        </is>
      </c>
      <c r="T1827" s="70" t="n">
        <v>31</v>
      </c>
      <c r="U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TY101819</t>
        </is>
      </c>
      <c r="B1828" s="68" t="n">
        <v>45892</v>
      </c>
      <c r="C1828" s="69" t="n">
        <v>2025</v>
      </c>
      <c r="D1828" t="inlineStr">
        <is>
          <t>Aug</t>
        </is>
      </c>
      <c r="E1828" t="inlineStr">
        <is>
          <t>North America</t>
        </is>
      </c>
      <c r="F1828" t="inlineStr">
        <is>
          <t>USA</t>
        </is>
      </c>
      <c r="G1828" t="inlineStr">
        <is>
          <t>Camry</t>
        </is>
      </c>
      <c r="H1828" t="inlineStr">
        <is>
          <t>Fleet</t>
        </is>
      </c>
      <c r="I1828" t="inlineStr">
        <is>
          <t>Company fleet</t>
        </is>
      </c>
      <c r="J1828" t="inlineStr">
        <is>
          <t>Kofi Mensah</t>
        </is>
      </c>
      <c r="K1828" s="70" t="n">
        <v>42</v>
      </c>
      <c r="L1828" s="71" t="n">
        <v>3921408.81</v>
      </c>
      <c r="M1828" s="71" t="n">
        <v>164699170.02</v>
      </c>
      <c r="N1828" s="71" t="n">
        <v>8234958.5</v>
      </c>
      <c r="O1828" s="71" t="n">
        <v>156464211.52</v>
      </c>
      <c r="P1828" s="71" t="n">
        <v>129265542.99</v>
      </c>
      <c r="Q1828" s="71" t="n">
        <v>27198668.53</v>
      </c>
      <c r="R1828" t="inlineStr">
        <is>
          <t>LA-01</t>
        </is>
      </c>
      <c r="S1828" t="inlineStr">
        <is>
          <t>Petrol</t>
        </is>
      </c>
      <c r="T1828" s="70" t="n">
        <v>40</v>
      </c>
      <c r="U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TY101820</t>
        </is>
      </c>
      <c r="B1829" s="68" t="n">
        <v>45892</v>
      </c>
      <c r="C1829" s="69" t="n">
        <v>2025</v>
      </c>
      <c r="D1829" t="inlineStr">
        <is>
          <t>Aug</t>
        </is>
      </c>
      <c r="E1829" t="inlineStr">
        <is>
          <t>Asia</t>
        </is>
      </c>
      <c r="F1829" t="inlineStr">
        <is>
          <t>Thailand</t>
        </is>
      </c>
      <c r="G1829" t="inlineStr">
        <is>
          <t>Corolla</t>
        </is>
      </c>
      <c r="H1829" t="inlineStr">
        <is>
          <t>Dealer retail</t>
        </is>
      </c>
      <c r="I1829" t="inlineStr">
        <is>
          <t>Private buyer</t>
        </is>
      </c>
      <c r="J1829" t="inlineStr">
        <is>
          <t>Lucas Martin</t>
        </is>
      </c>
      <c r="K1829" s="70" t="n">
        <v>28</v>
      </c>
      <c r="L1829" s="71" t="n">
        <v>2698310</v>
      </c>
      <c r="M1829" s="71" t="n">
        <v>75552680</v>
      </c>
      <c r="N1829" s="71" t="n">
        <v>3777634</v>
      </c>
      <c r="O1829" s="71" t="n">
        <v>71775046</v>
      </c>
      <c r="P1829" s="71" t="n">
        <v>61961467.47</v>
      </c>
      <c r="Q1829" s="71" t="n">
        <v>9813578.529999999</v>
      </c>
      <c r="R1829" t="inlineStr">
        <is>
          <t>BK-01</t>
        </is>
      </c>
      <c r="S1829" t="inlineStr">
        <is>
          <t>Hybrid</t>
        </is>
      </c>
      <c r="T1829" s="70" t="n">
        <v>27</v>
      </c>
      <c r="U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TY101821</t>
        </is>
      </c>
      <c r="B1830" s="68" t="n">
        <v>45892</v>
      </c>
      <c r="C1830" s="69" t="n">
        <v>2025</v>
      </c>
      <c r="D1830" t="inlineStr">
        <is>
          <t>Aug</t>
        </is>
      </c>
      <c r="E1830" t="inlineStr">
        <is>
          <t>Japan</t>
        </is>
      </c>
      <c r="F1830" t="inlineStr">
        <is>
          <t>Japan</t>
        </is>
      </c>
      <c r="G1830" t="inlineStr">
        <is>
          <t>RAV4</t>
        </is>
      </c>
      <c r="H1830" t="inlineStr">
        <is>
          <t>Dealer retail</t>
        </is>
      </c>
      <c r="I1830" t="inlineStr">
        <is>
          <t>Private buyer</t>
        </is>
      </c>
      <c r="J1830" t="inlineStr">
        <is>
          <t>Arjun Mehta</t>
        </is>
      </c>
      <c r="K1830" s="70" t="n">
        <v>46</v>
      </c>
      <c r="L1830" s="71" t="n">
        <v>3597041.59</v>
      </c>
      <c r="M1830" s="71" t="n">
        <v>165463913.14</v>
      </c>
      <c r="N1830" s="71" t="n">
        <v>8273195.66</v>
      </c>
      <c r="O1830" s="71" t="n">
        <v>157190717.48</v>
      </c>
      <c r="P1830" s="71" t="n">
        <v>132880806.79</v>
      </c>
      <c r="Q1830" s="71" t="n">
        <v>24309910.69</v>
      </c>
      <c r="R1830" t="inlineStr">
        <is>
          <t>TK-04</t>
        </is>
      </c>
      <c r="S1830" t="inlineStr">
        <is>
          <t>Hybrid</t>
        </is>
      </c>
      <c r="T1830" s="70" t="n">
        <v>49</v>
      </c>
      <c r="U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TY101822</t>
        </is>
      </c>
      <c r="B1831" s="68" t="n">
        <v>45892</v>
      </c>
      <c r="C1831" s="69" t="n">
        <v>2025</v>
      </c>
      <c r="D1831" t="inlineStr">
        <is>
          <t>Aug</t>
        </is>
      </c>
      <c r="E1831" t="inlineStr">
        <is>
          <t>North America</t>
        </is>
      </c>
      <c r="F1831" t="inlineStr">
        <is>
          <t>USA</t>
        </is>
      </c>
      <c r="G1831" t="inlineStr">
        <is>
          <t>Camry</t>
        </is>
      </c>
      <c r="H1831" t="inlineStr">
        <is>
          <t>Dealer retail</t>
        </is>
      </c>
      <c r="I1831" t="inlineStr">
        <is>
          <t>Company fleet</t>
        </is>
      </c>
      <c r="J1831" t="inlineStr">
        <is>
          <t>Ruhi Shaikh</t>
        </is>
      </c>
      <c r="K1831" s="70" t="n">
        <v>35</v>
      </c>
      <c r="L1831" s="71" t="n">
        <v>4106563.59</v>
      </c>
      <c r="M1831" s="71" t="n">
        <v>143729725.65</v>
      </c>
      <c r="N1831" s="71" t="n">
        <v>2874594.51</v>
      </c>
      <c r="O1831" s="71" t="n">
        <v>140855131.14</v>
      </c>
      <c r="P1831" s="71" t="n">
        <v>107618432.05</v>
      </c>
      <c r="Q1831" s="71" t="n">
        <v>33236699.09</v>
      </c>
      <c r="R1831" t="inlineStr">
        <is>
          <t>LA-02</t>
        </is>
      </c>
      <c r="S1831" t="inlineStr">
        <is>
          <t>Hybrid</t>
        </is>
      </c>
      <c r="T1831" s="70" t="n">
        <v>36</v>
      </c>
      <c r="U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TY101823</t>
        </is>
      </c>
      <c r="B1832" s="68" t="n">
        <v>45892</v>
      </c>
      <c r="C1832" s="69" t="n">
        <v>2025</v>
      </c>
      <c r="D1832" t="inlineStr">
        <is>
          <t>Aug</t>
        </is>
      </c>
      <c r="E1832" t="inlineStr">
        <is>
          <t>Japan</t>
        </is>
      </c>
      <c r="F1832" t="inlineStr">
        <is>
          <t>Japan</t>
        </is>
      </c>
      <c r="G1832" t="inlineStr">
        <is>
          <t>RAV4</t>
        </is>
      </c>
      <c r="H1832" t="inlineStr">
        <is>
          <t>Dealer retail</t>
        </is>
      </c>
      <c r="I1832" t="inlineStr">
        <is>
          <t>Private buyer</t>
        </is>
      </c>
      <c r="J1832" t="inlineStr">
        <is>
          <t>Ruhi Shaikh</t>
        </is>
      </c>
      <c r="K1832" s="70" t="n">
        <v>19</v>
      </c>
      <c r="L1832" s="71" t="n">
        <v>3525199.55</v>
      </c>
      <c r="M1832" s="71" t="n">
        <v>66978791.45</v>
      </c>
      <c r="N1832" s="71" t="n">
        <v>2009363.74</v>
      </c>
      <c r="O1832" s="71" t="n">
        <v>64969427.71</v>
      </c>
      <c r="P1832" s="71" t="n">
        <v>55393789.07</v>
      </c>
      <c r="Q1832" s="71" t="n">
        <v>9575638.640000001</v>
      </c>
      <c r="R1832" t="inlineStr">
        <is>
          <t>NG-02</t>
        </is>
      </c>
      <c r="S1832" t="inlineStr">
        <is>
          <t>Hybrid</t>
        </is>
      </c>
      <c r="T1832" s="70" t="n">
        <v>20</v>
      </c>
      <c r="U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TY101824</t>
        </is>
      </c>
      <c r="B1833" s="68" t="n">
        <v>45892</v>
      </c>
      <c r="C1833" s="69" t="n">
        <v>2025</v>
      </c>
      <c r="D1833" t="inlineStr">
        <is>
          <t>Aug</t>
        </is>
      </c>
      <c r="E1833" t="inlineStr">
        <is>
          <t>North America</t>
        </is>
      </c>
      <c r="F1833" t="inlineStr">
        <is>
          <t>Canada</t>
        </is>
      </c>
      <c r="G1833" t="inlineStr">
        <is>
          <t>Camry</t>
        </is>
      </c>
      <c r="H1833" t="inlineStr">
        <is>
          <t>Dealer retail</t>
        </is>
      </c>
      <c r="I1833" t="inlineStr">
        <is>
          <t>Private buyer</t>
        </is>
      </c>
      <c r="J1833" t="inlineStr">
        <is>
          <t>Wei Chen</t>
        </is>
      </c>
      <c r="K1833" s="70" t="n">
        <v>38</v>
      </c>
      <c r="L1833" s="71" t="n">
        <v>4224209.43</v>
      </c>
      <c r="M1833" s="71" t="n">
        <v>160519958.34</v>
      </c>
      <c r="N1833" s="71" t="n">
        <v>0</v>
      </c>
      <c r="O1833" s="71" t="n">
        <v>160519958.34</v>
      </c>
      <c r="P1833" s="71" t="n">
        <v>121101503.81</v>
      </c>
      <c r="Q1833" s="71" t="n">
        <v>39418454.53</v>
      </c>
      <c r="R1833" t="inlineStr">
        <is>
          <t>TO-01</t>
        </is>
      </c>
      <c r="S1833" t="inlineStr">
        <is>
          <t>Petrol</t>
        </is>
      </c>
      <c r="T1833" s="70" t="n">
        <v>37</v>
      </c>
      <c r="U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TY101825</t>
        </is>
      </c>
      <c r="B1834" s="68" t="n">
        <v>45892</v>
      </c>
      <c r="C1834" s="69" t="n">
        <v>2025</v>
      </c>
      <c r="D1834" t="inlineStr">
        <is>
          <t>Aug</t>
        </is>
      </c>
      <c r="E1834" t="inlineStr">
        <is>
          <t>Asia</t>
        </is>
      </c>
      <c r="F1834" t="inlineStr">
        <is>
          <t>Indonesia</t>
        </is>
      </c>
      <c r="G1834" t="inlineStr">
        <is>
          <t>Prius</t>
        </is>
      </c>
      <c r="H1834" t="inlineStr">
        <is>
          <t>Fleet</t>
        </is>
      </c>
      <c r="I1834" t="inlineStr">
        <is>
          <t>Company fleet</t>
        </is>
      </c>
      <c r="J1834" t="inlineStr">
        <is>
          <t>Liam O'Brien</t>
        </is>
      </c>
      <c r="K1834" s="70" t="n">
        <v>3</v>
      </c>
      <c r="L1834" s="71" t="n">
        <v>3472832.85</v>
      </c>
      <c r="M1834" s="71" t="n">
        <v>10418498.55</v>
      </c>
      <c r="N1834" s="71" t="n">
        <v>0</v>
      </c>
      <c r="O1834" s="71" t="n">
        <v>10418498.55</v>
      </c>
      <c r="P1834" s="71" t="n">
        <v>8770429.710000001</v>
      </c>
      <c r="Q1834" s="71" t="n">
        <v>1648068.84</v>
      </c>
      <c r="R1834" t="inlineStr">
        <is>
          <t>JK-02</t>
        </is>
      </c>
      <c r="S1834" t="inlineStr">
        <is>
          <t>Hybrid</t>
        </is>
      </c>
      <c r="T1834" s="70" t="n">
        <v>3</v>
      </c>
      <c r="U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TY101826</t>
        </is>
      </c>
      <c r="B1835" s="68" t="n">
        <v>45892</v>
      </c>
      <c r="C1835" s="69" t="n">
        <v>2025</v>
      </c>
      <c r="D1835" t="inlineStr">
        <is>
          <t>Aug</t>
        </is>
      </c>
      <c r="E1835" t="inlineStr">
        <is>
          <t>Europe</t>
        </is>
      </c>
      <c r="F1835" t="inlineStr">
        <is>
          <t>France</t>
        </is>
      </c>
      <c r="G1835" t="inlineStr">
        <is>
          <t>Corolla</t>
        </is>
      </c>
      <c r="H1835" t="inlineStr">
        <is>
          <t>Fleet</t>
        </is>
      </c>
      <c r="I1835" t="inlineStr">
        <is>
          <t>Company fleet</t>
        </is>
      </c>
      <c r="J1835" t="inlineStr">
        <is>
          <t>Carlos Silva</t>
        </is>
      </c>
      <c r="K1835" s="70" t="n">
        <v>11</v>
      </c>
      <c r="L1835" s="71" t="n">
        <v>2732238.63</v>
      </c>
      <c r="M1835" s="71" t="n">
        <v>30054624.93</v>
      </c>
      <c r="N1835" s="71" t="n">
        <v>901638.75</v>
      </c>
      <c r="O1835" s="71" t="n">
        <v>29152986.18</v>
      </c>
      <c r="P1835" s="71" t="n">
        <v>26228086</v>
      </c>
      <c r="Q1835" s="71" t="n">
        <v>2924900.18</v>
      </c>
      <c r="R1835" t="inlineStr">
        <is>
          <t>PA-02</t>
        </is>
      </c>
      <c r="S1835" t="inlineStr">
        <is>
          <t>Hybrid</t>
        </is>
      </c>
      <c r="T1835" s="70" t="n">
        <v>11</v>
      </c>
      <c r="U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TY101827</t>
        </is>
      </c>
      <c r="B1836" s="68" t="n">
        <v>45892</v>
      </c>
      <c r="C1836" s="69" t="n">
        <v>2025</v>
      </c>
      <c r="D1836" t="inlineStr">
        <is>
          <t>Aug</t>
        </is>
      </c>
      <c r="E1836" t="inlineStr">
        <is>
          <t>North America</t>
        </is>
      </c>
      <c r="F1836" t="inlineStr">
        <is>
          <t>USA</t>
        </is>
      </c>
      <c r="G1836" t="inlineStr">
        <is>
          <t>bZ4X</t>
        </is>
      </c>
      <c r="H1836" t="inlineStr">
        <is>
          <t>Fleet</t>
        </is>
      </c>
      <c r="I1836" t="inlineStr">
        <is>
          <t>Private buyer</t>
        </is>
      </c>
      <c r="J1836" t="inlineStr">
        <is>
          <t>Noah Smith</t>
        </is>
      </c>
      <c r="K1836" s="70" t="n">
        <v>44</v>
      </c>
      <c r="L1836" s="71" t="n">
        <v>6076582.78</v>
      </c>
      <c r="M1836" s="71" t="n">
        <v>267369642.32</v>
      </c>
      <c r="N1836" s="71" t="n">
        <v>5347392.85</v>
      </c>
      <c r="O1836" s="71" t="n">
        <v>262022249.47</v>
      </c>
      <c r="P1836" s="71" t="n">
        <v>231337308.89</v>
      </c>
      <c r="Q1836" s="71" t="n">
        <v>30684940.58</v>
      </c>
      <c r="R1836" t="inlineStr">
        <is>
          <t>TX-04</t>
        </is>
      </c>
      <c r="S1836" t="inlineStr">
        <is>
          <t>EV</t>
        </is>
      </c>
      <c r="T1836" s="70" t="n">
        <v>45</v>
      </c>
      <c r="U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TY101828</t>
        </is>
      </c>
      <c r="B1837" s="68" t="n">
        <v>45892</v>
      </c>
      <c r="C1837" s="69" t="n">
        <v>2025</v>
      </c>
      <c r="D1837" t="inlineStr">
        <is>
          <t>Aug</t>
        </is>
      </c>
      <c r="E1837" t="inlineStr">
        <is>
          <t>North America</t>
        </is>
      </c>
      <c r="F1837" t="inlineStr">
        <is>
          <t>Canada</t>
        </is>
      </c>
      <c r="G1837" t="inlineStr">
        <is>
          <t>Hilux</t>
        </is>
      </c>
      <c r="H1837" t="inlineStr">
        <is>
          <t>Online reservation</t>
        </is>
      </c>
      <c r="I1837" t="inlineStr">
        <is>
          <t>Private buyer</t>
        </is>
      </c>
      <c r="J1837" t="inlineStr">
        <is>
          <t>Ruhi Shaikh</t>
        </is>
      </c>
      <c r="K1837" s="70" t="n">
        <v>45</v>
      </c>
      <c r="L1837" s="71" t="n">
        <v>3997943.89</v>
      </c>
      <c r="M1837" s="71" t="n">
        <v>179907475.05</v>
      </c>
      <c r="N1837" s="71" t="n">
        <v>8995373.75</v>
      </c>
      <c r="O1837" s="71" t="n">
        <v>170912101.3</v>
      </c>
      <c r="P1837" s="71" t="n">
        <v>142782079.94</v>
      </c>
      <c r="Q1837" s="71" t="n">
        <v>28130021.36</v>
      </c>
      <c r="R1837" t="inlineStr">
        <is>
          <t>TO-02</t>
        </is>
      </c>
      <c r="S1837" t="inlineStr">
        <is>
          <t>Diesel</t>
        </is>
      </c>
      <c r="T1837" s="70" t="n">
        <v>43</v>
      </c>
      <c r="U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TY101829</t>
        </is>
      </c>
      <c r="B1838" s="68" t="n">
        <v>45892</v>
      </c>
      <c r="C1838" s="69" t="n">
        <v>2025</v>
      </c>
      <c r="D1838" t="inlineStr">
        <is>
          <t>Aug</t>
        </is>
      </c>
      <c r="E1838" t="inlineStr">
        <is>
          <t>Europe</t>
        </is>
      </c>
      <c r="F1838" t="inlineStr">
        <is>
          <t>UK</t>
        </is>
      </c>
      <c r="G1838" t="inlineStr">
        <is>
          <t>Prius</t>
        </is>
      </c>
      <c r="H1838" t="inlineStr">
        <is>
          <t>Dealer retail</t>
        </is>
      </c>
      <c r="I1838" t="inlineStr">
        <is>
          <t>Private buyer</t>
        </is>
      </c>
      <c r="J1838" t="inlineStr">
        <is>
          <t>Fatima Al-Saud</t>
        </is>
      </c>
      <c r="K1838" s="70" t="n">
        <v>40</v>
      </c>
      <c r="L1838" s="71" t="n">
        <v>3339555.69</v>
      </c>
      <c r="M1838" s="71" t="n">
        <v>133582227.6</v>
      </c>
      <c r="N1838" s="71" t="n">
        <v>4007466.83</v>
      </c>
      <c r="O1838" s="71" t="n">
        <v>129574760.77</v>
      </c>
      <c r="P1838" s="71" t="n">
        <v>110349353.76</v>
      </c>
      <c r="Q1838" s="71" t="n">
        <v>19225407.01</v>
      </c>
      <c r="R1838" t="inlineStr">
        <is>
          <t>LN-02</t>
        </is>
      </c>
      <c r="S1838" t="inlineStr">
        <is>
          <t>Hybrid</t>
        </is>
      </c>
      <c r="T1838" s="70" t="n">
        <v>39</v>
      </c>
      <c r="U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TY101830</t>
        </is>
      </c>
      <c r="B1839" s="68" t="n">
        <v>45892</v>
      </c>
      <c r="C1839" s="69" t="n">
        <v>2025</v>
      </c>
      <c r="D1839" t="inlineStr">
        <is>
          <t>Aug</t>
        </is>
      </c>
      <c r="E1839" t="inlineStr">
        <is>
          <t>Asia</t>
        </is>
      </c>
      <c r="F1839" t="inlineStr">
        <is>
          <t>Thailand</t>
        </is>
      </c>
      <c r="G1839" t="inlineStr">
        <is>
          <t>Hilux</t>
        </is>
      </c>
      <c r="H1839" t="inlineStr">
        <is>
          <t>Dealer retail</t>
        </is>
      </c>
      <c r="I1839" t="inlineStr">
        <is>
          <t>Company fleet</t>
        </is>
      </c>
      <c r="J1839" t="inlineStr">
        <is>
          <t>Zoya Ahmed</t>
        </is>
      </c>
      <c r="K1839" s="70" t="n">
        <v>40</v>
      </c>
      <c r="L1839" s="71" t="n">
        <v>4048128.79</v>
      </c>
      <c r="M1839" s="71" t="n">
        <v>161925151.6</v>
      </c>
      <c r="N1839" s="71" t="n">
        <v>0</v>
      </c>
      <c r="O1839" s="71" t="n">
        <v>161925151.6</v>
      </c>
      <c r="P1839" s="71" t="n">
        <v>130860559.32</v>
      </c>
      <c r="Q1839" s="71" t="n">
        <v>31064592.28</v>
      </c>
      <c r="R1839" t="inlineStr">
        <is>
          <t>BK-01</t>
        </is>
      </c>
      <c r="S1839" t="inlineStr">
        <is>
          <t>Petrol</t>
        </is>
      </c>
      <c r="T1839" s="70" t="n">
        <v>44</v>
      </c>
      <c r="U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TY101831</t>
        </is>
      </c>
      <c r="B1840" s="68" t="n">
        <v>45892</v>
      </c>
      <c r="C1840" s="69" t="n">
        <v>2025</v>
      </c>
      <c r="D1840" t="inlineStr">
        <is>
          <t>Aug</t>
        </is>
      </c>
      <c r="E1840" t="inlineStr">
        <is>
          <t>Europe</t>
        </is>
      </c>
      <c r="F1840" t="inlineStr">
        <is>
          <t>UK</t>
        </is>
      </c>
      <c r="G1840" t="inlineStr">
        <is>
          <t>Corolla</t>
        </is>
      </c>
      <c r="H1840" t="inlineStr">
        <is>
          <t>Online reservation</t>
        </is>
      </c>
      <c r="I1840" t="inlineStr">
        <is>
          <t>Private buyer</t>
        </is>
      </c>
      <c r="J1840" t="inlineStr">
        <is>
          <t>Liam O'Brien</t>
        </is>
      </c>
      <c r="K1840" s="70" t="n">
        <v>20</v>
      </c>
      <c r="L1840" s="71" t="n">
        <v>2800647.1</v>
      </c>
      <c r="M1840" s="71" t="n">
        <v>56012942</v>
      </c>
      <c r="N1840" s="71" t="n">
        <v>0</v>
      </c>
      <c r="O1840" s="71" t="n">
        <v>56012942</v>
      </c>
      <c r="P1840" s="71" t="n">
        <v>44490805.81</v>
      </c>
      <c r="Q1840" s="71" t="n">
        <v>11522136.19</v>
      </c>
      <c r="R1840" t="inlineStr">
        <is>
          <t>LN-01</t>
        </is>
      </c>
      <c r="S1840" t="inlineStr">
        <is>
          <t>Petrol</t>
        </is>
      </c>
      <c r="T1840" s="70" t="n">
        <v>22</v>
      </c>
      <c r="U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TY101832</t>
        </is>
      </c>
      <c r="B1841" s="68" t="n">
        <v>45892</v>
      </c>
      <c r="C1841" s="69" t="n">
        <v>2025</v>
      </c>
      <c r="D1841" t="inlineStr">
        <is>
          <t>Aug</t>
        </is>
      </c>
      <c r="E1841" t="inlineStr">
        <is>
          <t>Asia</t>
        </is>
      </c>
      <c r="F1841" t="inlineStr">
        <is>
          <t>Thailand</t>
        </is>
      </c>
      <c r="G1841" t="inlineStr">
        <is>
          <t>Corolla</t>
        </is>
      </c>
      <c r="H1841" t="inlineStr">
        <is>
          <t>Fleet</t>
        </is>
      </c>
      <c r="I1841" t="inlineStr">
        <is>
          <t>Private buyer</t>
        </is>
      </c>
      <c r="J1841" t="inlineStr">
        <is>
          <t>Carlos Silva</t>
        </is>
      </c>
      <c r="K1841" s="70" t="n">
        <v>46</v>
      </c>
      <c r="L1841" s="71" t="n">
        <v>2653239.17</v>
      </c>
      <c r="M1841" s="71" t="n">
        <v>122049001.82</v>
      </c>
      <c r="N1841" s="71" t="n">
        <v>3661470.05</v>
      </c>
      <c r="O1841" s="71" t="n">
        <v>118387531.77</v>
      </c>
      <c r="P1841" s="71" t="n">
        <v>109140533.58</v>
      </c>
      <c r="Q1841" s="71" t="n">
        <v>9246998.189999999</v>
      </c>
      <c r="R1841" t="inlineStr">
        <is>
          <t>BK-03</t>
        </is>
      </c>
      <c r="S1841" t="inlineStr">
        <is>
          <t>Petrol</t>
        </is>
      </c>
      <c r="T1841" s="70" t="n">
        <v>51</v>
      </c>
      <c r="U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TY101833</t>
        </is>
      </c>
      <c r="B1842" s="68" t="n">
        <v>45893</v>
      </c>
      <c r="C1842" s="69" t="n">
        <v>2025</v>
      </c>
      <c r="D1842" t="inlineStr">
        <is>
          <t>Aug</t>
        </is>
      </c>
      <c r="E1842" t="inlineStr">
        <is>
          <t>Japan</t>
        </is>
      </c>
      <c r="F1842" t="inlineStr">
        <is>
          <t>Japan</t>
        </is>
      </c>
      <c r="G1842" t="inlineStr">
        <is>
          <t>Land Cruiser</t>
        </is>
      </c>
      <c r="H1842" t="inlineStr">
        <is>
          <t>Dealer retail</t>
        </is>
      </c>
      <c r="I1842" t="inlineStr">
        <is>
          <t>Company fleet</t>
        </is>
      </c>
      <c r="J1842" t="inlineStr">
        <is>
          <t>Zoya Ahmed</t>
        </is>
      </c>
      <c r="K1842" s="70" t="n">
        <v>29</v>
      </c>
      <c r="L1842" s="71" t="n">
        <v>7745607.52</v>
      </c>
      <c r="M1842" s="71" t="n">
        <v>224622618.08</v>
      </c>
      <c r="N1842" s="71" t="n">
        <v>4492452.36</v>
      </c>
      <c r="O1842" s="71" t="n">
        <v>220130165.72</v>
      </c>
      <c r="P1842" s="71" t="n">
        <v>164808074</v>
      </c>
      <c r="Q1842" s="71" t="n">
        <v>55322091.72</v>
      </c>
      <c r="R1842" t="inlineStr">
        <is>
          <t>OS-01</t>
        </is>
      </c>
      <c r="S1842" t="inlineStr">
        <is>
          <t>Petrol</t>
        </is>
      </c>
      <c r="T1842" s="70" t="n">
        <v>32</v>
      </c>
      <c r="U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TY101834</t>
        </is>
      </c>
      <c r="B1843" s="68" t="n">
        <v>45893</v>
      </c>
      <c r="C1843" s="69" t="n">
        <v>2025</v>
      </c>
      <c r="D1843" t="inlineStr">
        <is>
          <t>Aug</t>
        </is>
      </c>
      <c r="E1843" t="inlineStr">
        <is>
          <t>Japan</t>
        </is>
      </c>
      <c r="F1843" t="inlineStr">
        <is>
          <t>Japan</t>
        </is>
      </c>
      <c r="G1843" t="inlineStr">
        <is>
          <t>Corolla</t>
        </is>
      </c>
      <c r="H1843" t="inlineStr">
        <is>
          <t>Dealer retail</t>
        </is>
      </c>
      <c r="I1843" t="inlineStr">
        <is>
          <t>Private buyer</t>
        </is>
      </c>
      <c r="J1843" t="inlineStr">
        <is>
          <t>Noah Smith</t>
        </is>
      </c>
      <c r="K1843" s="70" t="n">
        <v>36</v>
      </c>
      <c r="L1843" s="71" t="n">
        <v>2833937.85</v>
      </c>
      <c r="M1843" s="71" t="n">
        <v>102021762.6</v>
      </c>
      <c r="N1843" s="71" t="n">
        <v>5101088.13</v>
      </c>
      <c r="O1843" s="71" t="n">
        <v>96920674.47</v>
      </c>
      <c r="P1843" s="71" t="n">
        <v>83399156.72</v>
      </c>
      <c r="Q1843" s="71" t="n">
        <v>13521517.75</v>
      </c>
      <c r="R1843" t="inlineStr">
        <is>
          <t>TK-01</t>
        </is>
      </c>
      <c r="S1843" t="inlineStr">
        <is>
          <t>Hybrid</t>
        </is>
      </c>
      <c r="T1843" s="70" t="n">
        <v>39</v>
      </c>
      <c r="U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TY101835</t>
        </is>
      </c>
      <c r="B1844" s="68" t="n">
        <v>45893</v>
      </c>
      <c r="C1844" s="69" t="n">
        <v>2025</v>
      </c>
      <c r="D1844" t="inlineStr">
        <is>
          <t>Aug</t>
        </is>
      </c>
      <c r="E1844" t="inlineStr">
        <is>
          <t>North America</t>
        </is>
      </c>
      <c r="F1844" t="inlineStr">
        <is>
          <t>USA</t>
        </is>
      </c>
      <c r="G1844" t="inlineStr">
        <is>
          <t>Land Cruiser</t>
        </is>
      </c>
      <c r="H1844" t="inlineStr">
        <is>
          <t>Dealer retail</t>
        </is>
      </c>
      <c r="I1844" t="inlineStr">
        <is>
          <t>Private buyer</t>
        </is>
      </c>
      <c r="J1844" t="inlineStr">
        <is>
          <t>Amir Khan</t>
        </is>
      </c>
      <c r="K1844" s="70" t="n">
        <v>38</v>
      </c>
      <c r="L1844" s="71" t="n">
        <v>7704577.73</v>
      </c>
      <c r="M1844" s="71" t="n">
        <v>292773953.74</v>
      </c>
      <c r="N1844" s="71" t="n">
        <v>5855479.07</v>
      </c>
      <c r="O1844" s="71" t="n">
        <v>286918474.67</v>
      </c>
      <c r="P1844" s="71" t="n">
        <v>215473888.85</v>
      </c>
      <c r="Q1844" s="71" t="n">
        <v>71444585.81999999</v>
      </c>
      <c r="R1844" t="inlineStr">
        <is>
          <t>LA-01</t>
        </is>
      </c>
      <c r="S1844" t="inlineStr">
        <is>
          <t>Hybrid</t>
        </is>
      </c>
      <c r="T1844" s="70" t="n">
        <v>40</v>
      </c>
      <c r="U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TY101836</t>
        </is>
      </c>
      <c r="B1845" s="68" t="n">
        <v>45893</v>
      </c>
      <c r="C1845" s="69" t="n">
        <v>2025</v>
      </c>
      <c r="D1845" t="inlineStr">
        <is>
          <t>Aug</t>
        </is>
      </c>
      <c r="E1845" t="inlineStr">
        <is>
          <t>North America</t>
        </is>
      </c>
      <c r="F1845" t="inlineStr">
        <is>
          <t>USA</t>
        </is>
      </c>
      <c r="G1845" t="inlineStr">
        <is>
          <t>bZ4X</t>
        </is>
      </c>
      <c r="H1845" t="inlineStr">
        <is>
          <t>Dealer retail</t>
        </is>
      </c>
      <c r="I1845" t="inlineStr">
        <is>
          <t>Company fleet</t>
        </is>
      </c>
      <c r="J1845" t="inlineStr">
        <is>
          <t>Wei Chen</t>
        </is>
      </c>
      <c r="K1845" s="70" t="n">
        <v>19</v>
      </c>
      <c r="L1845" s="71" t="n">
        <v>5640456.59</v>
      </c>
      <c r="M1845" s="71" t="n">
        <v>107168675.21</v>
      </c>
      <c r="N1845" s="71" t="n">
        <v>5358433.76</v>
      </c>
      <c r="O1845" s="71" t="n">
        <v>101810241.45</v>
      </c>
      <c r="P1845" s="71" t="n">
        <v>105237552.96</v>
      </c>
      <c r="Q1845" s="71" t="n">
        <v>-3427311.51</v>
      </c>
      <c r="R1845" t="inlineStr">
        <is>
          <t>LA-03</t>
        </is>
      </c>
      <c r="S1845" t="inlineStr">
        <is>
          <t>EV</t>
        </is>
      </c>
      <c r="T1845" s="70" t="n">
        <v>20</v>
      </c>
      <c r="U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TY101837</t>
        </is>
      </c>
      <c r="B1846" s="68" t="n">
        <v>45893</v>
      </c>
      <c r="C1846" s="69" t="n">
        <v>2025</v>
      </c>
      <c r="D1846" t="inlineStr">
        <is>
          <t>Aug</t>
        </is>
      </c>
      <c r="E1846" t="inlineStr">
        <is>
          <t>Japan</t>
        </is>
      </c>
      <c r="F1846" t="inlineStr">
        <is>
          <t>Japan</t>
        </is>
      </c>
      <c r="G1846" t="inlineStr">
        <is>
          <t>Land Cruiser</t>
        </is>
      </c>
      <c r="H1846" t="inlineStr">
        <is>
          <t>Fleet</t>
        </is>
      </c>
      <c r="I1846" t="inlineStr">
        <is>
          <t>Private buyer</t>
        </is>
      </c>
      <c r="J1846" t="inlineStr">
        <is>
          <t>Kofi Mensah</t>
        </is>
      </c>
      <c r="K1846" s="70" t="n">
        <v>26</v>
      </c>
      <c r="L1846" s="71" t="n">
        <v>7882335.2</v>
      </c>
      <c r="M1846" s="71" t="n">
        <v>204940715.2</v>
      </c>
      <c r="N1846" s="71" t="n">
        <v>6148221.46</v>
      </c>
      <c r="O1846" s="71" t="n">
        <v>198792493.74</v>
      </c>
      <c r="P1846" s="71" t="n">
        <v>139920102.25</v>
      </c>
      <c r="Q1846" s="71" t="n">
        <v>58872391.49</v>
      </c>
      <c r="R1846" t="inlineStr">
        <is>
          <t>NG-03</t>
        </is>
      </c>
      <c r="S1846" t="inlineStr">
        <is>
          <t>Petrol</t>
        </is>
      </c>
      <c r="T1846" s="70" t="n">
        <v>27</v>
      </c>
      <c r="U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TY101838</t>
        </is>
      </c>
      <c r="B1847" s="68" t="n">
        <v>45893</v>
      </c>
      <c r="C1847" s="69" t="n">
        <v>2025</v>
      </c>
      <c r="D1847" t="inlineStr">
        <is>
          <t>Aug</t>
        </is>
      </c>
      <c r="E1847" t="inlineStr">
        <is>
          <t>Europe</t>
        </is>
      </c>
      <c r="F1847" t="inlineStr">
        <is>
          <t>France</t>
        </is>
      </c>
      <c r="G1847" t="inlineStr">
        <is>
          <t>Prius</t>
        </is>
      </c>
      <c r="H1847" t="inlineStr">
        <is>
          <t>Dealer retail</t>
        </is>
      </c>
      <c r="I1847" t="inlineStr">
        <is>
          <t>Company fleet</t>
        </is>
      </c>
      <c r="J1847" t="inlineStr">
        <is>
          <t>Fatima Al-Saud</t>
        </is>
      </c>
      <c r="K1847" s="70" t="n">
        <v>10</v>
      </c>
      <c r="L1847" s="71" t="n">
        <v>3549148.17</v>
      </c>
      <c r="M1847" s="71" t="n">
        <v>35491481.7</v>
      </c>
      <c r="N1847" s="71" t="n">
        <v>1774574.09</v>
      </c>
      <c r="O1847" s="71" t="n">
        <v>33716907.61</v>
      </c>
      <c r="P1847" s="71" t="n">
        <v>28571791.34</v>
      </c>
      <c r="Q1847" s="71" t="n">
        <v>5145116.27</v>
      </c>
      <c r="R1847" t="inlineStr">
        <is>
          <t>PA-03</t>
        </is>
      </c>
      <c r="S1847" t="inlineStr">
        <is>
          <t>Hybrid</t>
        </is>
      </c>
      <c r="T1847" s="70" t="n">
        <v>10</v>
      </c>
      <c r="U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TY101839</t>
        </is>
      </c>
      <c r="B1848" s="68" t="n">
        <v>45894</v>
      </c>
      <c r="C1848" s="69" t="n">
        <v>2025</v>
      </c>
      <c r="D1848" t="inlineStr">
        <is>
          <t>Aug</t>
        </is>
      </c>
      <c r="E1848" t="inlineStr">
        <is>
          <t>North America</t>
        </is>
      </c>
      <c r="F1848" t="inlineStr">
        <is>
          <t>USA</t>
        </is>
      </c>
      <c r="G1848" t="inlineStr">
        <is>
          <t>RAV4</t>
        </is>
      </c>
      <c r="H1848" t="inlineStr">
        <is>
          <t>Online reservation</t>
        </is>
      </c>
      <c r="I1848" t="inlineStr">
        <is>
          <t>Private buyer</t>
        </is>
      </c>
      <c r="J1848" t="inlineStr">
        <is>
          <t>Noah Smith</t>
        </is>
      </c>
      <c r="K1848" s="70" t="n">
        <v>37</v>
      </c>
      <c r="L1848" s="71" t="n">
        <v>3647626.58</v>
      </c>
      <c r="M1848" s="71" t="n">
        <v>134962183.46</v>
      </c>
      <c r="N1848" s="71" t="n">
        <v>4048865.5</v>
      </c>
      <c r="O1848" s="71" t="n">
        <v>130913317.96</v>
      </c>
      <c r="P1848" s="71" t="n">
        <v>104723588.83</v>
      </c>
      <c r="Q1848" s="71" t="n">
        <v>26189729.13</v>
      </c>
      <c r="R1848" t="inlineStr">
        <is>
          <t>TX-04</t>
        </is>
      </c>
      <c r="S1848" t="inlineStr">
        <is>
          <t>Hybrid</t>
        </is>
      </c>
      <c r="T1848" s="70" t="n">
        <v>38</v>
      </c>
      <c r="U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TY101840</t>
        </is>
      </c>
      <c r="B1849" s="68" t="n">
        <v>45894</v>
      </c>
      <c r="C1849" s="69" t="n">
        <v>2025</v>
      </c>
      <c r="D1849" t="inlineStr">
        <is>
          <t>Aug</t>
        </is>
      </c>
      <c r="E1849" t="inlineStr">
        <is>
          <t>North America</t>
        </is>
      </c>
      <c r="F1849" t="inlineStr">
        <is>
          <t>USA</t>
        </is>
      </c>
      <c r="G1849" t="inlineStr">
        <is>
          <t>Corolla</t>
        </is>
      </c>
      <c r="H1849" t="inlineStr">
        <is>
          <t>Fleet</t>
        </is>
      </c>
      <c r="I1849" t="inlineStr">
        <is>
          <t>Private buyer</t>
        </is>
      </c>
      <c r="J1849" t="inlineStr">
        <is>
          <t>Ana Costa</t>
        </is>
      </c>
      <c r="K1849" s="70" t="n">
        <v>14</v>
      </c>
      <c r="L1849" s="71" t="n">
        <v>2805953.02</v>
      </c>
      <c r="M1849" s="71" t="n">
        <v>39283342.28</v>
      </c>
      <c r="N1849" s="71" t="n">
        <v>0</v>
      </c>
      <c r="O1849" s="71" t="n">
        <v>39283342.28</v>
      </c>
      <c r="P1849" s="71" t="n">
        <v>33114086.82</v>
      </c>
      <c r="Q1849" s="71" t="n">
        <v>6169255.46</v>
      </c>
      <c r="R1849" t="inlineStr">
        <is>
          <t>LA-02</t>
        </is>
      </c>
      <c r="S1849" t="inlineStr">
        <is>
          <t>Hybrid</t>
        </is>
      </c>
      <c r="T1849" s="70" t="n">
        <v>14</v>
      </c>
      <c r="U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TY101841</t>
        </is>
      </c>
      <c r="B1850" s="68" t="n">
        <v>45894</v>
      </c>
      <c r="C1850" s="69" t="n">
        <v>2025</v>
      </c>
      <c r="D1850" t="inlineStr">
        <is>
          <t>Aug</t>
        </is>
      </c>
      <c r="E1850" t="inlineStr">
        <is>
          <t>Asia</t>
        </is>
      </c>
      <c r="F1850" t="inlineStr">
        <is>
          <t>India</t>
        </is>
      </c>
      <c r="G1850" t="inlineStr">
        <is>
          <t>bZ4X</t>
        </is>
      </c>
      <c r="H1850" t="inlineStr">
        <is>
          <t>Dealer retail</t>
        </is>
      </c>
      <c r="I1850" t="inlineStr">
        <is>
          <t>Private buyer</t>
        </is>
      </c>
      <c r="J1850" t="inlineStr">
        <is>
          <t>Fatima Al-Saud</t>
        </is>
      </c>
      <c r="K1850" s="70" t="n">
        <v>43</v>
      </c>
      <c r="L1850" s="71" t="n">
        <v>6036859.49</v>
      </c>
      <c r="M1850" s="71" t="n">
        <v>259584958.07</v>
      </c>
      <c r="N1850" s="71" t="n">
        <v>12979247.9</v>
      </c>
      <c r="O1850" s="71" t="n">
        <v>246605710.17</v>
      </c>
      <c r="P1850" s="71" t="n">
        <v>235481837.67</v>
      </c>
      <c r="Q1850" s="71" t="n">
        <v>11123872.5</v>
      </c>
      <c r="R1850" t="inlineStr">
        <is>
          <t>BL-01</t>
        </is>
      </c>
      <c r="S1850" t="inlineStr">
        <is>
          <t>EV</t>
        </is>
      </c>
      <c r="T1850" s="70" t="n">
        <v>44</v>
      </c>
      <c r="U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TY101842</t>
        </is>
      </c>
      <c r="B1851" s="68" t="n">
        <v>45894</v>
      </c>
      <c r="C1851" s="69" t="n">
        <v>2025</v>
      </c>
      <c r="D1851" t="inlineStr">
        <is>
          <t>Aug</t>
        </is>
      </c>
      <c r="E1851" t="inlineStr">
        <is>
          <t>North America</t>
        </is>
      </c>
      <c r="F1851" t="inlineStr">
        <is>
          <t>USA</t>
        </is>
      </c>
      <c r="G1851" t="inlineStr">
        <is>
          <t>Corolla</t>
        </is>
      </c>
      <c r="H1851" t="inlineStr">
        <is>
          <t>Dealer retail</t>
        </is>
      </c>
      <c r="I1851" t="inlineStr">
        <is>
          <t>Private buyer</t>
        </is>
      </c>
      <c r="J1851" t="inlineStr">
        <is>
          <t>Shraddha Kulkarni</t>
        </is>
      </c>
      <c r="K1851" s="70" t="n">
        <v>9</v>
      </c>
      <c r="L1851" s="71" t="n">
        <v>2795656.76</v>
      </c>
      <c r="M1851" s="71" t="n">
        <v>25160910.84</v>
      </c>
      <c r="N1851" s="71" t="n">
        <v>0</v>
      </c>
      <c r="O1851" s="71" t="n">
        <v>25160910.84</v>
      </c>
      <c r="P1851" s="71" t="n">
        <v>20392751.78</v>
      </c>
      <c r="Q1851" s="71" t="n">
        <v>4768159.06</v>
      </c>
      <c r="R1851" t="inlineStr">
        <is>
          <t>TX-04</t>
        </is>
      </c>
      <c r="S1851" t="inlineStr">
        <is>
          <t>Hybrid</t>
        </is>
      </c>
      <c r="T1851" s="70" t="n">
        <v>9</v>
      </c>
      <c r="U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TY101843</t>
        </is>
      </c>
      <c r="B1852" s="68" t="n">
        <v>45894</v>
      </c>
      <c r="C1852" s="69" t="n">
        <v>2025</v>
      </c>
      <c r="D1852" t="inlineStr">
        <is>
          <t>Aug</t>
        </is>
      </c>
      <c r="E1852" t="inlineStr">
        <is>
          <t>Asia</t>
        </is>
      </c>
      <c r="F1852" t="inlineStr">
        <is>
          <t>India</t>
        </is>
      </c>
      <c r="G1852" t="inlineStr">
        <is>
          <t>Hilux</t>
        </is>
      </c>
      <c r="H1852" t="inlineStr">
        <is>
          <t>Dealer retail</t>
        </is>
      </c>
      <c r="I1852" t="inlineStr">
        <is>
          <t>Private buyer</t>
        </is>
      </c>
      <c r="J1852" t="inlineStr">
        <is>
          <t>Ruhi Shaikh</t>
        </is>
      </c>
      <c r="K1852" s="70" t="n">
        <v>10</v>
      </c>
      <c r="L1852" s="71" t="n">
        <v>4210638.84</v>
      </c>
      <c r="M1852" s="71" t="n">
        <v>42106388.4</v>
      </c>
      <c r="N1852" s="71" t="n">
        <v>1263191.65</v>
      </c>
      <c r="O1852" s="71" t="n">
        <v>40843196.75</v>
      </c>
      <c r="P1852" s="71" t="n">
        <v>30780135.84</v>
      </c>
      <c r="Q1852" s="71" t="n">
        <v>10063060.91</v>
      </c>
      <c r="R1852" t="inlineStr">
        <is>
          <t>PU-02</t>
        </is>
      </c>
      <c r="S1852" t="inlineStr">
        <is>
          <t>Diesel</t>
        </is>
      </c>
      <c r="T1852" s="70" t="n">
        <v>10</v>
      </c>
      <c r="U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TY101844</t>
        </is>
      </c>
      <c r="B1853" s="68" t="n">
        <v>45894</v>
      </c>
      <c r="C1853" s="69" t="n">
        <v>2025</v>
      </c>
      <c r="D1853" t="inlineStr">
        <is>
          <t>Aug</t>
        </is>
      </c>
      <c r="E1853" t="inlineStr">
        <is>
          <t>Europe</t>
        </is>
      </c>
      <c r="F1853" t="inlineStr">
        <is>
          <t>Germany</t>
        </is>
      </c>
      <c r="G1853" t="inlineStr">
        <is>
          <t>RAV4</t>
        </is>
      </c>
      <c r="H1853" t="inlineStr">
        <is>
          <t>Dealer retail</t>
        </is>
      </c>
      <c r="I1853" t="inlineStr">
        <is>
          <t>Private buyer</t>
        </is>
      </c>
      <c r="J1853" t="inlineStr">
        <is>
          <t>Omar Haddad</t>
        </is>
      </c>
      <c r="K1853" s="70" t="n">
        <v>19</v>
      </c>
      <c r="L1853" s="71" t="n">
        <v>3739249.95</v>
      </c>
      <c r="M1853" s="71" t="n">
        <v>71045749.05</v>
      </c>
      <c r="N1853" s="71" t="n">
        <v>2131372.47</v>
      </c>
      <c r="O1853" s="71" t="n">
        <v>68914376.58</v>
      </c>
      <c r="P1853" s="71" t="n">
        <v>52447020.29</v>
      </c>
      <c r="Q1853" s="71" t="n">
        <v>16467356.29</v>
      </c>
      <c r="R1853" t="inlineStr">
        <is>
          <t>BE-03</t>
        </is>
      </c>
      <c r="S1853" t="inlineStr">
        <is>
          <t>Hybrid</t>
        </is>
      </c>
      <c r="T1853" s="70" t="n">
        <v>20</v>
      </c>
      <c r="U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TY101845</t>
        </is>
      </c>
      <c r="B1854" s="68" t="n">
        <v>45894</v>
      </c>
      <c r="C1854" s="69" t="n">
        <v>2025</v>
      </c>
      <c r="D1854" t="inlineStr">
        <is>
          <t>Aug</t>
        </is>
      </c>
      <c r="E1854" t="inlineStr">
        <is>
          <t>Middle East</t>
        </is>
      </c>
      <c r="F1854" t="inlineStr">
        <is>
          <t>Saudi Arabia</t>
        </is>
      </c>
      <c r="G1854" t="inlineStr">
        <is>
          <t>RAV4</t>
        </is>
      </c>
      <c r="H1854" t="inlineStr">
        <is>
          <t>Dealer retail</t>
        </is>
      </c>
      <c r="I1854" t="inlineStr">
        <is>
          <t>Private buyer</t>
        </is>
      </c>
      <c r="J1854" t="inlineStr">
        <is>
          <t>Olivia Brown</t>
        </is>
      </c>
      <c r="K1854" s="70" t="n">
        <v>23</v>
      </c>
      <c r="L1854" s="71" t="n">
        <v>3422541.1</v>
      </c>
      <c r="M1854" s="71" t="n">
        <v>78718445.3</v>
      </c>
      <c r="N1854" s="71" t="n">
        <v>0</v>
      </c>
      <c r="O1854" s="71" t="n">
        <v>78718445.3</v>
      </c>
      <c r="P1854" s="71" t="n">
        <v>65579362.92</v>
      </c>
      <c r="Q1854" s="71" t="n">
        <v>13139082.38</v>
      </c>
      <c r="R1854" t="inlineStr">
        <is>
          <t>RY-01</t>
        </is>
      </c>
      <c r="S1854" t="inlineStr">
        <is>
          <t>Hybrid</t>
        </is>
      </c>
      <c r="T1854" s="70" t="n">
        <v>24</v>
      </c>
      <c r="U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TY101846</t>
        </is>
      </c>
      <c r="B1855" s="68" t="n">
        <v>45894</v>
      </c>
      <c r="C1855" s="69" t="n">
        <v>2025</v>
      </c>
      <c r="D1855" t="inlineStr">
        <is>
          <t>Aug</t>
        </is>
      </c>
      <c r="E1855" t="inlineStr">
        <is>
          <t>North America</t>
        </is>
      </c>
      <c r="F1855" t="inlineStr">
        <is>
          <t>USA</t>
        </is>
      </c>
      <c r="G1855" t="inlineStr">
        <is>
          <t>Hilux</t>
        </is>
      </c>
      <c r="H1855" t="inlineStr">
        <is>
          <t>Dealer retail</t>
        </is>
      </c>
      <c r="I1855" t="inlineStr">
        <is>
          <t>Private buyer</t>
        </is>
      </c>
      <c r="J1855" t="inlineStr">
        <is>
          <t>Fatima Al-Saud</t>
        </is>
      </c>
      <c r="K1855" s="70" t="n">
        <v>30</v>
      </c>
      <c r="L1855" s="71" t="n">
        <v>4059747.53</v>
      </c>
      <c r="M1855" s="71" t="n">
        <v>121792425.9</v>
      </c>
      <c r="N1855" s="71" t="n">
        <v>2435848.52</v>
      </c>
      <c r="O1855" s="71" t="n">
        <v>119356577.38</v>
      </c>
      <c r="P1855" s="71" t="n">
        <v>98141048.16</v>
      </c>
      <c r="Q1855" s="71" t="n">
        <v>21215529.22</v>
      </c>
      <c r="R1855" t="inlineStr">
        <is>
          <t>TX-01</t>
        </is>
      </c>
      <c r="S1855" t="inlineStr">
        <is>
          <t>Petrol</t>
        </is>
      </c>
      <c r="T1855" s="70" t="n">
        <v>32</v>
      </c>
      <c r="U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TY101847</t>
        </is>
      </c>
      <c r="B1856" s="68" t="n">
        <v>45894</v>
      </c>
      <c r="C1856" s="69" t="n">
        <v>2025</v>
      </c>
      <c r="D1856" t="inlineStr">
        <is>
          <t>Aug</t>
        </is>
      </c>
      <c r="E1856" t="inlineStr">
        <is>
          <t>North America</t>
        </is>
      </c>
      <c r="F1856" t="inlineStr">
        <is>
          <t>Canada</t>
        </is>
      </c>
      <c r="G1856" t="inlineStr">
        <is>
          <t>bZ4X</t>
        </is>
      </c>
      <c r="H1856" t="inlineStr">
        <is>
          <t>Dealer retail</t>
        </is>
      </c>
      <c r="I1856" t="inlineStr">
        <is>
          <t>Private buyer</t>
        </is>
      </c>
      <c r="J1856" t="inlineStr">
        <is>
          <t>Yuki Sato</t>
        </is>
      </c>
      <c r="K1856" s="70" t="n">
        <v>5</v>
      </c>
      <c r="L1856" s="71" t="n">
        <v>6111548.79</v>
      </c>
      <c r="M1856" s="71" t="n">
        <v>30557743.95</v>
      </c>
      <c r="N1856" s="71" t="n">
        <v>0</v>
      </c>
      <c r="O1856" s="71" t="n">
        <v>30557743.95</v>
      </c>
      <c r="P1856" s="71" t="n">
        <v>27882981.26</v>
      </c>
      <c r="Q1856" s="71" t="n">
        <v>2674762.69</v>
      </c>
      <c r="R1856" t="inlineStr">
        <is>
          <t>TO-01</t>
        </is>
      </c>
      <c r="S1856" t="inlineStr">
        <is>
          <t>EV</t>
        </is>
      </c>
      <c r="T1856" s="70" t="n">
        <v>5</v>
      </c>
      <c r="U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TY101848</t>
        </is>
      </c>
      <c r="B1857" s="68" t="n">
        <v>45894</v>
      </c>
      <c r="C1857" s="69" t="n">
        <v>2025</v>
      </c>
      <c r="D1857" t="inlineStr">
        <is>
          <t>Aug</t>
        </is>
      </c>
      <c r="E1857" t="inlineStr">
        <is>
          <t>North America</t>
        </is>
      </c>
      <c r="F1857" t="inlineStr">
        <is>
          <t>USA</t>
        </is>
      </c>
      <c r="G1857" t="inlineStr">
        <is>
          <t>RAV4</t>
        </is>
      </c>
      <c r="H1857" t="inlineStr">
        <is>
          <t>Dealer retail</t>
        </is>
      </c>
      <c r="I1857" t="inlineStr">
        <is>
          <t>Private buyer</t>
        </is>
      </c>
      <c r="J1857" t="inlineStr">
        <is>
          <t>Ruhi Shaikh</t>
        </is>
      </c>
      <c r="K1857" s="70" t="n">
        <v>26</v>
      </c>
      <c r="L1857" s="71" t="n">
        <v>3620326.76</v>
      </c>
      <c r="M1857" s="71" t="n">
        <v>94128495.76000001</v>
      </c>
      <c r="N1857" s="71" t="n">
        <v>4706424.79</v>
      </c>
      <c r="O1857" s="71" t="n">
        <v>89422070.97</v>
      </c>
      <c r="P1857" s="71" t="n">
        <v>74447410.11</v>
      </c>
      <c r="Q1857" s="71" t="n">
        <v>14974660.86</v>
      </c>
      <c r="R1857" t="inlineStr">
        <is>
          <t>NY-02</t>
        </is>
      </c>
      <c r="S1857" t="inlineStr">
        <is>
          <t>Petrol</t>
        </is>
      </c>
      <c r="T1857" s="70" t="n">
        <v>27</v>
      </c>
      <c r="U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TY101849</t>
        </is>
      </c>
      <c r="B1858" s="68" t="n">
        <v>45895</v>
      </c>
      <c r="C1858" s="69" t="n">
        <v>2025</v>
      </c>
      <c r="D1858" t="inlineStr">
        <is>
          <t>Aug</t>
        </is>
      </c>
      <c r="E1858" t="inlineStr">
        <is>
          <t>North America</t>
        </is>
      </c>
      <c r="F1858" t="inlineStr">
        <is>
          <t>USA</t>
        </is>
      </c>
      <c r="G1858" t="inlineStr">
        <is>
          <t>Camry</t>
        </is>
      </c>
      <c r="H1858" t="inlineStr">
        <is>
          <t>Online reservation</t>
        </is>
      </c>
      <c r="I1858" t="inlineStr">
        <is>
          <t>Private buyer</t>
        </is>
      </c>
      <c r="J1858" t="inlineStr">
        <is>
          <t>Fatima Al-Saud</t>
        </is>
      </c>
      <c r="K1858" s="70" t="n">
        <v>12</v>
      </c>
      <c r="L1858" s="71" t="n">
        <v>4206698.96</v>
      </c>
      <c r="M1858" s="71" t="n">
        <v>50480387.52</v>
      </c>
      <c r="N1858" s="71" t="n">
        <v>0</v>
      </c>
      <c r="O1858" s="71" t="n">
        <v>50480387.52</v>
      </c>
      <c r="P1858" s="71" t="n">
        <v>38758890.08</v>
      </c>
      <c r="Q1858" s="71" t="n">
        <v>11721497.44</v>
      </c>
      <c r="R1858" t="inlineStr">
        <is>
          <t>LA-04</t>
        </is>
      </c>
      <c r="S1858" t="inlineStr">
        <is>
          <t>Hybrid</t>
        </is>
      </c>
      <c r="T1858" s="70" t="n">
        <v>12</v>
      </c>
      <c r="U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TY101850</t>
        </is>
      </c>
      <c r="B1859" s="68" t="n">
        <v>45895</v>
      </c>
      <c r="C1859" s="69" t="n">
        <v>2025</v>
      </c>
      <c r="D1859" t="inlineStr">
        <is>
          <t>Aug</t>
        </is>
      </c>
      <c r="E1859" t="inlineStr">
        <is>
          <t>Asia</t>
        </is>
      </c>
      <c r="F1859" t="inlineStr">
        <is>
          <t>Indonesia</t>
        </is>
      </c>
      <c r="G1859" t="inlineStr">
        <is>
          <t>Camry</t>
        </is>
      </c>
      <c r="H1859" t="inlineStr">
        <is>
          <t>Dealer retail</t>
        </is>
      </c>
      <c r="I1859" t="inlineStr">
        <is>
          <t>Private buyer</t>
        </is>
      </c>
      <c r="J1859" t="inlineStr">
        <is>
          <t>Shraddha Kulkarni</t>
        </is>
      </c>
      <c r="K1859" s="70" t="n">
        <v>44</v>
      </c>
      <c r="L1859" s="71" t="n">
        <v>4035268.19</v>
      </c>
      <c r="M1859" s="71" t="n">
        <v>177551800.36</v>
      </c>
      <c r="N1859" s="71" t="n">
        <v>0</v>
      </c>
      <c r="O1859" s="71" t="n">
        <v>177551800.36</v>
      </c>
      <c r="P1859" s="71" t="n">
        <v>136607450.51</v>
      </c>
      <c r="Q1859" s="71" t="n">
        <v>40944349.85</v>
      </c>
      <c r="R1859" t="inlineStr">
        <is>
          <t>JK-03</t>
        </is>
      </c>
      <c r="S1859" t="inlineStr">
        <is>
          <t>Petrol</t>
        </is>
      </c>
      <c r="T1859" s="70" t="n">
        <v>45</v>
      </c>
      <c r="U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TY101851</t>
        </is>
      </c>
      <c r="B1860" s="68" t="n">
        <v>45895</v>
      </c>
      <c r="C1860" s="69" t="n">
        <v>2025</v>
      </c>
      <c r="D1860" t="inlineStr">
        <is>
          <t>Aug</t>
        </is>
      </c>
      <c r="E1860" t="inlineStr">
        <is>
          <t>Middle East</t>
        </is>
      </c>
      <c r="F1860" t="inlineStr">
        <is>
          <t>Saudi Arabia</t>
        </is>
      </c>
      <c r="G1860" t="inlineStr">
        <is>
          <t>Corolla</t>
        </is>
      </c>
      <c r="H1860" t="inlineStr">
        <is>
          <t>Dealer retail</t>
        </is>
      </c>
      <c r="I1860" t="inlineStr">
        <is>
          <t>Company fleet</t>
        </is>
      </c>
      <c r="J1860" t="inlineStr">
        <is>
          <t>Wei Chen</t>
        </is>
      </c>
      <c r="K1860" s="70" t="n">
        <v>31</v>
      </c>
      <c r="L1860" s="71" t="n">
        <v>2656457.23</v>
      </c>
      <c r="M1860" s="71" t="n">
        <v>82350174.13</v>
      </c>
      <c r="N1860" s="71" t="n">
        <v>4117508.71</v>
      </c>
      <c r="O1860" s="71" t="n">
        <v>78232665.42</v>
      </c>
      <c r="P1860" s="71" t="n">
        <v>73833055.65000001</v>
      </c>
      <c r="Q1860" s="71" t="n">
        <v>4399609.77</v>
      </c>
      <c r="R1860" t="inlineStr">
        <is>
          <t>RY-02</t>
        </is>
      </c>
      <c r="S1860" t="inlineStr">
        <is>
          <t>Hybrid</t>
        </is>
      </c>
      <c r="T1860" s="70" t="n">
        <v>32</v>
      </c>
      <c r="U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TY101852</t>
        </is>
      </c>
      <c r="B1861" s="68" t="n">
        <v>45895</v>
      </c>
      <c r="C1861" s="69" t="n">
        <v>2025</v>
      </c>
      <c r="D1861" t="inlineStr">
        <is>
          <t>Aug</t>
        </is>
      </c>
      <c r="E1861" t="inlineStr">
        <is>
          <t>North America</t>
        </is>
      </c>
      <c r="F1861" t="inlineStr">
        <is>
          <t>Canada</t>
        </is>
      </c>
      <c r="G1861" t="inlineStr">
        <is>
          <t>Corolla</t>
        </is>
      </c>
      <c r="H1861" t="inlineStr">
        <is>
          <t>Fleet</t>
        </is>
      </c>
      <c r="I1861" t="inlineStr">
        <is>
          <t>Private buyer</t>
        </is>
      </c>
      <c r="J1861" t="inlineStr">
        <is>
          <t>Lucas Martin</t>
        </is>
      </c>
      <c r="K1861" s="70" t="n">
        <v>6</v>
      </c>
      <c r="L1861" s="71" t="n">
        <v>2766148.55</v>
      </c>
      <c r="M1861" s="71" t="n">
        <v>16596891.3</v>
      </c>
      <c r="N1861" s="71" t="n">
        <v>497906.74</v>
      </c>
      <c r="O1861" s="71" t="n">
        <v>16098984.56</v>
      </c>
      <c r="P1861" s="71" t="n">
        <v>13776799.41</v>
      </c>
      <c r="Q1861" s="71" t="n">
        <v>2322185.15</v>
      </c>
      <c r="R1861" t="inlineStr">
        <is>
          <t>TO-02</t>
        </is>
      </c>
      <c r="S1861" t="inlineStr">
        <is>
          <t>Hybrid</t>
        </is>
      </c>
      <c r="T1861" s="70" t="n">
        <v>6</v>
      </c>
      <c r="U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TY101853</t>
        </is>
      </c>
      <c r="B1862" s="68" t="n">
        <v>45896</v>
      </c>
      <c r="C1862" s="69" t="n">
        <v>2025</v>
      </c>
      <c r="D1862" t="inlineStr">
        <is>
          <t>Aug</t>
        </is>
      </c>
      <c r="E1862" t="inlineStr">
        <is>
          <t>Japan</t>
        </is>
      </c>
      <c r="F1862" t="inlineStr">
        <is>
          <t>Japan</t>
        </is>
      </c>
      <c r="G1862" t="inlineStr">
        <is>
          <t>Corolla</t>
        </is>
      </c>
      <c r="H1862" t="inlineStr">
        <is>
          <t>Dealer retail</t>
        </is>
      </c>
      <c r="I1862" t="inlineStr">
        <is>
          <t>Private buyer</t>
        </is>
      </c>
      <c r="J1862" t="inlineStr">
        <is>
          <t>Olivia Brown</t>
        </is>
      </c>
      <c r="K1862" s="70" t="n">
        <v>11</v>
      </c>
      <c r="L1862" s="71" t="n">
        <v>2884562.66</v>
      </c>
      <c r="M1862" s="71" t="n">
        <v>31730189.26</v>
      </c>
      <c r="N1862" s="71" t="n">
        <v>0</v>
      </c>
      <c r="O1862" s="71" t="n">
        <v>31730189.26</v>
      </c>
      <c r="P1862" s="71" t="n">
        <v>26196256.86</v>
      </c>
      <c r="Q1862" s="71" t="n">
        <v>5533932.4</v>
      </c>
      <c r="R1862" t="inlineStr">
        <is>
          <t>TK-04</t>
        </is>
      </c>
      <c r="S1862" t="inlineStr">
        <is>
          <t>Hybrid</t>
        </is>
      </c>
      <c r="T1862" s="70" t="n">
        <v>12</v>
      </c>
      <c r="U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TY101854</t>
        </is>
      </c>
      <c r="B1863" s="68" t="n">
        <v>45896</v>
      </c>
      <c r="C1863" s="69" t="n">
        <v>2025</v>
      </c>
      <c r="D1863" t="inlineStr">
        <is>
          <t>Aug</t>
        </is>
      </c>
      <c r="E1863" t="inlineStr">
        <is>
          <t>Asia</t>
        </is>
      </c>
      <c r="F1863" t="inlineStr">
        <is>
          <t>Thailand</t>
        </is>
      </c>
      <c r="G1863" t="inlineStr">
        <is>
          <t>Corolla</t>
        </is>
      </c>
      <c r="H1863" t="inlineStr">
        <is>
          <t>Fleet</t>
        </is>
      </c>
      <c r="I1863" t="inlineStr">
        <is>
          <t>Private buyer</t>
        </is>
      </c>
      <c r="J1863" t="inlineStr">
        <is>
          <t>Wei Chen</t>
        </is>
      </c>
      <c r="K1863" s="70" t="n">
        <v>7</v>
      </c>
      <c r="L1863" s="71" t="n">
        <v>2727271.14</v>
      </c>
      <c r="M1863" s="71" t="n">
        <v>19090897.98</v>
      </c>
      <c r="N1863" s="71" t="n">
        <v>381817.96</v>
      </c>
      <c r="O1863" s="71" t="n">
        <v>18709080.02</v>
      </c>
      <c r="P1863" s="71" t="n">
        <v>16345779.38</v>
      </c>
      <c r="Q1863" s="71" t="n">
        <v>2363300.64</v>
      </c>
      <c r="R1863" t="inlineStr">
        <is>
          <t>BK-01</t>
        </is>
      </c>
      <c r="S1863" t="inlineStr">
        <is>
          <t>Petrol</t>
        </is>
      </c>
      <c r="T1863" s="70" t="n">
        <v>7</v>
      </c>
      <c r="U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TY101855</t>
        </is>
      </c>
      <c r="B1864" s="68" t="n">
        <v>45896</v>
      </c>
      <c r="C1864" s="69" t="n">
        <v>2025</v>
      </c>
      <c r="D1864" t="inlineStr">
        <is>
          <t>Aug</t>
        </is>
      </c>
      <c r="E1864" t="inlineStr">
        <is>
          <t>Europe</t>
        </is>
      </c>
      <c r="F1864" t="inlineStr">
        <is>
          <t>UK</t>
        </is>
      </c>
      <c r="G1864" t="inlineStr">
        <is>
          <t>Land Cruiser</t>
        </is>
      </c>
      <c r="H1864" t="inlineStr">
        <is>
          <t>Dealer retail</t>
        </is>
      </c>
      <c r="I1864" t="inlineStr">
        <is>
          <t>Private buyer</t>
        </is>
      </c>
      <c r="J1864" t="inlineStr">
        <is>
          <t>Carlos Silva</t>
        </is>
      </c>
      <c r="K1864" s="70" t="n">
        <v>35</v>
      </c>
      <c r="L1864" s="71" t="n">
        <v>7122506.08</v>
      </c>
      <c r="M1864" s="71" t="n">
        <v>249287712.8</v>
      </c>
      <c r="N1864" s="71" t="n">
        <v>7478631.38</v>
      </c>
      <c r="O1864" s="71" t="n">
        <v>241809081.42</v>
      </c>
      <c r="P1864" s="71" t="n">
        <v>191814783.91</v>
      </c>
      <c r="Q1864" s="71" t="n">
        <v>49994297.51</v>
      </c>
      <c r="R1864" t="inlineStr">
        <is>
          <t>LN-02</t>
        </is>
      </c>
      <c r="S1864" t="inlineStr">
        <is>
          <t>Diesel</t>
        </is>
      </c>
      <c r="T1864" s="70" t="n">
        <v>38</v>
      </c>
      <c r="U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TY101856</t>
        </is>
      </c>
      <c r="B1865" s="68" t="n">
        <v>45896</v>
      </c>
      <c r="C1865" s="69" t="n">
        <v>2025</v>
      </c>
      <c r="D1865" t="inlineStr">
        <is>
          <t>Aug</t>
        </is>
      </c>
      <c r="E1865" t="inlineStr">
        <is>
          <t>Asia</t>
        </is>
      </c>
      <c r="F1865" t="inlineStr">
        <is>
          <t>India</t>
        </is>
      </c>
      <c r="G1865" t="inlineStr">
        <is>
          <t>Corolla</t>
        </is>
      </c>
      <c r="H1865" t="inlineStr">
        <is>
          <t>Dealer retail</t>
        </is>
      </c>
      <c r="I1865" t="inlineStr">
        <is>
          <t>Private buyer</t>
        </is>
      </c>
      <c r="J1865" t="inlineStr">
        <is>
          <t>Fatima Al-Saud</t>
        </is>
      </c>
      <c r="K1865" s="70" t="n">
        <v>23</v>
      </c>
      <c r="L1865" s="71" t="n">
        <v>2798071.03</v>
      </c>
      <c r="M1865" s="71" t="n">
        <v>64355633.69</v>
      </c>
      <c r="N1865" s="71" t="n">
        <v>0</v>
      </c>
      <c r="O1865" s="71" t="n">
        <v>64355633.69</v>
      </c>
      <c r="P1865" s="71" t="n">
        <v>51334098.75</v>
      </c>
      <c r="Q1865" s="71" t="n">
        <v>13021534.94</v>
      </c>
      <c r="R1865" t="inlineStr">
        <is>
          <t>DL-03</t>
        </is>
      </c>
      <c r="S1865" t="inlineStr">
        <is>
          <t>Hybrid</t>
        </is>
      </c>
      <c r="T1865" s="70" t="n">
        <v>23</v>
      </c>
      <c r="U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TY101857</t>
        </is>
      </c>
      <c r="B1866" s="68" t="n">
        <v>45896</v>
      </c>
      <c r="C1866" s="69" t="n">
        <v>2025</v>
      </c>
      <c r="D1866" t="inlineStr">
        <is>
          <t>Aug</t>
        </is>
      </c>
      <c r="E1866" t="inlineStr">
        <is>
          <t>North America</t>
        </is>
      </c>
      <c r="F1866" t="inlineStr">
        <is>
          <t>USA</t>
        </is>
      </c>
      <c r="G1866" t="inlineStr">
        <is>
          <t>Prius</t>
        </is>
      </c>
      <c r="H1866" t="inlineStr">
        <is>
          <t>Online reservation</t>
        </is>
      </c>
      <c r="I1866" t="inlineStr">
        <is>
          <t>Company fleet</t>
        </is>
      </c>
      <c r="J1866" t="inlineStr">
        <is>
          <t>Omar Haddad</t>
        </is>
      </c>
      <c r="K1866" s="70" t="n">
        <v>35</v>
      </c>
      <c r="L1866" s="71" t="n">
        <v>3536113.69</v>
      </c>
      <c r="M1866" s="71" t="n">
        <v>123763979.15</v>
      </c>
      <c r="N1866" s="71" t="n">
        <v>2475279.58</v>
      </c>
      <c r="O1866" s="71" t="n">
        <v>121288699.57</v>
      </c>
      <c r="P1866" s="71" t="n">
        <v>99275270.89</v>
      </c>
      <c r="Q1866" s="71" t="n">
        <v>22013428.68</v>
      </c>
      <c r="R1866" t="inlineStr">
        <is>
          <t>NY-03</t>
        </is>
      </c>
      <c r="S1866" t="inlineStr">
        <is>
          <t>Hybrid</t>
        </is>
      </c>
      <c r="T1866" s="70" t="n">
        <v>39</v>
      </c>
      <c r="U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TY101858</t>
        </is>
      </c>
      <c r="B1867" s="68" t="n">
        <v>45896</v>
      </c>
      <c r="C1867" s="69" t="n">
        <v>2025</v>
      </c>
      <c r="D1867" t="inlineStr">
        <is>
          <t>Aug</t>
        </is>
      </c>
      <c r="E1867" t="inlineStr">
        <is>
          <t>Asia</t>
        </is>
      </c>
      <c r="F1867" t="inlineStr">
        <is>
          <t>Indonesia</t>
        </is>
      </c>
      <c r="G1867" t="inlineStr">
        <is>
          <t>Hilux</t>
        </is>
      </c>
      <c r="H1867" t="inlineStr">
        <is>
          <t>Dealer retail</t>
        </is>
      </c>
      <c r="I1867" t="inlineStr">
        <is>
          <t>Private buyer</t>
        </is>
      </c>
      <c r="J1867" t="inlineStr">
        <is>
          <t>Liam O'Brien</t>
        </is>
      </c>
      <c r="K1867" s="70" t="n">
        <v>36</v>
      </c>
      <c r="L1867" s="71" t="n">
        <v>4148899.2</v>
      </c>
      <c r="M1867" s="71" t="n">
        <v>149360371.2</v>
      </c>
      <c r="N1867" s="71" t="n">
        <v>0</v>
      </c>
      <c r="O1867" s="71" t="n">
        <v>149360371.2</v>
      </c>
      <c r="P1867" s="71" t="n">
        <v>115035367.82</v>
      </c>
      <c r="Q1867" s="71" t="n">
        <v>34325003.38</v>
      </c>
      <c r="R1867" t="inlineStr">
        <is>
          <t>JK-04</t>
        </is>
      </c>
      <c r="S1867" t="inlineStr">
        <is>
          <t>Diesel</t>
        </is>
      </c>
      <c r="T1867" s="70" t="n">
        <v>37</v>
      </c>
      <c r="U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TY101859</t>
        </is>
      </c>
      <c r="B1868" s="68" t="n">
        <v>45896</v>
      </c>
      <c r="C1868" s="69" t="n">
        <v>2025</v>
      </c>
      <c r="D1868" t="inlineStr">
        <is>
          <t>Aug</t>
        </is>
      </c>
      <c r="E1868" t="inlineStr">
        <is>
          <t>Japan</t>
        </is>
      </c>
      <c r="F1868" t="inlineStr">
        <is>
          <t>Japan</t>
        </is>
      </c>
      <c r="G1868" t="inlineStr">
        <is>
          <t>Prius</t>
        </is>
      </c>
      <c r="H1868" t="inlineStr">
        <is>
          <t>Dealer retail</t>
        </is>
      </c>
      <c r="I1868" t="inlineStr">
        <is>
          <t>Private buyer</t>
        </is>
      </c>
      <c r="J1868" t="inlineStr">
        <is>
          <t>Sara Rossi</t>
        </is>
      </c>
      <c r="K1868" s="70" t="n">
        <v>27</v>
      </c>
      <c r="L1868" s="71" t="n">
        <v>3538200.81</v>
      </c>
      <c r="M1868" s="71" t="n">
        <v>95531421.87</v>
      </c>
      <c r="N1868" s="71" t="n">
        <v>0</v>
      </c>
      <c r="O1868" s="71" t="n">
        <v>95531421.87</v>
      </c>
      <c r="P1868" s="71" t="n">
        <v>74278885.16</v>
      </c>
      <c r="Q1868" s="71" t="n">
        <v>21252536.71</v>
      </c>
      <c r="R1868" t="inlineStr">
        <is>
          <t>OS-01</t>
        </is>
      </c>
      <c r="S1868" t="inlineStr">
        <is>
          <t>Hybrid</t>
        </is>
      </c>
      <c r="T1868" s="70" t="n">
        <v>28</v>
      </c>
      <c r="U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TY101860</t>
        </is>
      </c>
      <c r="B1869" s="68" t="n">
        <v>45896</v>
      </c>
      <c r="C1869" s="69" t="n">
        <v>2025</v>
      </c>
      <c r="D1869" t="inlineStr">
        <is>
          <t>Aug</t>
        </is>
      </c>
      <c r="E1869" t="inlineStr">
        <is>
          <t>Europe</t>
        </is>
      </c>
      <c r="F1869" t="inlineStr">
        <is>
          <t>Germany</t>
        </is>
      </c>
      <c r="G1869" t="inlineStr">
        <is>
          <t>bZ4X</t>
        </is>
      </c>
      <c r="H1869" t="inlineStr">
        <is>
          <t>Fleet</t>
        </is>
      </c>
      <c r="I1869" t="inlineStr">
        <is>
          <t>Government</t>
        </is>
      </c>
      <c r="J1869" t="inlineStr">
        <is>
          <t>Arjun Mehta</t>
        </is>
      </c>
      <c r="K1869" s="70" t="n">
        <v>26</v>
      </c>
      <c r="L1869" s="71" t="n">
        <v>6094538.46</v>
      </c>
      <c r="M1869" s="71" t="n">
        <v>158457999.96</v>
      </c>
      <c r="N1869" s="71" t="n">
        <v>7922900</v>
      </c>
      <c r="O1869" s="71" t="n">
        <v>150535099.96</v>
      </c>
      <c r="P1869" s="71" t="n">
        <v>138396743.25</v>
      </c>
      <c r="Q1869" s="71" t="n">
        <v>12138356.71</v>
      </c>
      <c r="R1869" t="inlineStr">
        <is>
          <t>BE-03</t>
        </is>
      </c>
      <c r="S1869" t="inlineStr">
        <is>
          <t>EV</t>
        </is>
      </c>
      <c r="T1869" s="70" t="n">
        <v>28</v>
      </c>
      <c r="U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TY101861</t>
        </is>
      </c>
      <c r="B1870" s="68" t="n">
        <v>45896</v>
      </c>
      <c r="C1870" s="69" t="n">
        <v>2025</v>
      </c>
      <c r="D1870" t="inlineStr">
        <is>
          <t>Aug</t>
        </is>
      </c>
      <c r="E1870" t="inlineStr">
        <is>
          <t>Japan</t>
        </is>
      </c>
      <c r="F1870" t="inlineStr">
        <is>
          <t>Japan</t>
        </is>
      </c>
      <c r="G1870" t="inlineStr">
        <is>
          <t>RAV4</t>
        </is>
      </c>
      <c r="H1870" t="inlineStr">
        <is>
          <t>Dealer retail</t>
        </is>
      </c>
      <c r="I1870" t="inlineStr">
        <is>
          <t>Company fleet</t>
        </is>
      </c>
      <c r="J1870" t="inlineStr">
        <is>
          <t>Priya Nair</t>
        </is>
      </c>
      <c r="K1870" s="70" t="n">
        <v>40</v>
      </c>
      <c r="L1870" s="71" t="n">
        <v>3681316.7</v>
      </c>
      <c r="M1870" s="71" t="n">
        <v>147252668</v>
      </c>
      <c r="N1870" s="71" t="n">
        <v>2945053.36</v>
      </c>
      <c r="O1870" s="71" t="n">
        <v>144307614.64</v>
      </c>
      <c r="P1870" s="71" t="n">
        <v>114044328.96</v>
      </c>
      <c r="Q1870" s="71" t="n">
        <v>30263285.68</v>
      </c>
      <c r="R1870" t="inlineStr">
        <is>
          <t>OS-01</t>
        </is>
      </c>
      <c r="S1870" t="inlineStr">
        <is>
          <t>Petrol</t>
        </is>
      </c>
      <c r="T1870" s="70" t="n">
        <v>40</v>
      </c>
      <c r="U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TY101862</t>
        </is>
      </c>
      <c r="B1871" s="68" t="n">
        <v>45896</v>
      </c>
      <c r="C1871" s="69" t="n">
        <v>2025</v>
      </c>
      <c r="D1871" t="inlineStr">
        <is>
          <t>Aug</t>
        </is>
      </c>
      <c r="E1871" t="inlineStr">
        <is>
          <t>Middle East</t>
        </is>
      </c>
      <c r="F1871" t="inlineStr">
        <is>
          <t>UAE</t>
        </is>
      </c>
      <c r="G1871" t="inlineStr">
        <is>
          <t>bZ4X</t>
        </is>
      </c>
      <c r="H1871" t="inlineStr">
        <is>
          <t>Dealer retail</t>
        </is>
      </c>
      <c r="I1871" t="inlineStr">
        <is>
          <t>Government</t>
        </is>
      </c>
      <c r="J1871" t="inlineStr">
        <is>
          <t>Yuki Sato</t>
        </is>
      </c>
      <c r="K1871" s="70" t="n">
        <v>34</v>
      </c>
      <c r="L1871" s="71" t="n">
        <v>5688544.28</v>
      </c>
      <c r="M1871" s="71" t="n">
        <v>193410505.52</v>
      </c>
      <c r="N1871" s="71" t="n">
        <v>9670525.279999999</v>
      </c>
      <c r="O1871" s="71" t="n">
        <v>183739980.24</v>
      </c>
      <c r="P1871" s="71" t="n">
        <v>186090764.03</v>
      </c>
      <c r="Q1871" s="71" t="n">
        <v>-2350783.79</v>
      </c>
      <c r="R1871" t="inlineStr">
        <is>
          <t>DB-04</t>
        </is>
      </c>
      <c r="S1871" t="inlineStr">
        <is>
          <t>EV</t>
        </is>
      </c>
      <c r="T1871" s="70" t="n">
        <v>37</v>
      </c>
      <c r="U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TY101863</t>
        </is>
      </c>
      <c r="B1872" s="68" t="n">
        <v>45896</v>
      </c>
      <c r="C1872" s="69" t="n">
        <v>2025</v>
      </c>
      <c r="D1872" t="inlineStr">
        <is>
          <t>Aug</t>
        </is>
      </c>
      <c r="E1872" t="inlineStr">
        <is>
          <t>Middle East</t>
        </is>
      </c>
      <c r="F1872" t="inlineStr">
        <is>
          <t>UAE</t>
        </is>
      </c>
      <c r="G1872" t="inlineStr">
        <is>
          <t>Corolla</t>
        </is>
      </c>
      <c r="H1872" t="inlineStr">
        <is>
          <t>Online reservation</t>
        </is>
      </c>
      <c r="I1872" t="inlineStr">
        <is>
          <t>Private buyer</t>
        </is>
      </c>
      <c r="J1872" t="inlineStr">
        <is>
          <t>Aisha Bello</t>
        </is>
      </c>
      <c r="K1872" s="70" t="n">
        <v>38</v>
      </c>
      <c r="L1872" s="71" t="n">
        <v>2962416.08</v>
      </c>
      <c r="M1872" s="71" t="n">
        <v>112571811.04</v>
      </c>
      <c r="N1872" s="71" t="n">
        <v>2251436.22</v>
      </c>
      <c r="O1872" s="71" t="n">
        <v>110320374.82</v>
      </c>
      <c r="P1872" s="71" t="n">
        <v>86196692.19</v>
      </c>
      <c r="Q1872" s="71" t="n">
        <v>24123682.63</v>
      </c>
      <c r="R1872" t="inlineStr">
        <is>
          <t>DB-02</t>
        </is>
      </c>
      <c r="S1872" t="inlineStr">
        <is>
          <t>Hybrid</t>
        </is>
      </c>
      <c r="T1872" s="70" t="n">
        <v>42</v>
      </c>
      <c r="U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TY101864</t>
        </is>
      </c>
      <c r="B1873" s="68" t="n">
        <v>45897</v>
      </c>
      <c r="C1873" s="69" t="n">
        <v>2025</v>
      </c>
      <c r="D1873" t="inlineStr">
        <is>
          <t>Aug</t>
        </is>
      </c>
      <c r="E1873" t="inlineStr">
        <is>
          <t>North America</t>
        </is>
      </c>
      <c r="F1873" t="inlineStr">
        <is>
          <t>Canada</t>
        </is>
      </c>
      <c r="G1873" t="inlineStr">
        <is>
          <t>bZ4X</t>
        </is>
      </c>
      <c r="H1873" t="inlineStr">
        <is>
          <t>Dealer retail</t>
        </is>
      </c>
      <c r="I1873" t="inlineStr">
        <is>
          <t>Private buyer</t>
        </is>
      </c>
      <c r="J1873" t="inlineStr">
        <is>
          <t>Liam O'Brien</t>
        </is>
      </c>
      <c r="K1873" s="70" t="n">
        <v>30</v>
      </c>
      <c r="L1873" s="71" t="n">
        <v>5823774.57</v>
      </c>
      <c r="M1873" s="71" t="n">
        <v>174713237.1</v>
      </c>
      <c r="N1873" s="71" t="n">
        <v>8735661.859999999</v>
      </c>
      <c r="O1873" s="71" t="n">
        <v>165977575.24</v>
      </c>
      <c r="P1873" s="71" t="n">
        <v>159738384.31</v>
      </c>
      <c r="Q1873" s="71" t="n">
        <v>6239190.93</v>
      </c>
      <c r="R1873" t="inlineStr">
        <is>
          <t>TO-01</t>
        </is>
      </c>
      <c r="S1873" t="inlineStr">
        <is>
          <t>EV</t>
        </is>
      </c>
      <c r="T1873" s="70" t="n">
        <v>30</v>
      </c>
      <c r="U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TY101865</t>
        </is>
      </c>
      <c r="B1874" s="68" t="n">
        <v>45897</v>
      </c>
      <c r="C1874" s="69" t="n">
        <v>2025</v>
      </c>
      <c r="D1874" t="inlineStr">
        <is>
          <t>Aug</t>
        </is>
      </c>
      <c r="E1874" t="inlineStr">
        <is>
          <t>Asia</t>
        </is>
      </c>
      <c r="F1874" t="inlineStr">
        <is>
          <t>India</t>
        </is>
      </c>
      <c r="G1874" t="inlineStr">
        <is>
          <t>RAV4</t>
        </is>
      </c>
      <c r="H1874" t="inlineStr">
        <is>
          <t>Fleet</t>
        </is>
      </c>
      <c r="I1874" t="inlineStr">
        <is>
          <t>Private buyer</t>
        </is>
      </c>
      <c r="J1874" t="inlineStr">
        <is>
          <t>Amir Khan</t>
        </is>
      </c>
      <c r="K1874" s="70" t="n">
        <v>35</v>
      </c>
      <c r="L1874" s="71" t="n">
        <v>3404811.91</v>
      </c>
      <c r="M1874" s="71" t="n">
        <v>119168416.85</v>
      </c>
      <c r="N1874" s="71" t="n">
        <v>2383368.34</v>
      </c>
      <c r="O1874" s="71" t="n">
        <v>116785048.51</v>
      </c>
      <c r="P1874" s="71" t="n">
        <v>101233348.82</v>
      </c>
      <c r="Q1874" s="71" t="n">
        <v>15551699.69</v>
      </c>
      <c r="R1874" t="inlineStr">
        <is>
          <t>BL-02</t>
        </is>
      </c>
      <c r="S1874" t="inlineStr">
        <is>
          <t>Hybrid</t>
        </is>
      </c>
      <c r="T1874" s="70" t="n">
        <v>38</v>
      </c>
      <c r="U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TY101866</t>
        </is>
      </c>
      <c r="B1875" s="68" t="n">
        <v>45897</v>
      </c>
      <c r="C1875" s="69" t="n">
        <v>2025</v>
      </c>
      <c r="D1875" t="inlineStr">
        <is>
          <t>Aug</t>
        </is>
      </c>
      <c r="E1875" t="inlineStr">
        <is>
          <t>Asia</t>
        </is>
      </c>
      <c r="F1875" t="inlineStr">
        <is>
          <t>Thailand</t>
        </is>
      </c>
      <c r="G1875" t="inlineStr">
        <is>
          <t>Corolla</t>
        </is>
      </c>
      <c r="H1875" t="inlineStr">
        <is>
          <t>Fleet</t>
        </is>
      </c>
      <c r="I1875" t="inlineStr">
        <is>
          <t>Government</t>
        </is>
      </c>
      <c r="J1875" t="inlineStr">
        <is>
          <t>Sara Rossi</t>
        </is>
      </c>
      <c r="K1875" s="70" t="n">
        <v>16</v>
      </c>
      <c r="L1875" s="71" t="n">
        <v>2886325.4</v>
      </c>
      <c r="M1875" s="71" t="n">
        <v>46181206.4</v>
      </c>
      <c r="N1875" s="71" t="n">
        <v>923624.13</v>
      </c>
      <c r="O1875" s="71" t="n">
        <v>45257582.27</v>
      </c>
      <c r="P1875" s="71" t="n">
        <v>35949107.63</v>
      </c>
      <c r="Q1875" s="71" t="n">
        <v>9308474.640000001</v>
      </c>
      <c r="R1875" t="inlineStr">
        <is>
          <t>BK-01</t>
        </is>
      </c>
      <c r="S1875" t="inlineStr">
        <is>
          <t>Hybrid</t>
        </is>
      </c>
      <c r="T1875" s="70" t="n">
        <v>16</v>
      </c>
      <c r="U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TY101867</t>
        </is>
      </c>
      <c r="B1876" s="68" t="n">
        <v>45897</v>
      </c>
      <c r="C1876" s="69" t="n">
        <v>2025</v>
      </c>
      <c r="D1876" t="inlineStr">
        <is>
          <t>Aug</t>
        </is>
      </c>
      <c r="E1876" t="inlineStr">
        <is>
          <t>Europe</t>
        </is>
      </c>
      <c r="F1876" t="inlineStr">
        <is>
          <t>UK</t>
        </is>
      </c>
      <c r="G1876" t="inlineStr">
        <is>
          <t>Corolla</t>
        </is>
      </c>
      <c r="H1876" t="inlineStr">
        <is>
          <t>Dealer retail</t>
        </is>
      </c>
      <c r="I1876" t="inlineStr">
        <is>
          <t>Company fleet</t>
        </is>
      </c>
      <c r="J1876" t="inlineStr">
        <is>
          <t>Ruhi Shaikh</t>
        </is>
      </c>
      <c r="K1876" s="70" t="n">
        <v>9</v>
      </c>
      <c r="L1876" s="71" t="n">
        <v>2795267.51</v>
      </c>
      <c r="M1876" s="71" t="n">
        <v>25157407.59</v>
      </c>
      <c r="N1876" s="71" t="n">
        <v>503148.15</v>
      </c>
      <c r="O1876" s="71" t="n">
        <v>24654259.44</v>
      </c>
      <c r="P1876" s="71" t="n">
        <v>20374115.72</v>
      </c>
      <c r="Q1876" s="71" t="n">
        <v>4280143.72</v>
      </c>
      <c r="R1876" t="inlineStr">
        <is>
          <t>LN-04</t>
        </is>
      </c>
      <c r="S1876" t="inlineStr">
        <is>
          <t>Petrol</t>
        </is>
      </c>
      <c r="T1876" s="70" t="n">
        <v>9</v>
      </c>
      <c r="U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TY101868</t>
        </is>
      </c>
      <c r="B1877" s="68" t="n">
        <v>45901</v>
      </c>
      <c r="C1877" s="69" t="n">
        <v>2025</v>
      </c>
      <c r="D1877" t="inlineStr">
        <is>
          <t>Sep</t>
        </is>
      </c>
      <c r="E1877" t="inlineStr">
        <is>
          <t>Japan</t>
        </is>
      </c>
      <c r="F1877" t="inlineStr">
        <is>
          <t>Japan</t>
        </is>
      </c>
      <c r="G1877" t="inlineStr">
        <is>
          <t>Corolla</t>
        </is>
      </c>
      <c r="H1877" t="inlineStr">
        <is>
          <t>Online reservation</t>
        </is>
      </c>
      <c r="I1877" t="inlineStr">
        <is>
          <t>Private buyer</t>
        </is>
      </c>
      <c r="J1877" t="inlineStr">
        <is>
          <t>Omar Haddad</t>
        </is>
      </c>
      <c r="K1877" s="70" t="n">
        <v>10</v>
      </c>
      <c r="L1877" s="71" t="n">
        <v>2920969</v>
      </c>
      <c r="M1877" s="71" t="n">
        <v>29209690</v>
      </c>
      <c r="N1877" s="71" t="n">
        <v>876290.7</v>
      </c>
      <c r="O1877" s="71" t="n">
        <v>28333399.3</v>
      </c>
      <c r="P1877" s="71" t="n">
        <v>23505299.83</v>
      </c>
      <c r="Q1877" s="71" t="n">
        <v>4828099.47</v>
      </c>
      <c r="R1877" t="inlineStr">
        <is>
          <t>NG-02</t>
        </is>
      </c>
      <c r="S1877" t="inlineStr">
        <is>
          <t>Petrol</t>
        </is>
      </c>
      <c r="T1877" s="70" t="n">
        <v>10</v>
      </c>
      <c r="U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TY101869</t>
        </is>
      </c>
      <c r="B1878" s="68" t="n">
        <v>45901</v>
      </c>
      <c r="C1878" s="69" t="n">
        <v>2025</v>
      </c>
      <c r="D1878" t="inlineStr">
        <is>
          <t>Sep</t>
        </is>
      </c>
      <c r="E1878" t="inlineStr">
        <is>
          <t>North America</t>
        </is>
      </c>
      <c r="F1878" t="inlineStr">
        <is>
          <t>Canada</t>
        </is>
      </c>
      <c r="G1878" t="inlineStr">
        <is>
          <t>RAV4</t>
        </is>
      </c>
      <c r="H1878" t="inlineStr">
        <is>
          <t>Dealer retail</t>
        </is>
      </c>
      <c r="I1878" t="inlineStr">
        <is>
          <t>Private buyer</t>
        </is>
      </c>
      <c r="J1878" t="inlineStr">
        <is>
          <t>Ruhi Shaikh</t>
        </is>
      </c>
      <c r="K1878" s="70" t="n">
        <v>24</v>
      </c>
      <c r="L1878" s="71" t="n">
        <v>3488431.4</v>
      </c>
      <c r="M1878" s="71" t="n">
        <v>83722353.59999999</v>
      </c>
      <c r="N1878" s="71" t="n">
        <v>4186117.68</v>
      </c>
      <c r="O1878" s="71" t="n">
        <v>79536235.92</v>
      </c>
      <c r="P1878" s="71" t="n">
        <v>69177814</v>
      </c>
      <c r="Q1878" s="71" t="n">
        <v>10358421.92</v>
      </c>
      <c r="R1878" t="inlineStr">
        <is>
          <t>TO-03</t>
        </is>
      </c>
      <c r="S1878" t="inlineStr">
        <is>
          <t>Hybrid</t>
        </is>
      </c>
      <c r="T1878" s="70" t="n">
        <v>26</v>
      </c>
      <c r="U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TY101870</t>
        </is>
      </c>
      <c r="B1879" s="68" t="n">
        <v>45901</v>
      </c>
      <c r="C1879" s="69" t="n">
        <v>2025</v>
      </c>
      <c r="D1879" t="inlineStr">
        <is>
          <t>Sep</t>
        </is>
      </c>
      <c r="E1879" t="inlineStr">
        <is>
          <t>Middle East</t>
        </is>
      </c>
      <c r="F1879" t="inlineStr">
        <is>
          <t>UAE</t>
        </is>
      </c>
      <c r="G1879" t="inlineStr">
        <is>
          <t>Camry</t>
        </is>
      </c>
      <c r="H1879" t="inlineStr">
        <is>
          <t>Dealer retail</t>
        </is>
      </c>
      <c r="I1879" t="inlineStr">
        <is>
          <t>Private buyer</t>
        </is>
      </c>
      <c r="J1879" t="inlineStr">
        <is>
          <t>Shraddha Kulkarni</t>
        </is>
      </c>
      <c r="K1879" s="70" t="n">
        <v>42</v>
      </c>
      <c r="L1879" s="71" t="n">
        <v>3954368.51</v>
      </c>
      <c r="M1879" s="71" t="n">
        <v>166083477.42</v>
      </c>
      <c r="N1879" s="71" t="n">
        <v>0</v>
      </c>
      <c r="O1879" s="71" t="n">
        <v>166083477.42</v>
      </c>
      <c r="P1879" s="71" t="n">
        <v>130602850.5</v>
      </c>
      <c r="Q1879" s="71" t="n">
        <v>35480626.92</v>
      </c>
      <c r="R1879" t="inlineStr">
        <is>
          <t>DB-03</t>
        </is>
      </c>
      <c r="S1879" t="inlineStr">
        <is>
          <t>Petrol</t>
        </is>
      </c>
      <c r="T1879" s="70" t="n">
        <v>41</v>
      </c>
      <c r="U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TY101871</t>
        </is>
      </c>
      <c r="B1880" s="68" t="n">
        <v>45901</v>
      </c>
      <c r="C1880" s="69" t="n">
        <v>2025</v>
      </c>
      <c r="D1880" t="inlineStr">
        <is>
          <t>Sep</t>
        </is>
      </c>
      <c r="E1880" t="inlineStr">
        <is>
          <t>Japan</t>
        </is>
      </c>
      <c r="F1880" t="inlineStr">
        <is>
          <t>Japan</t>
        </is>
      </c>
      <c r="G1880" t="inlineStr">
        <is>
          <t>bZ4X</t>
        </is>
      </c>
      <c r="H1880" t="inlineStr">
        <is>
          <t>Online reservation</t>
        </is>
      </c>
      <c r="I1880" t="inlineStr">
        <is>
          <t>Private buyer</t>
        </is>
      </c>
      <c r="J1880" t="inlineStr">
        <is>
          <t>Carlos Silva</t>
        </is>
      </c>
      <c r="K1880" s="70" t="n">
        <v>9</v>
      </c>
      <c r="L1880" s="71" t="n">
        <v>5892982.94</v>
      </c>
      <c r="M1880" s="71" t="n">
        <v>53036846.46</v>
      </c>
      <c r="N1880" s="71" t="n">
        <v>1060736.93</v>
      </c>
      <c r="O1880" s="71" t="n">
        <v>51976109.53</v>
      </c>
      <c r="P1880" s="71" t="n">
        <v>48267105.61</v>
      </c>
      <c r="Q1880" s="71" t="n">
        <v>3709003.92</v>
      </c>
      <c r="R1880" t="inlineStr">
        <is>
          <t>NG-01</t>
        </is>
      </c>
      <c r="S1880" t="inlineStr">
        <is>
          <t>EV</t>
        </is>
      </c>
      <c r="T1880" s="70" t="n">
        <v>9</v>
      </c>
      <c r="U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TY101872</t>
        </is>
      </c>
      <c r="B1881" s="68" t="n">
        <v>45901</v>
      </c>
      <c r="C1881" s="69" t="n">
        <v>2025</v>
      </c>
      <c r="D1881" t="inlineStr">
        <is>
          <t>Sep</t>
        </is>
      </c>
      <c r="E1881" t="inlineStr">
        <is>
          <t>Japan</t>
        </is>
      </c>
      <c r="F1881" t="inlineStr">
        <is>
          <t>Japan</t>
        </is>
      </c>
      <c r="G1881" t="inlineStr">
        <is>
          <t>Corolla</t>
        </is>
      </c>
      <c r="H1881" t="inlineStr">
        <is>
          <t>Dealer retail</t>
        </is>
      </c>
      <c r="I1881" t="inlineStr">
        <is>
          <t>Private buyer</t>
        </is>
      </c>
      <c r="J1881" t="inlineStr">
        <is>
          <t>Hiroshi Tanaka</t>
        </is>
      </c>
      <c r="K1881" s="70" t="n">
        <v>27</v>
      </c>
      <c r="L1881" s="71" t="n">
        <v>2941250.58</v>
      </c>
      <c r="M1881" s="71" t="n">
        <v>79413765.66</v>
      </c>
      <c r="N1881" s="71" t="n">
        <v>0</v>
      </c>
      <c r="O1881" s="71" t="n">
        <v>79413765.66</v>
      </c>
      <c r="P1881" s="71" t="n">
        <v>60880444.06</v>
      </c>
      <c r="Q1881" s="71" t="n">
        <v>18533321.6</v>
      </c>
      <c r="R1881" t="inlineStr">
        <is>
          <t>TK-04</t>
        </is>
      </c>
      <c r="S1881" t="inlineStr">
        <is>
          <t>Hybrid</t>
        </is>
      </c>
      <c r="T1881" s="70" t="n">
        <v>28</v>
      </c>
      <c r="U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TY101873</t>
        </is>
      </c>
      <c r="B1882" s="68" t="n">
        <v>45901</v>
      </c>
      <c r="C1882" s="69" t="n">
        <v>2025</v>
      </c>
      <c r="D1882" t="inlineStr">
        <is>
          <t>Sep</t>
        </is>
      </c>
      <c r="E1882" t="inlineStr">
        <is>
          <t>Asia</t>
        </is>
      </c>
      <c r="F1882" t="inlineStr">
        <is>
          <t>Indonesia</t>
        </is>
      </c>
      <c r="G1882" t="inlineStr">
        <is>
          <t>Corolla</t>
        </is>
      </c>
      <c r="H1882" t="inlineStr">
        <is>
          <t>Dealer retail</t>
        </is>
      </c>
      <c r="I1882" t="inlineStr">
        <is>
          <t>Private buyer</t>
        </is>
      </c>
      <c r="J1882" t="inlineStr">
        <is>
          <t>Hiroshi Tanaka</t>
        </is>
      </c>
      <c r="K1882" s="70" t="n">
        <v>27</v>
      </c>
      <c r="L1882" s="71" t="n">
        <v>2649633.93</v>
      </c>
      <c r="M1882" s="71" t="n">
        <v>71540116.11</v>
      </c>
      <c r="N1882" s="71" t="n">
        <v>2146203.48</v>
      </c>
      <c r="O1882" s="71" t="n">
        <v>69393912.63</v>
      </c>
      <c r="P1882" s="71" t="n">
        <v>59959211.5</v>
      </c>
      <c r="Q1882" s="71" t="n">
        <v>9434701.130000001</v>
      </c>
      <c r="R1882" t="inlineStr">
        <is>
          <t>JK-01</t>
        </is>
      </c>
      <c r="S1882" t="inlineStr">
        <is>
          <t>Hybrid</t>
        </is>
      </c>
      <c r="T1882" s="70" t="n">
        <v>27</v>
      </c>
      <c r="U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TY101874</t>
        </is>
      </c>
      <c r="B1883" s="68" t="n">
        <v>45901</v>
      </c>
      <c r="C1883" s="69" t="n">
        <v>2025</v>
      </c>
      <c r="D1883" t="inlineStr">
        <is>
          <t>Sep</t>
        </is>
      </c>
      <c r="E1883" t="inlineStr">
        <is>
          <t>Asia</t>
        </is>
      </c>
      <c r="F1883" t="inlineStr">
        <is>
          <t>Indonesia</t>
        </is>
      </c>
      <c r="G1883" t="inlineStr">
        <is>
          <t>bZ4X</t>
        </is>
      </c>
      <c r="H1883" t="inlineStr">
        <is>
          <t>Dealer retail</t>
        </is>
      </c>
      <c r="I1883" t="inlineStr">
        <is>
          <t>Private buyer</t>
        </is>
      </c>
      <c r="J1883" t="inlineStr">
        <is>
          <t>Omar Haddad</t>
        </is>
      </c>
      <c r="K1883" s="70" t="n">
        <v>41</v>
      </c>
      <c r="L1883" s="71" t="n">
        <v>6063153.16</v>
      </c>
      <c r="M1883" s="71" t="n">
        <v>248589279.56</v>
      </c>
      <c r="N1883" s="71" t="n">
        <v>4971785.59</v>
      </c>
      <c r="O1883" s="71" t="n">
        <v>243617493.97</v>
      </c>
      <c r="P1883" s="71" t="n">
        <v>216867783.91</v>
      </c>
      <c r="Q1883" s="71" t="n">
        <v>26749710.06</v>
      </c>
      <c r="R1883" t="inlineStr">
        <is>
          <t>JK-02</t>
        </is>
      </c>
      <c r="S1883" t="inlineStr">
        <is>
          <t>EV</t>
        </is>
      </c>
      <c r="T1883" s="70" t="n">
        <v>45</v>
      </c>
      <c r="U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TY101875</t>
        </is>
      </c>
      <c r="B1884" s="68" t="n">
        <v>45902</v>
      </c>
      <c r="C1884" s="69" t="n">
        <v>2025</v>
      </c>
      <c r="D1884" t="inlineStr">
        <is>
          <t>Sep</t>
        </is>
      </c>
      <c r="E1884" t="inlineStr">
        <is>
          <t>Asia</t>
        </is>
      </c>
      <c r="F1884" t="inlineStr">
        <is>
          <t>Indonesia</t>
        </is>
      </c>
      <c r="G1884" t="inlineStr">
        <is>
          <t>Corolla</t>
        </is>
      </c>
      <c r="H1884" t="inlineStr">
        <is>
          <t>Fleet</t>
        </is>
      </c>
      <c r="I1884" t="inlineStr">
        <is>
          <t>Private buyer</t>
        </is>
      </c>
      <c r="J1884" t="inlineStr">
        <is>
          <t>Ana Costa</t>
        </is>
      </c>
      <c r="K1884" s="70" t="n">
        <v>42</v>
      </c>
      <c r="L1884" s="71" t="n">
        <v>2854165.51</v>
      </c>
      <c r="M1884" s="71" t="n">
        <v>119874951.42</v>
      </c>
      <c r="N1884" s="71" t="n">
        <v>0</v>
      </c>
      <c r="O1884" s="71" t="n">
        <v>119874951.42</v>
      </c>
      <c r="P1884" s="71" t="n">
        <v>97362905</v>
      </c>
      <c r="Q1884" s="71" t="n">
        <v>22512046.42</v>
      </c>
      <c r="R1884" t="inlineStr">
        <is>
          <t>JK-04</t>
        </is>
      </c>
      <c r="S1884" t="inlineStr">
        <is>
          <t>Petrol</t>
        </is>
      </c>
      <c r="T1884" s="70" t="n">
        <v>41</v>
      </c>
      <c r="U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TY101876</t>
        </is>
      </c>
      <c r="B1885" s="68" t="n">
        <v>45902</v>
      </c>
      <c r="C1885" s="69" t="n">
        <v>2025</v>
      </c>
      <c r="D1885" t="inlineStr">
        <is>
          <t>Sep</t>
        </is>
      </c>
      <c r="E1885" t="inlineStr">
        <is>
          <t>Asia</t>
        </is>
      </c>
      <c r="F1885" t="inlineStr">
        <is>
          <t>India</t>
        </is>
      </c>
      <c r="G1885" t="inlineStr">
        <is>
          <t>RAV4</t>
        </is>
      </c>
      <c r="H1885" t="inlineStr">
        <is>
          <t>Dealer retail</t>
        </is>
      </c>
      <c r="I1885" t="inlineStr">
        <is>
          <t>Private buyer</t>
        </is>
      </c>
      <c r="J1885" t="inlineStr">
        <is>
          <t>Lucas Martin</t>
        </is>
      </c>
      <c r="K1885" s="70" t="n">
        <v>44</v>
      </c>
      <c r="L1885" s="71" t="n">
        <v>3496696.1</v>
      </c>
      <c r="M1885" s="71" t="n">
        <v>153854628.4</v>
      </c>
      <c r="N1885" s="71" t="n">
        <v>3077092.57</v>
      </c>
      <c r="O1885" s="71" t="n">
        <v>150777535.83</v>
      </c>
      <c r="P1885" s="71" t="n">
        <v>129709410.9</v>
      </c>
      <c r="Q1885" s="71" t="n">
        <v>21068124.93</v>
      </c>
      <c r="R1885" t="inlineStr">
        <is>
          <t>BL-01</t>
        </is>
      </c>
      <c r="S1885" t="inlineStr">
        <is>
          <t>Petrol</t>
        </is>
      </c>
      <c r="T1885" s="70" t="n">
        <v>47</v>
      </c>
      <c r="U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TY101877</t>
        </is>
      </c>
      <c r="B1886" s="68" t="n">
        <v>45902</v>
      </c>
      <c r="C1886" s="69" t="n">
        <v>2025</v>
      </c>
      <c r="D1886" t="inlineStr">
        <is>
          <t>Sep</t>
        </is>
      </c>
      <c r="E1886" t="inlineStr">
        <is>
          <t>Middle East</t>
        </is>
      </c>
      <c r="F1886" t="inlineStr">
        <is>
          <t>UAE</t>
        </is>
      </c>
      <c r="G1886" t="inlineStr">
        <is>
          <t>RAV4</t>
        </is>
      </c>
      <c r="H1886" t="inlineStr">
        <is>
          <t>Fleet</t>
        </is>
      </c>
      <c r="I1886" t="inlineStr">
        <is>
          <t>Private buyer</t>
        </is>
      </c>
      <c r="J1886" t="inlineStr">
        <is>
          <t>Ana Costa</t>
        </is>
      </c>
      <c r="K1886" s="70" t="n">
        <v>35</v>
      </c>
      <c r="L1886" s="71" t="n">
        <v>3792382.44</v>
      </c>
      <c r="M1886" s="71" t="n">
        <v>132733385.4</v>
      </c>
      <c r="N1886" s="71" t="n">
        <v>6636669.27</v>
      </c>
      <c r="O1886" s="71" t="n">
        <v>126096716.13</v>
      </c>
      <c r="P1886" s="71" t="n">
        <v>96648578.59999999</v>
      </c>
      <c r="Q1886" s="71" t="n">
        <v>29448137.53</v>
      </c>
      <c r="R1886" t="inlineStr">
        <is>
          <t>DB-01</t>
        </is>
      </c>
      <c r="S1886" t="inlineStr">
        <is>
          <t>Hybrid</t>
        </is>
      </c>
      <c r="T1886" s="70" t="n">
        <v>38</v>
      </c>
      <c r="U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TY101878</t>
        </is>
      </c>
      <c r="B1887" s="68" t="n">
        <v>45902</v>
      </c>
      <c r="C1887" s="69" t="n">
        <v>2025</v>
      </c>
      <c r="D1887" t="inlineStr">
        <is>
          <t>Sep</t>
        </is>
      </c>
      <c r="E1887" t="inlineStr">
        <is>
          <t>Europe</t>
        </is>
      </c>
      <c r="F1887" t="inlineStr">
        <is>
          <t>UK</t>
        </is>
      </c>
      <c r="G1887" t="inlineStr">
        <is>
          <t>Hilux</t>
        </is>
      </c>
      <c r="H1887" t="inlineStr">
        <is>
          <t>Dealer retail</t>
        </is>
      </c>
      <c r="I1887" t="inlineStr">
        <is>
          <t>Private buyer</t>
        </is>
      </c>
      <c r="J1887" t="inlineStr">
        <is>
          <t>Priya Nair</t>
        </is>
      </c>
      <c r="K1887" s="70" t="n">
        <v>5</v>
      </c>
      <c r="L1887" s="71" t="n">
        <v>3896015.31</v>
      </c>
      <c r="M1887" s="71" t="n">
        <v>19480076.55</v>
      </c>
      <c r="N1887" s="71" t="n">
        <v>584402.3</v>
      </c>
      <c r="O1887" s="71" t="n">
        <v>18895674.25</v>
      </c>
      <c r="P1887" s="71" t="n">
        <v>15601765.45</v>
      </c>
      <c r="Q1887" s="71" t="n">
        <v>3293908.8</v>
      </c>
      <c r="R1887" t="inlineStr">
        <is>
          <t>LN-04</t>
        </is>
      </c>
      <c r="S1887" t="inlineStr">
        <is>
          <t>Petrol</t>
        </is>
      </c>
      <c r="T1887" s="70" t="n">
        <v>5</v>
      </c>
      <c r="U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TY101879</t>
        </is>
      </c>
      <c r="B1888" s="68" t="n">
        <v>45902</v>
      </c>
      <c r="C1888" s="69" t="n">
        <v>2025</v>
      </c>
      <c r="D1888" t="inlineStr">
        <is>
          <t>Sep</t>
        </is>
      </c>
      <c r="E1888" t="inlineStr">
        <is>
          <t>Europe</t>
        </is>
      </c>
      <c r="F1888" t="inlineStr">
        <is>
          <t>France</t>
        </is>
      </c>
      <c r="G1888" t="inlineStr">
        <is>
          <t>Land Cruiser</t>
        </is>
      </c>
      <c r="H1888" t="inlineStr">
        <is>
          <t>Dealer retail</t>
        </is>
      </c>
      <c r="I1888" t="inlineStr">
        <is>
          <t>Private buyer</t>
        </is>
      </c>
      <c r="J1888" t="inlineStr">
        <is>
          <t>Sophie Müller</t>
        </is>
      </c>
      <c r="K1888" s="70" t="n">
        <v>3</v>
      </c>
      <c r="L1888" s="71" t="n">
        <v>7860412.53</v>
      </c>
      <c r="M1888" s="71" t="n">
        <v>23581237.59</v>
      </c>
      <c r="N1888" s="71" t="n">
        <v>471624.75</v>
      </c>
      <c r="O1888" s="71" t="n">
        <v>23109612.84</v>
      </c>
      <c r="P1888" s="71" t="n">
        <v>16544720.69</v>
      </c>
      <c r="Q1888" s="71" t="n">
        <v>6564892.15</v>
      </c>
      <c r="R1888" t="inlineStr">
        <is>
          <t>PA-01</t>
        </is>
      </c>
      <c r="S1888" t="inlineStr">
        <is>
          <t>Petrol</t>
        </is>
      </c>
      <c r="T1888" s="70" t="n">
        <v>3</v>
      </c>
      <c r="U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TY101880</t>
        </is>
      </c>
      <c r="B1889" s="68" t="n">
        <v>45902</v>
      </c>
      <c r="C1889" s="69" t="n">
        <v>2025</v>
      </c>
      <c r="D1889" t="inlineStr">
        <is>
          <t>Sep</t>
        </is>
      </c>
      <c r="E1889" t="inlineStr">
        <is>
          <t>Middle East</t>
        </is>
      </c>
      <c r="F1889" t="inlineStr">
        <is>
          <t>UAE</t>
        </is>
      </c>
      <c r="G1889" t="inlineStr">
        <is>
          <t>Prius</t>
        </is>
      </c>
      <c r="H1889" t="inlineStr">
        <is>
          <t>Fleet</t>
        </is>
      </c>
      <c r="I1889" t="inlineStr">
        <is>
          <t>Private buyer</t>
        </is>
      </c>
      <c r="J1889" t="inlineStr">
        <is>
          <t>Omar Haddad</t>
        </is>
      </c>
      <c r="K1889" s="70" t="n">
        <v>19</v>
      </c>
      <c r="L1889" s="71" t="n">
        <v>3374297.23</v>
      </c>
      <c r="M1889" s="71" t="n">
        <v>64111647.37</v>
      </c>
      <c r="N1889" s="71" t="n">
        <v>1923349.42</v>
      </c>
      <c r="O1889" s="71" t="n">
        <v>62188297.95</v>
      </c>
      <c r="P1889" s="71" t="n">
        <v>53549975.99</v>
      </c>
      <c r="Q1889" s="71" t="n">
        <v>8638321.960000001</v>
      </c>
      <c r="R1889" t="inlineStr">
        <is>
          <t>DB-01</t>
        </is>
      </c>
      <c r="S1889" t="inlineStr">
        <is>
          <t>Hybrid</t>
        </is>
      </c>
      <c r="T1889" s="70" t="n">
        <v>19</v>
      </c>
      <c r="U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TY101881</t>
        </is>
      </c>
      <c r="B1890" s="68" t="n">
        <v>45902</v>
      </c>
      <c r="C1890" s="69" t="n">
        <v>2025</v>
      </c>
      <c r="D1890" t="inlineStr">
        <is>
          <t>Sep</t>
        </is>
      </c>
      <c r="E1890" t="inlineStr">
        <is>
          <t>Asia</t>
        </is>
      </c>
      <c r="F1890" t="inlineStr">
        <is>
          <t>Indonesia</t>
        </is>
      </c>
      <c r="G1890" t="inlineStr">
        <is>
          <t>bZ4X</t>
        </is>
      </c>
      <c r="H1890" t="inlineStr">
        <is>
          <t>Dealer retail</t>
        </is>
      </c>
      <c r="I1890" t="inlineStr">
        <is>
          <t>Private buyer</t>
        </is>
      </c>
      <c r="J1890" t="inlineStr">
        <is>
          <t>Aisha Bello</t>
        </is>
      </c>
      <c r="K1890" s="70" t="n">
        <v>9</v>
      </c>
      <c r="L1890" s="71" t="n">
        <v>6192753.71</v>
      </c>
      <c r="M1890" s="71" t="n">
        <v>55734783.39</v>
      </c>
      <c r="N1890" s="71" t="n">
        <v>1114695.67</v>
      </c>
      <c r="O1890" s="71" t="n">
        <v>54620087.72</v>
      </c>
      <c r="P1890" s="71" t="n">
        <v>47643968.58</v>
      </c>
      <c r="Q1890" s="71" t="n">
        <v>6976119.14</v>
      </c>
      <c r="R1890" t="inlineStr">
        <is>
          <t>JK-01</t>
        </is>
      </c>
      <c r="S1890" t="inlineStr">
        <is>
          <t>EV</t>
        </is>
      </c>
      <c r="T1890" s="70" t="n">
        <v>9</v>
      </c>
      <c r="U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TY101882</t>
        </is>
      </c>
      <c r="B1891" s="68" t="n">
        <v>45902</v>
      </c>
      <c r="C1891" s="69" t="n">
        <v>2025</v>
      </c>
      <c r="D1891" t="inlineStr">
        <is>
          <t>Sep</t>
        </is>
      </c>
      <c r="E1891" t="inlineStr">
        <is>
          <t>Japan</t>
        </is>
      </c>
      <c r="F1891" t="inlineStr">
        <is>
          <t>Japan</t>
        </is>
      </c>
      <c r="G1891" t="inlineStr">
        <is>
          <t>Land Cruiser</t>
        </is>
      </c>
      <c r="H1891" t="inlineStr">
        <is>
          <t>Dealer retail</t>
        </is>
      </c>
      <c r="I1891" t="inlineStr">
        <is>
          <t>Company fleet</t>
        </is>
      </c>
      <c r="J1891" t="inlineStr">
        <is>
          <t>Shraddha Kulkarni</t>
        </is>
      </c>
      <c r="K1891" s="70" t="n">
        <v>29</v>
      </c>
      <c r="L1891" s="71" t="n">
        <v>7842257.43</v>
      </c>
      <c r="M1891" s="71" t="n">
        <v>227425465.47</v>
      </c>
      <c r="N1891" s="71" t="n">
        <v>6822763.96</v>
      </c>
      <c r="O1891" s="71" t="n">
        <v>220602701.51</v>
      </c>
      <c r="P1891" s="71" t="n">
        <v>166880710.78</v>
      </c>
      <c r="Q1891" s="71" t="n">
        <v>53721990.73</v>
      </c>
      <c r="R1891" t="inlineStr">
        <is>
          <t>OS-01</t>
        </is>
      </c>
      <c r="S1891" t="inlineStr">
        <is>
          <t>Petrol</t>
        </is>
      </c>
      <c r="T1891" s="70" t="n">
        <v>30</v>
      </c>
      <c r="U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TY101883</t>
        </is>
      </c>
      <c r="B1892" s="68" t="n">
        <v>45903</v>
      </c>
      <c r="C1892" s="69" t="n">
        <v>2025</v>
      </c>
      <c r="D1892" t="inlineStr">
        <is>
          <t>Sep</t>
        </is>
      </c>
      <c r="E1892" t="inlineStr">
        <is>
          <t>Middle East</t>
        </is>
      </c>
      <c r="F1892" t="inlineStr">
        <is>
          <t>UAE</t>
        </is>
      </c>
      <c r="G1892" t="inlineStr">
        <is>
          <t>Corolla</t>
        </is>
      </c>
      <c r="H1892" t="inlineStr">
        <is>
          <t>Dealer retail</t>
        </is>
      </c>
      <c r="I1892" t="inlineStr">
        <is>
          <t>Private buyer</t>
        </is>
      </c>
      <c r="J1892" t="inlineStr">
        <is>
          <t>Arjun Mehta</t>
        </is>
      </c>
      <c r="K1892" s="70" t="n">
        <v>38</v>
      </c>
      <c r="L1892" s="71" t="n">
        <v>2934905.91</v>
      </c>
      <c r="M1892" s="71" t="n">
        <v>111526424.58</v>
      </c>
      <c r="N1892" s="71" t="n">
        <v>2230528.49</v>
      </c>
      <c r="O1892" s="71" t="n">
        <v>109295896.09</v>
      </c>
      <c r="P1892" s="71" t="n">
        <v>85506801.75</v>
      </c>
      <c r="Q1892" s="71" t="n">
        <v>23789094.34</v>
      </c>
      <c r="R1892" t="inlineStr">
        <is>
          <t>DB-04</t>
        </is>
      </c>
      <c r="S1892" t="inlineStr">
        <is>
          <t>Hybrid</t>
        </is>
      </c>
      <c r="T1892" s="70" t="n">
        <v>38</v>
      </c>
      <c r="U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TY101884</t>
        </is>
      </c>
      <c r="B1893" s="68" t="n">
        <v>45903</v>
      </c>
      <c r="C1893" s="69" t="n">
        <v>2025</v>
      </c>
      <c r="D1893" t="inlineStr">
        <is>
          <t>Sep</t>
        </is>
      </c>
      <c r="E1893" t="inlineStr">
        <is>
          <t>North America</t>
        </is>
      </c>
      <c r="F1893" t="inlineStr">
        <is>
          <t>Canada</t>
        </is>
      </c>
      <c r="G1893" t="inlineStr">
        <is>
          <t>bZ4X</t>
        </is>
      </c>
      <c r="H1893" t="inlineStr">
        <is>
          <t>Dealer retail</t>
        </is>
      </c>
      <c r="I1893" t="inlineStr">
        <is>
          <t>Private buyer</t>
        </is>
      </c>
      <c r="J1893" t="inlineStr">
        <is>
          <t>Arjun Mehta</t>
        </is>
      </c>
      <c r="K1893" s="70" t="n">
        <v>20</v>
      </c>
      <c r="L1893" s="71" t="n">
        <v>5941620.44</v>
      </c>
      <c r="M1893" s="71" t="n">
        <v>118832408.8</v>
      </c>
      <c r="N1893" s="71" t="n">
        <v>5941620.44</v>
      </c>
      <c r="O1893" s="71" t="n">
        <v>112890788.36</v>
      </c>
      <c r="P1893" s="71" t="n">
        <v>109299071.06</v>
      </c>
      <c r="Q1893" s="71" t="n">
        <v>3591717.3</v>
      </c>
      <c r="R1893" t="inlineStr">
        <is>
          <t>TO-02</t>
        </is>
      </c>
      <c r="S1893" t="inlineStr">
        <is>
          <t>EV</t>
        </is>
      </c>
      <c r="T1893" s="70" t="n">
        <v>22</v>
      </c>
      <c r="U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TY101885</t>
        </is>
      </c>
      <c r="B1894" s="68" t="n">
        <v>45903</v>
      </c>
      <c r="C1894" s="69" t="n">
        <v>2025</v>
      </c>
      <c r="D1894" t="inlineStr">
        <is>
          <t>Sep</t>
        </is>
      </c>
      <c r="E1894" t="inlineStr">
        <is>
          <t>Japan</t>
        </is>
      </c>
      <c r="F1894" t="inlineStr">
        <is>
          <t>Japan</t>
        </is>
      </c>
      <c r="G1894" t="inlineStr">
        <is>
          <t>RAV4</t>
        </is>
      </c>
      <c r="H1894" t="inlineStr">
        <is>
          <t>Dealer retail</t>
        </is>
      </c>
      <c r="I1894" t="inlineStr">
        <is>
          <t>Private buyer</t>
        </is>
      </c>
      <c r="J1894" t="inlineStr">
        <is>
          <t>Sophie Müller</t>
        </is>
      </c>
      <c r="K1894" s="70" t="n">
        <v>44</v>
      </c>
      <c r="L1894" s="71" t="n">
        <v>3689400.22</v>
      </c>
      <c r="M1894" s="71" t="n">
        <v>162333609.68</v>
      </c>
      <c r="N1894" s="71" t="n">
        <v>0</v>
      </c>
      <c r="O1894" s="71" t="n">
        <v>162333609.68</v>
      </c>
      <c r="P1894" s="71" t="n">
        <v>123901976.72</v>
      </c>
      <c r="Q1894" s="71" t="n">
        <v>38431632.96</v>
      </c>
      <c r="R1894" t="inlineStr">
        <is>
          <t>OS-03</t>
        </is>
      </c>
      <c r="S1894" t="inlineStr">
        <is>
          <t>Hybrid</t>
        </is>
      </c>
      <c r="T1894" s="70" t="n">
        <v>44</v>
      </c>
      <c r="U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TY101886</t>
        </is>
      </c>
      <c r="B1895" s="68" t="n">
        <v>45903</v>
      </c>
      <c r="C1895" s="69" t="n">
        <v>2025</v>
      </c>
      <c r="D1895" t="inlineStr">
        <is>
          <t>Sep</t>
        </is>
      </c>
      <c r="E1895" t="inlineStr">
        <is>
          <t>North America</t>
        </is>
      </c>
      <c r="F1895" t="inlineStr">
        <is>
          <t>Canada</t>
        </is>
      </c>
      <c r="G1895" t="inlineStr">
        <is>
          <t>RAV4</t>
        </is>
      </c>
      <c r="H1895" t="inlineStr">
        <is>
          <t>Fleet</t>
        </is>
      </c>
      <c r="I1895" t="inlineStr">
        <is>
          <t>Private buyer</t>
        </is>
      </c>
      <c r="J1895" t="inlineStr">
        <is>
          <t>Sara Rossi</t>
        </is>
      </c>
      <c r="K1895" s="70" t="n">
        <v>4</v>
      </c>
      <c r="L1895" s="71" t="n">
        <v>3550756.65</v>
      </c>
      <c r="M1895" s="71" t="n">
        <v>14203026.6</v>
      </c>
      <c r="N1895" s="71" t="n">
        <v>0</v>
      </c>
      <c r="O1895" s="71" t="n">
        <v>14203026.6</v>
      </c>
      <c r="P1895" s="71" t="n">
        <v>11354296.89</v>
      </c>
      <c r="Q1895" s="71" t="n">
        <v>2848729.71</v>
      </c>
      <c r="R1895" t="inlineStr">
        <is>
          <t>TO-03</t>
        </is>
      </c>
      <c r="S1895" t="inlineStr">
        <is>
          <t>Petrol</t>
        </is>
      </c>
      <c r="T1895" s="70" t="n">
        <v>4</v>
      </c>
      <c r="U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TY101887</t>
        </is>
      </c>
      <c r="B1896" s="68" t="n">
        <v>45903</v>
      </c>
      <c r="C1896" s="69" t="n">
        <v>2025</v>
      </c>
      <c r="D1896" t="inlineStr">
        <is>
          <t>Sep</t>
        </is>
      </c>
      <c r="E1896" t="inlineStr">
        <is>
          <t>Japan</t>
        </is>
      </c>
      <c r="F1896" t="inlineStr">
        <is>
          <t>Japan</t>
        </is>
      </c>
      <c r="G1896" t="inlineStr">
        <is>
          <t>Camry</t>
        </is>
      </c>
      <c r="H1896" t="inlineStr">
        <is>
          <t>Dealer retail</t>
        </is>
      </c>
      <c r="I1896" t="inlineStr">
        <is>
          <t>Government</t>
        </is>
      </c>
      <c r="J1896" t="inlineStr">
        <is>
          <t>Shraddha Kulkarni</t>
        </is>
      </c>
      <c r="K1896" s="70" t="n">
        <v>32</v>
      </c>
      <c r="L1896" s="71" t="n">
        <v>3917048.82</v>
      </c>
      <c r="M1896" s="71" t="n">
        <v>125345562.24</v>
      </c>
      <c r="N1896" s="71" t="n">
        <v>3760366.87</v>
      </c>
      <c r="O1896" s="71" t="n">
        <v>121585195.37</v>
      </c>
      <c r="P1896" s="71" t="n">
        <v>102992821.9</v>
      </c>
      <c r="Q1896" s="71" t="n">
        <v>18592373.47</v>
      </c>
      <c r="R1896" t="inlineStr">
        <is>
          <t>OS-04</t>
        </is>
      </c>
      <c r="S1896" t="inlineStr">
        <is>
          <t>Petrol</t>
        </is>
      </c>
      <c r="T1896" s="70" t="n">
        <v>34</v>
      </c>
      <c r="U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TY101888</t>
        </is>
      </c>
      <c r="B1897" s="68" t="n">
        <v>45903</v>
      </c>
      <c r="C1897" s="69" t="n">
        <v>2025</v>
      </c>
      <c r="D1897" t="inlineStr">
        <is>
          <t>Sep</t>
        </is>
      </c>
      <c r="E1897" t="inlineStr">
        <is>
          <t>Japan</t>
        </is>
      </c>
      <c r="F1897" t="inlineStr">
        <is>
          <t>Japan</t>
        </is>
      </c>
      <c r="G1897" t="inlineStr">
        <is>
          <t>Hilux</t>
        </is>
      </c>
      <c r="H1897" t="inlineStr">
        <is>
          <t>Dealer retail</t>
        </is>
      </c>
      <c r="I1897" t="inlineStr">
        <is>
          <t>Company fleet</t>
        </is>
      </c>
      <c r="J1897" t="inlineStr">
        <is>
          <t>Fatima Al-Saud</t>
        </is>
      </c>
      <c r="K1897" s="70" t="n">
        <v>39</v>
      </c>
      <c r="L1897" s="71" t="n">
        <v>3985467.8</v>
      </c>
      <c r="M1897" s="71" t="n">
        <v>155433244.2</v>
      </c>
      <c r="N1897" s="71" t="n">
        <v>3108664.88</v>
      </c>
      <c r="O1897" s="71" t="n">
        <v>152324579.32</v>
      </c>
      <c r="P1897" s="71" t="n">
        <v>128491021.65</v>
      </c>
      <c r="Q1897" s="71" t="n">
        <v>23833557.67</v>
      </c>
      <c r="R1897" t="inlineStr">
        <is>
          <t>TK-03</t>
        </is>
      </c>
      <c r="S1897" t="inlineStr">
        <is>
          <t>Diesel</t>
        </is>
      </c>
      <c r="T1897" s="70" t="n">
        <v>41</v>
      </c>
      <c r="U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TY101889</t>
        </is>
      </c>
      <c r="B1898" s="68" t="n">
        <v>45903</v>
      </c>
      <c r="C1898" s="69" t="n">
        <v>2025</v>
      </c>
      <c r="D1898" t="inlineStr">
        <is>
          <t>Sep</t>
        </is>
      </c>
      <c r="E1898" t="inlineStr">
        <is>
          <t>Europe</t>
        </is>
      </c>
      <c r="F1898" t="inlineStr">
        <is>
          <t>Germany</t>
        </is>
      </c>
      <c r="G1898" t="inlineStr">
        <is>
          <t>Camry</t>
        </is>
      </c>
      <c r="H1898" t="inlineStr">
        <is>
          <t>Dealer retail</t>
        </is>
      </c>
      <c r="I1898" t="inlineStr">
        <is>
          <t>Private buyer</t>
        </is>
      </c>
      <c r="J1898" t="inlineStr">
        <is>
          <t>Lucas Martin</t>
        </is>
      </c>
      <c r="K1898" s="70" t="n">
        <v>44</v>
      </c>
      <c r="L1898" s="71" t="n">
        <v>4147017.7</v>
      </c>
      <c r="M1898" s="71" t="n">
        <v>182468778.8</v>
      </c>
      <c r="N1898" s="71" t="n">
        <v>3649375.58</v>
      </c>
      <c r="O1898" s="71" t="n">
        <v>178819403.22</v>
      </c>
      <c r="P1898" s="71" t="n">
        <v>138059305.47</v>
      </c>
      <c r="Q1898" s="71" t="n">
        <v>40760097.75</v>
      </c>
      <c r="R1898" t="inlineStr">
        <is>
          <t>BE-03</t>
        </is>
      </c>
      <c r="S1898" t="inlineStr">
        <is>
          <t>Hybrid</t>
        </is>
      </c>
      <c r="T1898" s="70" t="n">
        <v>47</v>
      </c>
      <c r="U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TY101890</t>
        </is>
      </c>
      <c r="B1899" s="68" t="n">
        <v>45904</v>
      </c>
      <c r="C1899" s="69" t="n">
        <v>2025</v>
      </c>
      <c r="D1899" t="inlineStr">
        <is>
          <t>Sep</t>
        </is>
      </c>
      <c r="E1899" t="inlineStr">
        <is>
          <t>Japan</t>
        </is>
      </c>
      <c r="F1899" t="inlineStr">
        <is>
          <t>Japan</t>
        </is>
      </c>
      <c r="G1899" t="inlineStr">
        <is>
          <t>Hilux</t>
        </is>
      </c>
      <c r="H1899" t="inlineStr">
        <is>
          <t>Online reservation</t>
        </is>
      </c>
      <c r="I1899" t="inlineStr">
        <is>
          <t>Private buyer</t>
        </is>
      </c>
      <c r="J1899" t="inlineStr">
        <is>
          <t>Carlos Silva</t>
        </is>
      </c>
      <c r="K1899" s="70" t="n">
        <v>11</v>
      </c>
      <c r="L1899" s="71" t="n">
        <v>4029482.11</v>
      </c>
      <c r="M1899" s="71" t="n">
        <v>44324303.21</v>
      </c>
      <c r="N1899" s="71" t="n">
        <v>1329729.1</v>
      </c>
      <c r="O1899" s="71" t="n">
        <v>42994574.11</v>
      </c>
      <c r="P1899" s="71" t="n">
        <v>35805996.61</v>
      </c>
      <c r="Q1899" s="71" t="n">
        <v>7188577.5</v>
      </c>
      <c r="R1899" t="inlineStr">
        <is>
          <t>OS-01</t>
        </is>
      </c>
      <c r="S1899" t="inlineStr">
        <is>
          <t>Diesel</t>
        </is>
      </c>
      <c r="T1899" s="70" t="n">
        <v>11</v>
      </c>
      <c r="U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TY101891</t>
        </is>
      </c>
      <c r="B1900" s="68" t="n">
        <v>45904</v>
      </c>
      <c r="C1900" s="69" t="n">
        <v>2025</v>
      </c>
      <c r="D1900" t="inlineStr">
        <is>
          <t>Sep</t>
        </is>
      </c>
      <c r="E1900" t="inlineStr">
        <is>
          <t>Asia</t>
        </is>
      </c>
      <c r="F1900" t="inlineStr">
        <is>
          <t>Thailand</t>
        </is>
      </c>
      <c r="G1900" t="inlineStr">
        <is>
          <t>Corolla</t>
        </is>
      </c>
      <c r="H1900" t="inlineStr">
        <is>
          <t>Online reservation</t>
        </is>
      </c>
      <c r="I1900" t="inlineStr">
        <is>
          <t>Private buyer</t>
        </is>
      </c>
      <c r="J1900" t="inlineStr">
        <is>
          <t>Arjun Mehta</t>
        </is>
      </c>
      <c r="K1900" s="70" t="n">
        <v>25</v>
      </c>
      <c r="L1900" s="71" t="n">
        <v>2698394.93</v>
      </c>
      <c r="M1900" s="71" t="n">
        <v>67459873.25</v>
      </c>
      <c r="N1900" s="71" t="n">
        <v>0</v>
      </c>
      <c r="O1900" s="71" t="n">
        <v>67459873.25</v>
      </c>
      <c r="P1900" s="71" t="n">
        <v>57786413.3</v>
      </c>
      <c r="Q1900" s="71" t="n">
        <v>9673459.949999999</v>
      </c>
      <c r="R1900" t="inlineStr">
        <is>
          <t>BK-01</t>
        </is>
      </c>
      <c r="S1900" t="inlineStr">
        <is>
          <t>Petrol</t>
        </is>
      </c>
      <c r="T1900" s="70" t="n">
        <v>26</v>
      </c>
      <c r="U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TY101892</t>
        </is>
      </c>
      <c r="B1901" s="68" t="n">
        <v>45904</v>
      </c>
      <c r="C1901" s="69" t="n">
        <v>2025</v>
      </c>
      <c r="D1901" t="inlineStr">
        <is>
          <t>Sep</t>
        </is>
      </c>
      <c r="E1901" t="inlineStr">
        <is>
          <t>Europe</t>
        </is>
      </c>
      <c r="F1901" t="inlineStr">
        <is>
          <t>France</t>
        </is>
      </c>
      <c r="G1901" t="inlineStr">
        <is>
          <t>Prius</t>
        </is>
      </c>
      <c r="H1901" t="inlineStr">
        <is>
          <t>Dealer retail</t>
        </is>
      </c>
      <c r="I1901" t="inlineStr">
        <is>
          <t>Government</t>
        </is>
      </c>
      <c r="J1901" t="inlineStr">
        <is>
          <t>Ana Costa</t>
        </is>
      </c>
      <c r="K1901" s="70" t="n">
        <v>41</v>
      </c>
      <c r="L1901" s="71" t="n">
        <v>3707339.97</v>
      </c>
      <c r="M1901" s="71" t="n">
        <v>152000938.77</v>
      </c>
      <c r="N1901" s="71" t="n">
        <v>4560028.16</v>
      </c>
      <c r="O1901" s="71" t="n">
        <v>147440910.61</v>
      </c>
      <c r="P1901" s="71" t="n">
        <v>115354296.57</v>
      </c>
      <c r="Q1901" s="71" t="n">
        <v>32086614.04</v>
      </c>
      <c r="R1901" t="inlineStr">
        <is>
          <t>PA-01</t>
        </is>
      </c>
      <c r="S1901" t="inlineStr">
        <is>
          <t>Hybrid</t>
        </is>
      </c>
      <c r="T1901" s="70" t="n">
        <v>42</v>
      </c>
      <c r="U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TY101893</t>
        </is>
      </c>
      <c r="B1902" s="68" t="n">
        <v>45904</v>
      </c>
      <c r="C1902" s="69" t="n">
        <v>2025</v>
      </c>
      <c r="D1902" t="inlineStr">
        <is>
          <t>Sep</t>
        </is>
      </c>
      <c r="E1902" t="inlineStr">
        <is>
          <t>Europe</t>
        </is>
      </c>
      <c r="F1902" t="inlineStr">
        <is>
          <t>France</t>
        </is>
      </c>
      <c r="G1902" t="inlineStr">
        <is>
          <t>Corolla</t>
        </is>
      </c>
      <c r="H1902" t="inlineStr">
        <is>
          <t>Dealer retail</t>
        </is>
      </c>
      <c r="I1902" t="inlineStr">
        <is>
          <t>Company fleet</t>
        </is>
      </c>
      <c r="J1902" t="inlineStr">
        <is>
          <t>Olivia Brown</t>
        </is>
      </c>
      <c r="K1902" s="70" t="n">
        <v>26</v>
      </c>
      <c r="L1902" s="71" t="n">
        <v>2790774.16</v>
      </c>
      <c r="M1902" s="71" t="n">
        <v>72560128.16</v>
      </c>
      <c r="N1902" s="71" t="n">
        <v>2176803.84</v>
      </c>
      <c r="O1902" s="71" t="n">
        <v>70383324.31999999</v>
      </c>
      <c r="P1902" s="71" t="n">
        <v>59596740.9</v>
      </c>
      <c r="Q1902" s="71" t="n">
        <v>10786583.42</v>
      </c>
      <c r="R1902" t="inlineStr">
        <is>
          <t>PA-04</t>
        </is>
      </c>
      <c r="S1902" t="inlineStr">
        <is>
          <t>Hybrid</t>
        </is>
      </c>
      <c r="T1902" s="70" t="n">
        <v>28</v>
      </c>
      <c r="U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TY101894</t>
        </is>
      </c>
      <c r="B1903" s="68" t="n">
        <v>45904</v>
      </c>
      <c r="C1903" s="69" t="n">
        <v>2025</v>
      </c>
      <c r="D1903" t="inlineStr">
        <is>
          <t>Sep</t>
        </is>
      </c>
      <c r="E1903" t="inlineStr">
        <is>
          <t>Asia</t>
        </is>
      </c>
      <c r="F1903" t="inlineStr">
        <is>
          <t>Indonesia</t>
        </is>
      </c>
      <c r="G1903" t="inlineStr">
        <is>
          <t>Hilux</t>
        </is>
      </c>
      <c r="H1903" t="inlineStr">
        <is>
          <t>Dealer retail</t>
        </is>
      </c>
      <c r="I1903" t="inlineStr">
        <is>
          <t>Company fleet</t>
        </is>
      </c>
      <c r="J1903" t="inlineStr">
        <is>
          <t>Olivia Brown</t>
        </is>
      </c>
      <c r="K1903" s="70" t="n">
        <v>25</v>
      </c>
      <c r="L1903" s="71" t="n">
        <v>3761533.4</v>
      </c>
      <c r="M1903" s="71" t="n">
        <v>94038335</v>
      </c>
      <c r="N1903" s="71" t="n">
        <v>2821150.05</v>
      </c>
      <c r="O1903" s="71" t="n">
        <v>91217184.95</v>
      </c>
      <c r="P1903" s="71" t="n">
        <v>80339597.22</v>
      </c>
      <c r="Q1903" s="71" t="n">
        <v>10877587.73</v>
      </c>
      <c r="R1903" t="inlineStr">
        <is>
          <t>JK-04</t>
        </is>
      </c>
      <c r="S1903" t="inlineStr">
        <is>
          <t>Petrol</t>
        </is>
      </c>
      <c r="T1903" s="70" t="n">
        <v>27</v>
      </c>
      <c r="U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TY101895</t>
        </is>
      </c>
      <c r="B1904" s="68" t="n">
        <v>45904</v>
      </c>
      <c r="C1904" s="69" t="n">
        <v>2025</v>
      </c>
      <c r="D1904" t="inlineStr">
        <is>
          <t>Sep</t>
        </is>
      </c>
      <c r="E1904" t="inlineStr">
        <is>
          <t>Japan</t>
        </is>
      </c>
      <c r="F1904" t="inlineStr">
        <is>
          <t>Japan</t>
        </is>
      </c>
      <c r="G1904" t="inlineStr">
        <is>
          <t>RAV4</t>
        </is>
      </c>
      <c r="H1904" t="inlineStr">
        <is>
          <t>Fleet</t>
        </is>
      </c>
      <c r="I1904" t="inlineStr">
        <is>
          <t>Private buyer</t>
        </is>
      </c>
      <c r="J1904" t="inlineStr">
        <is>
          <t>Ravindra Patil</t>
        </is>
      </c>
      <c r="K1904" s="70" t="n">
        <v>22</v>
      </c>
      <c r="L1904" s="71" t="n">
        <v>3631440.47</v>
      </c>
      <c r="M1904" s="71" t="n">
        <v>79891690.34</v>
      </c>
      <c r="N1904" s="71" t="n">
        <v>1597833.81</v>
      </c>
      <c r="O1904" s="71" t="n">
        <v>78293856.53</v>
      </c>
      <c r="P1904" s="71" t="n">
        <v>60859035.42</v>
      </c>
      <c r="Q1904" s="71" t="n">
        <v>17434821.11</v>
      </c>
      <c r="R1904" t="inlineStr">
        <is>
          <t>TK-03</t>
        </is>
      </c>
      <c r="S1904" t="inlineStr">
        <is>
          <t>Hybrid</t>
        </is>
      </c>
      <c r="T1904" s="70" t="n">
        <v>22</v>
      </c>
      <c r="U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TY101896</t>
        </is>
      </c>
      <c r="B1905" s="68" t="n">
        <v>45904</v>
      </c>
      <c r="C1905" s="69" t="n">
        <v>2025</v>
      </c>
      <c r="D1905" t="inlineStr">
        <is>
          <t>Sep</t>
        </is>
      </c>
      <c r="E1905" t="inlineStr">
        <is>
          <t>Japan</t>
        </is>
      </c>
      <c r="F1905" t="inlineStr">
        <is>
          <t>Japan</t>
        </is>
      </c>
      <c r="G1905" t="inlineStr">
        <is>
          <t>Corolla</t>
        </is>
      </c>
      <c r="H1905" t="inlineStr">
        <is>
          <t>Dealer retail</t>
        </is>
      </c>
      <c r="I1905" t="inlineStr">
        <is>
          <t>Company fleet</t>
        </is>
      </c>
      <c r="J1905" t="inlineStr">
        <is>
          <t>Noah Smith</t>
        </is>
      </c>
      <c r="K1905" s="70" t="n">
        <v>6</v>
      </c>
      <c r="L1905" s="71" t="n">
        <v>2761363.92</v>
      </c>
      <c r="M1905" s="71" t="n">
        <v>16568183.52</v>
      </c>
      <c r="N1905" s="71" t="n">
        <v>331363.67</v>
      </c>
      <c r="O1905" s="71" t="n">
        <v>16236819.85</v>
      </c>
      <c r="P1905" s="71" t="n">
        <v>13453874.25</v>
      </c>
      <c r="Q1905" s="71" t="n">
        <v>2782945.6</v>
      </c>
      <c r="R1905" t="inlineStr">
        <is>
          <t>TK-03</t>
        </is>
      </c>
      <c r="S1905" t="inlineStr">
        <is>
          <t>Hybrid</t>
        </is>
      </c>
      <c r="T1905" s="70" t="n">
        <v>6</v>
      </c>
      <c r="U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TY101897</t>
        </is>
      </c>
      <c r="B1906" s="68" t="n">
        <v>45904</v>
      </c>
      <c r="C1906" s="69" t="n">
        <v>2025</v>
      </c>
      <c r="D1906" t="inlineStr">
        <is>
          <t>Sep</t>
        </is>
      </c>
      <c r="E1906" t="inlineStr">
        <is>
          <t>Middle East</t>
        </is>
      </c>
      <c r="F1906" t="inlineStr">
        <is>
          <t>Saudi Arabia</t>
        </is>
      </c>
      <c r="G1906" t="inlineStr">
        <is>
          <t>Corolla</t>
        </is>
      </c>
      <c r="H1906" t="inlineStr">
        <is>
          <t>Dealer retail</t>
        </is>
      </c>
      <c r="I1906" t="inlineStr">
        <is>
          <t>Government</t>
        </is>
      </c>
      <c r="J1906" t="inlineStr">
        <is>
          <t>Mei Lin</t>
        </is>
      </c>
      <c r="K1906" s="70" t="n">
        <v>42</v>
      </c>
      <c r="L1906" s="71" t="n">
        <v>2816311.98</v>
      </c>
      <c r="M1906" s="71" t="n">
        <v>118285103.16</v>
      </c>
      <c r="N1906" s="71" t="n">
        <v>2365702.06</v>
      </c>
      <c r="O1906" s="71" t="n">
        <v>115919401.1</v>
      </c>
      <c r="P1906" s="71" t="n">
        <v>98038413.13</v>
      </c>
      <c r="Q1906" s="71" t="n">
        <v>17880987.97</v>
      </c>
      <c r="R1906" t="inlineStr">
        <is>
          <t>RY-03</t>
        </is>
      </c>
      <c r="S1906" t="inlineStr">
        <is>
          <t>Petrol</t>
        </is>
      </c>
      <c r="T1906" s="70" t="n">
        <v>46</v>
      </c>
      <c r="U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TY101898</t>
        </is>
      </c>
      <c r="B1907" s="68" t="n">
        <v>45904</v>
      </c>
      <c r="C1907" s="69" t="n">
        <v>2025</v>
      </c>
      <c r="D1907" t="inlineStr">
        <is>
          <t>Sep</t>
        </is>
      </c>
      <c r="E1907" t="inlineStr">
        <is>
          <t>Japan</t>
        </is>
      </c>
      <c r="F1907" t="inlineStr">
        <is>
          <t>Japan</t>
        </is>
      </c>
      <c r="G1907" t="inlineStr">
        <is>
          <t>RAV4</t>
        </is>
      </c>
      <c r="H1907" t="inlineStr">
        <is>
          <t>Dealer retail</t>
        </is>
      </c>
      <c r="I1907" t="inlineStr">
        <is>
          <t>Company fleet</t>
        </is>
      </c>
      <c r="J1907" t="inlineStr">
        <is>
          <t>Arjun Mehta</t>
        </is>
      </c>
      <c r="K1907" s="70" t="n">
        <v>3</v>
      </c>
      <c r="L1907" s="71" t="n">
        <v>3460927.16</v>
      </c>
      <c r="M1907" s="71" t="n">
        <v>10382781.48</v>
      </c>
      <c r="N1907" s="71" t="n">
        <v>519139.07</v>
      </c>
      <c r="O1907" s="71" t="n">
        <v>9863642.41</v>
      </c>
      <c r="P1907" s="71" t="n">
        <v>8322414</v>
      </c>
      <c r="Q1907" s="71" t="n">
        <v>1541228.41</v>
      </c>
      <c r="R1907" t="inlineStr">
        <is>
          <t>OS-03</t>
        </is>
      </c>
      <c r="S1907" t="inlineStr">
        <is>
          <t>Petrol</t>
        </is>
      </c>
      <c r="T1907" s="70" t="n">
        <v>3</v>
      </c>
      <c r="U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TY101899</t>
        </is>
      </c>
      <c r="B1908" s="68" t="n">
        <v>45904</v>
      </c>
      <c r="C1908" s="69" t="n">
        <v>2025</v>
      </c>
      <c r="D1908" t="inlineStr">
        <is>
          <t>Sep</t>
        </is>
      </c>
      <c r="E1908" t="inlineStr">
        <is>
          <t>Japan</t>
        </is>
      </c>
      <c r="F1908" t="inlineStr">
        <is>
          <t>Japan</t>
        </is>
      </c>
      <c r="G1908" t="inlineStr">
        <is>
          <t>RAV4</t>
        </is>
      </c>
      <c r="H1908" t="inlineStr">
        <is>
          <t>Dealer retail</t>
        </is>
      </c>
      <c r="I1908" t="inlineStr">
        <is>
          <t>Private buyer</t>
        </is>
      </c>
      <c r="J1908" t="inlineStr">
        <is>
          <t>Kofi Mensah</t>
        </is>
      </c>
      <c r="K1908" s="70" t="n">
        <v>40</v>
      </c>
      <c r="L1908" s="71" t="n">
        <v>3628278.91</v>
      </c>
      <c r="M1908" s="71" t="n">
        <v>145131156.4</v>
      </c>
      <c r="N1908" s="71" t="n">
        <v>0</v>
      </c>
      <c r="O1908" s="71" t="n">
        <v>145131156.4</v>
      </c>
      <c r="P1908" s="71" t="n">
        <v>116232200.56</v>
      </c>
      <c r="Q1908" s="71" t="n">
        <v>28898955.84</v>
      </c>
      <c r="R1908" t="inlineStr">
        <is>
          <t>OS-03</t>
        </is>
      </c>
      <c r="S1908" t="inlineStr">
        <is>
          <t>Hybrid</t>
        </is>
      </c>
      <c r="T1908" s="70" t="n">
        <v>43</v>
      </c>
      <c r="U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TY101900</t>
        </is>
      </c>
      <c r="B1909" s="68" t="n">
        <v>45905</v>
      </c>
      <c r="C1909" s="69" t="n">
        <v>2025</v>
      </c>
      <c r="D1909" t="inlineStr">
        <is>
          <t>Sep</t>
        </is>
      </c>
      <c r="E1909" t="inlineStr">
        <is>
          <t>Japan</t>
        </is>
      </c>
      <c r="F1909" t="inlineStr">
        <is>
          <t>Japan</t>
        </is>
      </c>
      <c r="G1909" t="inlineStr">
        <is>
          <t>bZ4X</t>
        </is>
      </c>
      <c r="H1909" t="inlineStr">
        <is>
          <t>Dealer retail</t>
        </is>
      </c>
      <c r="I1909" t="inlineStr">
        <is>
          <t>Private buyer</t>
        </is>
      </c>
      <c r="J1909" t="inlineStr">
        <is>
          <t>Carlos Silva</t>
        </is>
      </c>
      <c r="K1909" s="70" t="n">
        <v>42</v>
      </c>
      <c r="L1909" s="71" t="n">
        <v>6313288.32</v>
      </c>
      <c r="M1909" s="71" t="n">
        <v>265158109.44</v>
      </c>
      <c r="N1909" s="71" t="n">
        <v>0</v>
      </c>
      <c r="O1909" s="71" t="n">
        <v>265158109.44</v>
      </c>
      <c r="P1909" s="71" t="n">
        <v>233869646.49</v>
      </c>
      <c r="Q1909" s="71" t="n">
        <v>31288462.95</v>
      </c>
      <c r="R1909" t="inlineStr">
        <is>
          <t>OS-01</t>
        </is>
      </c>
      <c r="S1909" t="inlineStr">
        <is>
          <t>EV</t>
        </is>
      </c>
      <c r="T1909" s="70" t="n">
        <v>42</v>
      </c>
      <c r="U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TY101901</t>
        </is>
      </c>
      <c r="B1910" s="68" t="n">
        <v>45905</v>
      </c>
      <c r="C1910" s="69" t="n">
        <v>2025</v>
      </c>
      <c r="D1910" t="inlineStr">
        <is>
          <t>Sep</t>
        </is>
      </c>
      <c r="E1910" t="inlineStr">
        <is>
          <t>Europe</t>
        </is>
      </c>
      <c r="F1910" t="inlineStr">
        <is>
          <t>Germany</t>
        </is>
      </c>
      <c r="G1910" t="inlineStr">
        <is>
          <t>Hilux</t>
        </is>
      </c>
      <c r="H1910" t="inlineStr">
        <is>
          <t>Dealer retail</t>
        </is>
      </c>
      <c r="I1910" t="inlineStr">
        <is>
          <t>Private buyer</t>
        </is>
      </c>
      <c r="J1910" t="inlineStr">
        <is>
          <t>Ruhi Shaikh</t>
        </is>
      </c>
      <c r="K1910" s="70" t="n">
        <v>31</v>
      </c>
      <c r="L1910" s="71" t="n">
        <v>3912638.64</v>
      </c>
      <c r="M1910" s="71" t="n">
        <v>121291797.84</v>
      </c>
      <c r="N1910" s="71" t="n">
        <v>3638753.94</v>
      </c>
      <c r="O1910" s="71" t="n">
        <v>117653043.9</v>
      </c>
      <c r="P1910" s="71" t="n">
        <v>96011353.58</v>
      </c>
      <c r="Q1910" s="71" t="n">
        <v>21641690.32</v>
      </c>
      <c r="R1910" t="inlineStr">
        <is>
          <t>BE-03</t>
        </is>
      </c>
      <c r="S1910" t="inlineStr">
        <is>
          <t>Petrol</t>
        </is>
      </c>
      <c r="T1910" s="70" t="n">
        <v>33</v>
      </c>
      <c r="U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TY101902</t>
        </is>
      </c>
      <c r="B1911" s="68" t="n">
        <v>45905</v>
      </c>
      <c r="C1911" s="69" t="n">
        <v>2025</v>
      </c>
      <c r="D1911" t="inlineStr">
        <is>
          <t>Sep</t>
        </is>
      </c>
      <c r="E1911" t="inlineStr">
        <is>
          <t>North America</t>
        </is>
      </c>
      <c r="F1911" t="inlineStr">
        <is>
          <t>Canada</t>
        </is>
      </c>
      <c r="G1911" t="inlineStr">
        <is>
          <t>bZ4X</t>
        </is>
      </c>
      <c r="H1911" t="inlineStr">
        <is>
          <t>Dealer retail</t>
        </is>
      </c>
      <c r="I1911" t="inlineStr">
        <is>
          <t>Private buyer</t>
        </is>
      </c>
      <c r="J1911" t="inlineStr">
        <is>
          <t>Arjun Mehta</t>
        </is>
      </c>
      <c r="K1911" s="70" t="n">
        <v>23</v>
      </c>
      <c r="L1911" s="71" t="n">
        <v>6088799.8</v>
      </c>
      <c r="M1911" s="71" t="n">
        <v>140042395.4</v>
      </c>
      <c r="N1911" s="71" t="n">
        <v>4201271.86</v>
      </c>
      <c r="O1911" s="71" t="n">
        <v>135841123.54</v>
      </c>
      <c r="P1911" s="71" t="n">
        <v>123188612.68</v>
      </c>
      <c r="Q1911" s="71" t="n">
        <v>12652510.86</v>
      </c>
      <c r="R1911" t="inlineStr">
        <is>
          <t>TO-04</t>
        </is>
      </c>
      <c r="S1911" t="inlineStr">
        <is>
          <t>EV</t>
        </is>
      </c>
      <c r="T1911" s="70" t="n">
        <v>22</v>
      </c>
      <c r="U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TY101903</t>
        </is>
      </c>
      <c r="B1912" s="68" t="n">
        <v>45905</v>
      </c>
      <c r="C1912" s="69" t="n">
        <v>2025</v>
      </c>
      <c r="D1912" t="inlineStr">
        <is>
          <t>Sep</t>
        </is>
      </c>
      <c r="E1912" t="inlineStr">
        <is>
          <t>Asia</t>
        </is>
      </c>
      <c r="F1912" t="inlineStr">
        <is>
          <t>India</t>
        </is>
      </c>
      <c r="G1912" t="inlineStr">
        <is>
          <t>bZ4X</t>
        </is>
      </c>
      <c r="H1912" t="inlineStr">
        <is>
          <t>Dealer retail</t>
        </is>
      </c>
      <c r="I1912" t="inlineStr">
        <is>
          <t>Private buyer</t>
        </is>
      </c>
      <c r="J1912" t="inlineStr">
        <is>
          <t>Carlos Silva</t>
        </is>
      </c>
      <c r="K1912" s="70" t="n">
        <v>3</v>
      </c>
      <c r="L1912" s="71" t="n">
        <v>6074309.42</v>
      </c>
      <c r="M1912" s="71" t="n">
        <v>18222928.26</v>
      </c>
      <c r="N1912" s="71" t="n">
        <v>0</v>
      </c>
      <c r="O1912" s="71" t="n">
        <v>18222928.26</v>
      </c>
      <c r="P1912" s="71" t="n">
        <v>15723204.25</v>
      </c>
      <c r="Q1912" s="71" t="n">
        <v>2499724.01</v>
      </c>
      <c r="R1912" t="inlineStr">
        <is>
          <t>BL-02</t>
        </is>
      </c>
      <c r="S1912" t="inlineStr">
        <is>
          <t>EV</t>
        </is>
      </c>
      <c r="T1912" s="70" t="n">
        <v>3</v>
      </c>
      <c r="U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TY101904</t>
        </is>
      </c>
      <c r="B1913" s="68" t="n">
        <v>45905</v>
      </c>
      <c r="C1913" s="69" t="n">
        <v>2025</v>
      </c>
      <c r="D1913" t="inlineStr">
        <is>
          <t>Sep</t>
        </is>
      </c>
      <c r="E1913" t="inlineStr">
        <is>
          <t>Europe</t>
        </is>
      </c>
      <c r="F1913" t="inlineStr">
        <is>
          <t>Germany</t>
        </is>
      </c>
      <c r="G1913" t="inlineStr">
        <is>
          <t>Corolla</t>
        </is>
      </c>
      <c r="H1913" t="inlineStr">
        <is>
          <t>Fleet</t>
        </is>
      </c>
      <c r="I1913" t="inlineStr">
        <is>
          <t>Private buyer</t>
        </is>
      </c>
      <c r="J1913" t="inlineStr">
        <is>
          <t>Aisha Bello</t>
        </is>
      </c>
      <c r="K1913" s="70" t="n">
        <v>31</v>
      </c>
      <c r="L1913" s="71" t="n">
        <v>2878538.52</v>
      </c>
      <c r="M1913" s="71" t="n">
        <v>89234694.12</v>
      </c>
      <c r="N1913" s="71" t="n">
        <v>2677040.82</v>
      </c>
      <c r="O1913" s="71" t="n">
        <v>86557653.3</v>
      </c>
      <c r="P1913" s="71" t="n">
        <v>73995539.25</v>
      </c>
      <c r="Q1913" s="71" t="n">
        <v>12562114.05</v>
      </c>
      <c r="R1913" t="inlineStr">
        <is>
          <t>BE-01</t>
        </is>
      </c>
      <c r="S1913" t="inlineStr">
        <is>
          <t>Petrol</t>
        </is>
      </c>
      <c r="T1913" s="70" t="n">
        <v>30</v>
      </c>
      <c r="U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TY101905</t>
        </is>
      </c>
      <c r="B1914" s="68" t="n">
        <v>45905</v>
      </c>
      <c r="C1914" s="69" t="n">
        <v>2025</v>
      </c>
      <c r="D1914" t="inlineStr">
        <is>
          <t>Sep</t>
        </is>
      </c>
      <c r="E1914" t="inlineStr">
        <is>
          <t>Japan</t>
        </is>
      </c>
      <c r="F1914" t="inlineStr">
        <is>
          <t>Japan</t>
        </is>
      </c>
      <c r="G1914" t="inlineStr">
        <is>
          <t>RAV4</t>
        </is>
      </c>
      <c r="H1914" t="inlineStr">
        <is>
          <t>Dealer retail</t>
        </is>
      </c>
      <c r="I1914" t="inlineStr">
        <is>
          <t>Private buyer</t>
        </is>
      </c>
      <c r="J1914" t="inlineStr">
        <is>
          <t>Omar Haddad</t>
        </is>
      </c>
      <c r="K1914" s="70" t="n">
        <v>36</v>
      </c>
      <c r="L1914" s="71" t="n">
        <v>3628166.13</v>
      </c>
      <c r="M1914" s="71" t="n">
        <v>130613980.68</v>
      </c>
      <c r="N1914" s="71" t="n">
        <v>6530699.03</v>
      </c>
      <c r="O1914" s="71" t="n">
        <v>124083281.65</v>
      </c>
      <c r="P1914" s="71" t="n">
        <v>102475023.95</v>
      </c>
      <c r="Q1914" s="71" t="n">
        <v>21608257.7</v>
      </c>
      <c r="R1914" t="inlineStr">
        <is>
          <t>OS-01</t>
        </is>
      </c>
      <c r="S1914" t="inlineStr">
        <is>
          <t>Hybrid</t>
        </is>
      </c>
      <c r="T1914" s="70" t="n">
        <v>34</v>
      </c>
      <c r="U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TY101906</t>
        </is>
      </c>
      <c r="B1915" s="68" t="n">
        <v>45905</v>
      </c>
      <c r="C1915" s="69" t="n">
        <v>2025</v>
      </c>
      <c r="D1915" t="inlineStr">
        <is>
          <t>Sep</t>
        </is>
      </c>
      <c r="E1915" t="inlineStr">
        <is>
          <t>North America</t>
        </is>
      </c>
      <c r="F1915" t="inlineStr">
        <is>
          <t>USA</t>
        </is>
      </c>
      <c r="G1915" t="inlineStr">
        <is>
          <t>bZ4X</t>
        </is>
      </c>
      <c r="H1915" t="inlineStr">
        <is>
          <t>Dealer retail</t>
        </is>
      </c>
      <c r="I1915" t="inlineStr">
        <is>
          <t>Private buyer</t>
        </is>
      </c>
      <c r="J1915" t="inlineStr">
        <is>
          <t>Ruhi Shaikh</t>
        </is>
      </c>
      <c r="K1915" s="70" t="n">
        <v>20</v>
      </c>
      <c r="L1915" s="71" t="n">
        <v>5669581.68</v>
      </c>
      <c r="M1915" s="71" t="n">
        <v>113391633.6</v>
      </c>
      <c r="N1915" s="71" t="n">
        <v>2267832.67</v>
      </c>
      <c r="O1915" s="71" t="n">
        <v>111123800.93</v>
      </c>
      <c r="P1915" s="71" t="n">
        <v>104626299.5</v>
      </c>
      <c r="Q1915" s="71" t="n">
        <v>6497501.43</v>
      </c>
      <c r="R1915" t="inlineStr">
        <is>
          <t>TX-02</t>
        </is>
      </c>
      <c r="S1915" t="inlineStr">
        <is>
          <t>EV</t>
        </is>
      </c>
      <c r="T1915" s="70" t="n">
        <v>20</v>
      </c>
      <c r="U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TY101907</t>
        </is>
      </c>
      <c r="B1916" s="68" t="n">
        <v>45905</v>
      </c>
      <c r="C1916" s="69" t="n">
        <v>2025</v>
      </c>
      <c r="D1916" t="inlineStr">
        <is>
          <t>Sep</t>
        </is>
      </c>
      <c r="E1916" t="inlineStr">
        <is>
          <t>Japan</t>
        </is>
      </c>
      <c r="F1916" t="inlineStr">
        <is>
          <t>Japan</t>
        </is>
      </c>
      <c r="G1916" t="inlineStr">
        <is>
          <t>Prius</t>
        </is>
      </c>
      <c r="H1916" t="inlineStr">
        <is>
          <t>Dealer retail</t>
        </is>
      </c>
      <c r="I1916" t="inlineStr">
        <is>
          <t>Private buyer</t>
        </is>
      </c>
      <c r="J1916" t="inlineStr">
        <is>
          <t>Sophie Müller</t>
        </is>
      </c>
      <c r="K1916" s="70" t="n">
        <v>10</v>
      </c>
      <c r="L1916" s="71" t="n">
        <v>3553031.69</v>
      </c>
      <c r="M1916" s="71" t="n">
        <v>35530316.9</v>
      </c>
      <c r="N1916" s="71" t="n">
        <v>710606.34</v>
      </c>
      <c r="O1916" s="71" t="n">
        <v>34819710.56</v>
      </c>
      <c r="P1916" s="71" t="n">
        <v>27584586.43</v>
      </c>
      <c r="Q1916" s="71" t="n">
        <v>7235124.13</v>
      </c>
      <c r="R1916" t="inlineStr">
        <is>
          <t>NG-04</t>
        </is>
      </c>
      <c r="S1916" t="inlineStr">
        <is>
          <t>Hybrid</t>
        </is>
      </c>
      <c r="T1916" s="70" t="n">
        <v>10</v>
      </c>
      <c r="U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TY101908</t>
        </is>
      </c>
      <c r="B1917" s="68" t="n">
        <v>45906</v>
      </c>
      <c r="C1917" s="69" t="n">
        <v>2025</v>
      </c>
      <c r="D1917" t="inlineStr">
        <is>
          <t>Sep</t>
        </is>
      </c>
      <c r="E1917" t="inlineStr">
        <is>
          <t>Middle East</t>
        </is>
      </c>
      <c r="F1917" t="inlineStr">
        <is>
          <t>UAE</t>
        </is>
      </c>
      <c r="G1917" t="inlineStr">
        <is>
          <t>RAV4</t>
        </is>
      </c>
      <c r="H1917" t="inlineStr">
        <is>
          <t>Dealer retail</t>
        </is>
      </c>
      <c r="I1917" t="inlineStr">
        <is>
          <t>Private buyer</t>
        </is>
      </c>
      <c r="J1917" t="inlineStr">
        <is>
          <t>Arjun Mehta</t>
        </is>
      </c>
      <c r="K1917" s="70" t="n">
        <v>18</v>
      </c>
      <c r="L1917" s="71" t="n">
        <v>3517087.04</v>
      </c>
      <c r="M1917" s="71" t="n">
        <v>63307566.72</v>
      </c>
      <c r="N1917" s="71" t="n">
        <v>3165378.34</v>
      </c>
      <c r="O1917" s="71" t="n">
        <v>60142188.38</v>
      </c>
      <c r="P1917" s="71" t="n">
        <v>50816428.69</v>
      </c>
      <c r="Q1917" s="71" t="n">
        <v>9325759.689999999</v>
      </c>
      <c r="R1917" t="inlineStr">
        <is>
          <t>DB-01</t>
        </is>
      </c>
      <c r="S1917" t="inlineStr">
        <is>
          <t>Hybrid</t>
        </is>
      </c>
      <c r="T1917" s="70" t="n">
        <v>19</v>
      </c>
      <c r="U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TY101909</t>
        </is>
      </c>
      <c r="B1918" s="68" t="n">
        <v>45906</v>
      </c>
      <c r="C1918" s="69" t="n">
        <v>2025</v>
      </c>
      <c r="D1918" t="inlineStr">
        <is>
          <t>Sep</t>
        </is>
      </c>
      <c r="E1918" t="inlineStr">
        <is>
          <t>Japan</t>
        </is>
      </c>
      <c r="F1918" t="inlineStr">
        <is>
          <t>Japan</t>
        </is>
      </c>
      <c r="G1918" t="inlineStr">
        <is>
          <t>bZ4X</t>
        </is>
      </c>
      <c r="H1918" t="inlineStr">
        <is>
          <t>Dealer retail</t>
        </is>
      </c>
      <c r="I1918" t="inlineStr">
        <is>
          <t>Private buyer</t>
        </is>
      </c>
      <c r="J1918" t="inlineStr">
        <is>
          <t>Arjun Mehta</t>
        </is>
      </c>
      <c r="K1918" s="70" t="n">
        <v>36</v>
      </c>
      <c r="L1918" s="71" t="n">
        <v>5965366.39</v>
      </c>
      <c r="M1918" s="71" t="n">
        <v>214753190.04</v>
      </c>
      <c r="N1918" s="71" t="n">
        <v>6442595.7</v>
      </c>
      <c r="O1918" s="71" t="n">
        <v>208310594.34</v>
      </c>
      <c r="P1918" s="71" t="n">
        <v>193097890.04</v>
      </c>
      <c r="Q1918" s="71" t="n">
        <v>15212704.3</v>
      </c>
      <c r="R1918" t="inlineStr">
        <is>
          <t>TK-03</t>
        </is>
      </c>
      <c r="S1918" t="inlineStr">
        <is>
          <t>EV</t>
        </is>
      </c>
      <c r="T1918" s="70" t="n">
        <v>39</v>
      </c>
      <c r="U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TY101910</t>
        </is>
      </c>
      <c r="B1919" s="68" t="n">
        <v>45906</v>
      </c>
      <c r="C1919" s="69" t="n">
        <v>2025</v>
      </c>
      <c r="D1919" t="inlineStr">
        <is>
          <t>Sep</t>
        </is>
      </c>
      <c r="E1919" t="inlineStr">
        <is>
          <t>Japan</t>
        </is>
      </c>
      <c r="F1919" t="inlineStr">
        <is>
          <t>Japan</t>
        </is>
      </c>
      <c r="G1919" t="inlineStr">
        <is>
          <t>RAV4</t>
        </is>
      </c>
      <c r="H1919" t="inlineStr">
        <is>
          <t>Dealer retail</t>
        </is>
      </c>
      <c r="I1919" t="inlineStr">
        <is>
          <t>Private buyer</t>
        </is>
      </c>
      <c r="J1919" t="inlineStr">
        <is>
          <t>Ana Costa</t>
        </is>
      </c>
      <c r="K1919" s="70" t="n">
        <v>42</v>
      </c>
      <c r="L1919" s="71" t="n">
        <v>3539133.82</v>
      </c>
      <c r="M1919" s="71" t="n">
        <v>148643620.44</v>
      </c>
      <c r="N1919" s="71" t="n">
        <v>0</v>
      </c>
      <c r="O1919" s="71" t="n">
        <v>148643620.44</v>
      </c>
      <c r="P1919" s="71" t="n">
        <v>121630492.63</v>
      </c>
      <c r="Q1919" s="71" t="n">
        <v>27013127.81</v>
      </c>
      <c r="R1919" t="inlineStr">
        <is>
          <t>TK-02</t>
        </is>
      </c>
      <c r="S1919" t="inlineStr">
        <is>
          <t>Hybrid</t>
        </is>
      </c>
      <c r="T1919" s="70" t="n">
        <v>44</v>
      </c>
      <c r="U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TY101911</t>
        </is>
      </c>
      <c r="B1920" s="68" t="n">
        <v>45906</v>
      </c>
      <c r="C1920" s="69" t="n">
        <v>2025</v>
      </c>
      <c r="D1920" t="inlineStr">
        <is>
          <t>Sep</t>
        </is>
      </c>
      <c r="E1920" t="inlineStr">
        <is>
          <t>Europe</t>
        </is>
      </c>
      <c r="F1920" t="inlineStr">
        <is>
          <t>France</t>
        </is>
      </c>
      <c r="G1920" t="inlineStr">
        <is>
          <t>RAV4</t>
        </is>
      </c>
      <c r="H1920" t="inlineStr">
        <is>
          <t>Dealer retail</t>
        </is>
      </c>
      <c r="I1920" t="inlineStr">
        <is>
          <t>Private buyer</t>
        </is>
      </c>
      <c r="J1920" t="inlineStr">
        <is>
          <t>Olivia Brown</t>
        </is>
      </c>
      <c r="K1920" s="70" t="n">
        <v>38</v>
      </c>
      <c r="L1920" s="71" t="n">
        <v>3492307.8</v>
      </c>
      <c r="M1920" s="71" t="n">
        <v>132707696.4</v>
      </c>
      <c r="N1920" s="71" t="n">
        <v>2654153.93</v>
      </c>
      <c r="O1920" s="71" t="n">
        <v>130053542.47</v>
      </c>
      <c r="P1920" s="71" t="n">
        <v>110435554.76</v>
      </c>
      <c r="Q1920" s="71" t="n">
        <v>19617987.71</v>
      </c>
      <c r="R1920" t="inlineStr">
        <is>
          <t>PA-03</t>
        </is>
      </c>
      <c r="S1920" t="inlineStr">
        <is>
          <t>Petrol</t>
        </is>
      </c>
      <c r="T1920" s="70" t="n">
        <v>42</v>
      </c>
      <c r="U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TY101912</t>
        </is>
      </c>
      <c r="B1921" s="68" t="n">
        <v>45906</v>
      </c>
      <c r="C1921" s="69" t="n">
        <v>2025</v>
      </c>
      <c r="D1921" t="inlineStr">
        <is>
          <t>Sep</t>
        </is>
      </c>
      <c r="E1921" t="inlineStr">
        <is>
          <t>Japan</t>
        </is>
      </c>
      <c r="F1921" t="inlineStr">
        <is>
          <t>Japan</t>
        </is>
      </c>
      <c r="G1921" t="inlineStr">
        <is>
          <t>Corolla</t>
        </is>
      </c>
      <c r="H1921" t="inlineStr">
        <is>
          <t>Dealer retail</t>
        </is>
      </c>
      <c r="I1921" t="inlineStr">
        <is>
          <t>Government</t>
        </is>
      </c>
      <c r="J1921" t="inlineStr">
        <is>
          <t>Ravindra Patil</t>
        </is>
      </c>
      <c r="K1921" s="70" t="n">
        <v>7</v>
      </c>
      <c r="L1921" s="71" t="n">
        <v>2742439.34</v>
      </c>
      <c r="M1921" s="71" t="n">
        <v>19197075.38</v>
      </c>
      <c r="N1921" s="71" t="n">
        <v>575912.26</v>
      </c>
      <c r="O1921" s="71" t="n">
        <v>18621163.12</v>
      </c>
      <c r="P1921" s="71" t="n">
        <v>16475196.76</v>
      </c>
      <c r="Q1921" s="71" t="n">
        <v>2145966.36</v>
      </c>
      <c r="R1921" t="inlineStr">
        <is>
          <t>NG-02</t>
        </is>
      </c>
      <c r="S1921" t="inlineStr">
        <is>
          <t>Petrol</t>
        </is>
      </c>
      <c r="T1921" s="70" t="n">
        <v>7</v>
      </c>
      <c r="U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TY101913</t>
        </is>
      </c>
      <c r="B1922" s="68" t="n">
        <v>45906</v>
      </c>
      <c r="C1922" s="69" t="n">
        <v>2025</v>
      </c>
      <c r="D1922" t="inlineStr">
        <is>
          <t>Sep</t>
        </is>
      </c>
      <c r="E1922" t="inlineStr">
        <is>
          <t>Japan</t>
        </is>
      </c>
      <c r="F1922" t="inlineStr">
        <is>
          <t>Japan</t>
        </is>
      </c>
      <c r="G1922" t="inlineStr">
        <is>
          <t>RAV4</t>
        </is>
      </c>
      <c r="H1922" t="inlineStr">
        <is>
          <t>Dealer retail</t>
        </is>
      </c>
      <c r="I1922" t="inlineStr">
        <is>
          <t>Private buyer</t>
        </is>
      </c>
      <c r="J1922" t="inlineStr">
        <is>
          <t>Wei Chen</t>
        </is>
      </c>
      <c r="K1922" s="70" t="n">
        <v>39</v>
      </c>
      <c r="L1922" s="71" t="n">
        <v>3592954.85</v>
      </c>
      <c r="M1922" s="71" t="n">
        <v>140125239.15</v>
      </c>
      <c r="N1922" s="71" t="n">
        <v>2802504.78</v>
      </c>
      <c r="O1922" s="71" t="n">
        <v>137322734.37</v>
      </c>
      <c r="P1922" s="71" t="n">
        <v>107779104.34</v>
      </c>
      <c r="Q1922" s="71" t="n">
        <v>29543630.03</v>
      </c>
      <c r="R1922" t="inlineStr">
        <is>
          <t>NG-04</t>
        </is>
      </c>
      <c r="S1922" t="inlineStr">
        <is>
          <t>Hybrid</t>
        </is>
      </c>
      <c r="T1922" s="70" t="n">
        <v>38</v>
      </c>
      <c r="U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TY101914</t>
        </is>
      </c>
      <c r="B1923" s="68" t="n">
        <v>45906</v>
      </c>
      <c r="C1923" s="69" t="n">
        <v>2025</v>
      </c>
      <c r="D1923" t="inlineStr">
        <is>
          <t>Sep</t>
        </is>
      </c>
      <c r="E1923" t="inlineStr">
        <is>
          <t>Asia</t>
        </is>
      </c>
      <c r="F1923" t="inlineStr">
        <is>
          <t>India</t>
        </is>
      </c>
      <c r="G1923" t="inlineStr">
        <is>
          <t>Corolla</t>
        </is>
      </c>
      <c r="H1923" t="inlineStr">
        <is>
          <t>Dealer retail</t>
        </is>
      </c>
      <c r="I1923" t="inlineStr">
        <is>
          <t>Private buyer</t>
        </is>
      </c>
      <c r="J1923" t="inlineStr">
        <is>
          <t>Emma Clarke</t>
        </is>
      </c>
      <c r="K1923" s="70" t="n">
        <v>39</v>
      </c>
      <c r="L1923" s="71" t="n">
        <v>2777873.42</v>
      </c>
      <c r="M1923" s="71" t="n">
        <v>108337063.38</v>
      </c>
      <c r="N1923" s="71" t="n">
        <v>0</v>
      </c>
      <c r="O1923" s="71" t="n">
        <v>108337063.38</v>
      </c>
      <c r="P1923" s="71" t="n">
        <v>87515362.06</v>
      </c>
      <c r="Q1923" s="71" t="n">
        <v>20821701.32</v>
      </c>
      <c r="R1923" t="inlineStr">
        <is>
          <t>PU-04</t>
        </is>
      </c>
      <c r="S1923" t="inlineStr">
        <is>
          <t>Petrol</t>
        </is>
      </c>
      <c r="T1923" s="70" t="n">
        <v>38</v>
      </c>
      <c r="U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TY101915</t>
        </is>
      </c>
      <c r="B1924" s="68" t="n">
        <v>45906</v>
      </c>
      <c r="C1924" s="69" t="n">
        <v>2025</v>
      </c>
      <c r="D1924" t="inlineStr">
        <is>
          <t>Sep</t>
        </is>
      </c>
      <c r="E1924" t="inlineStr">
        <is>
          <t>Asia</t>
        </is>
      </c>
      <c r="F1924" t="inlineStr">
        <is>
          <t>India</t>
        </is>
      </c>
      <c r="G1924" t="inlineStr">
        <is>
          <t>bZ4X</t>
        </is>
      </c>
      <c r="H1924" t="inlineStr">
        <is>
          <t>Dealer retail</t>
        </is>
      </c>
      <c r="I1924" t="inlineStr">
        <is>
          <t>Company fleet</t>
        </is>
      </c>
      <c r="J1924" t="inlineStr">
        <is>
          <t>Emma Clarke</t>
        </is>
      </c>
      <c r="K1924" s="70" t="n">
        <v>3</v>
      </c>
      <c r="L1924" s="71" t="n">
        <v>6028929.12</v>
      </c>
      <c r="M1924" s="71" t="n">
        <v>18086787.36</v>
      </c>
      <c r="N1924" s="71" t="n">
        <v>904339.37</v>
      </c>
      <c r="O1924" s="71" t="n">
        <v>17182447.99</v>
      </c>
      <c r="P1924" s="71" t="n">
        <v>16699045.56</v>
      </c>
      <c r="Q1924" s="71" t="n">
        <v>483402.43</v>
      </c>
      <c r="R1924" t="inlineStr">
        <is>
          <t>BL-01</t>
        </is>
      </c>
      <c r="S1924" t="inlineStr">
        <is>
          <t>EV</t>
        </is>
      </c>
      <c r="T1924" s="70" t="n">
        <v>3</v>
      </c>
      <c r="U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TY101916</t>
        </is>
      </c>
      <c r="B1925" s="68" t="n">
        <v>45907</v>
      </c>
      <c r="C1925" s="69" t="n">
        <v>2025</v>
      </c>
      <c r="D1925" t="inlineStr">
        <is>
          <t>Sep</t>
        </is>
      </c>
      <c r="E1925" t="inlineStr">
        <is>
          <t>Japan</t>
        </is>
      </c>
      <c r="F1925" t="inlineStr">
        <is>
          <t>Japan</t>
        </is>
      </c>
      <c r="G1925" t="inlineStr">
        <is>
          <t>Land Cruiser</t>
        </is>
      </c>
      <c r="H1925" t="inlineStr">
        <is>
          <t>Fleet</t>
        </is>
      </c>
      <c r="I1925" t="inlineStr">
        <is>
          <t>Private buyer</t>
        </is>
      </c>
      <c r="J1925" t="inlineStr">
        <is>
          <t>Mei Lin</t>
        </is>
      </c>
      <c r="K1925" s="70" t="n">
        <v>39</v>
      </c>
      <c r="L1925" s="71" t="n">
        <v>7782606.86</v>
      </c>
      <c r="M1925" s="71" t="n">
        <v>303521667.54</v>
      </c>
      <c r="N1925" s="71" t="n">
        <v>0</v>
      </c>
      <c r="O1925" s="71" t="n">
        <v>303521667.54</v>
      </c>
      <c r="P1925" s="71" t="n">
        <v>214672810.8</v>
      </c>
      <c r="Q1925" s="71" t="n">
        <v>88848856.73999999</v>
      </c>
      <c r="R1925" t="inlineStr">
        <is>
          <t>OS-04</t>
        </is>
      </c>
      <c r="S1925" t="inlineStr">
        <is>
          <t>Hybrid</t>
        </is>
      </c>
      <c r="T1925" s="70" t="n">
        <v>42</v>
      </c>
      <c r="U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TY101917</t>
        </is>
      </c>
      <c r="B1926" s="68" t="n">
        <v>45907</v>
      </c>
      <c r="C1926" s="69" t="n">
        <v>2025</v>
      </c>
      <c r="D1926" t="inlineStr">
        <is>
          <t>Sep</t>
        </is>
      </c>
      <c r="E1926" t="inlineStr">
        <is>
          <t>Japan</t>
        </is>
      </c>
      <c r="F1926" t="inlineStr">
        <is>
          <t>Japan</t>
        </is>
      </c>
      <c r="G1926" t="inlineStr">
        <is>
          <t>Camry</t>
        </is>
      </c>
      <c r="H1926" t="inlineStr">
        <is>
          <t>Fleet</t>
        </is>
      </c>
      <c r="I1926" t="inlineStr">
        <is>
          <t>Private buyer</t>
        </is>
      </c>
      <c r="J1926" t="inlineStr">
        <is>
          <t>Aisha Bello</t>
        </is>
      </c>
      <c r="K1926" s="70" t="n">
        <v>43</v>
      </c>
      <c r="L1926" s="71" t="n">
        <v>3807316.12</v>
      </c>
      <c r="M1926" s="71" t="n">
        <v>163714593.16</v>
      </c>
      <c r="N1926" s="71" t="n">
        <v>0</v>
      </c>
      <c r="O1926" s="71" t="n">
        <v>163714593.16</v>
      </c>
      <c r="P1926" s="71" t="n">
        <v>141874169.93</v>
      </c>
      <c r="Q1926" s="71" t="n">
        <v>21840423.23</v>
      </c>
      <c r="R1926" t="inlineStr">
        <is>
          <t>NG-03</t>
        </is>
      </c>
      <c r="S1926" t="inlineStr">
        <is>
          <t>Petrol</t>
        </is>
      </c>
      <c r="T1926" s="70" t="n">
        <v>47</v>
      </c>
      <c r="U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TY101918</t>
        </is>
      </c>
      <c r="B1927" s="68" t="n">
        <v>45907</v>
      </c>
      <c r="C1927" s="69" t="n">
        <v>2025</v>
      </c>
      <c r="D1927" t="inlineStr">
        <is>
          <t>Sep</t>
        </is>
      </c>
      <c r="E1927" t="inlineStr">
        <is>
          <t>North America</t>
        </is>
      </c>
      <c r="F1927" t="inlineStr">
        <is>
          <t>USA</t>
        </is>
      </c>
      <c r="G1927" t="inlineStr">
        <is>
          <t>Corolla</t>
        </is>
      </c>
      <c r="H1927" t="inlineStr">
        <is>
          <t>Fleet</t>
        </is>
      </c>
      <c r="I1927" t="inlineStr">
        <is>
          <t>Private buyer</t>
        </is>
      </c>
      <c r="J1927" t="inlineStr">
        <is>
          <t>Hiroshi Tanaka</t>
        </is>
      </c>
      <c r="K1927" s="70" t="n">
        <v>29</v>
      </c>
      <c r="L1927" s="71" t="n">
        <v>2718936.25</v>
      </c>
      <c r="M1927" s="71" t="n">
        <v>78849151.25</v>
      </c>
      <c r="N1927" s="71" t="n">
        <v>0</v>
      </c>
      <c r="O1927" s="71" t="n">
        <v>78849151.25</v>
      </c>
      <c r="P1927" s="71" t="n">
        <v>68573020.48</v>
      </c>
      <c r="Q1927" s="71" t="n">
        <v>10276130.77</v>
      </c>
      <c r="R1927" t="inlineStr">
        <is>
          <t>NY-01</t>
        </is>
      </c>
      <c r="S1927" t="inlineStr">
        <is>
          <t>Petrol</t>
        </is>
      </c>
      <c r="T1927" s="70" t="n">
        <v>32</v>
      </c>
      <c r="U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TY101919</t>
        </is>
      </c>
      <c r="B1928" s="68" t="n">
        <v>45907</v>
      </c>
      <c r="C1928" s="69" t="n">
        <v>2025</v>
      </c>
      <c r="D1928" t="inlineStr">
        <is>
          <t>Sep</t>
        </is>
      </c>
      <c r="E1928" t="inlineStr">
        <is>
          <t>North America</t>
        </is>
      </c>
      <c r="F1928" t="inlineStr">
        <is>
          <t>Canada</t>
        </is>
      </c>
      <c r="G1928" t="inlineStr">
        <is>
          <t>bZ4X</t>
        </is>
      </c>
      <c r="H1928" t="inlineStr">
        <is>
          <t>Dealer retail</t>
        </is>
      </c>
      <c r="I1928" t="inlineStr">
        <is>
          <t>Private buyer</t>
        </is>
      </c>
      <c r="J1928" t="inlineStr">
        <is>
          <t>Ana Costa</t>
        </is>
      </c>
      <c r="K1928" s="70" t="n">
        <v>30</v>
      </c>
      <c r="L1928" s="71" t="n">
        <v>6134116.24</v>
      </c>
      <c r="M1928" s="71" t="n">
        <v>184023487.2</v>
      </c>
      <c r="N1928" s="71" t="n">
        <v>5520704.62</v>
      </c>
      <c r="O1928" s="71" t="n">
        <v>178502782.58</v>
      </c>
      <c r="P1928" s="71" t="n">
        <v>160519025.98</v>
      </c>
      <c r="Q1928" s="71" t="n">
        <v>17983756.6</v>
      </c>
      <c r="R1928" t="inlineStr">
        <is>
          <t>TO-04</t>
        </is>
      </c>
      <c r="S1928" t="inlineStr">
        <is>
          <t>EV</t>
        </is>
      </c>
      <c r="T1928" s="70" t="n">
        <v>31</v>
      </c>
      <c r="U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TY101920</t>
        </is>
      </c>
      <c r="B1929" s="68" t="n">
        <v>45907</v>
      </c>
      <c r="C1929" s="69" t="n">
        <v>2025</v>
      </c>
      <c r="D1929" t="inlineStr">
        <is>
          <t>Sep</t>
        </is>
      </c>
      <c r="E1929" t="inlineStr">
        <is>
          <t>Asia</t>
        </is>
      </c>
      <c r="F1929" t="inlineStr">
        <is>
          <t>Thailand</t>
        </is>
      </c>
      <c r="G1929" t="inlineStr">
        <is>
          <t>RAV4</t>
        </is>
      </c>
      <c r="H1929" t="inlineStr">
        <is>
          <t>Fleet</t>
        </is>
      </c>
      <c r="I1929" t="inlineStr">
        <is>
          <t>Government</t>
        </is>
      </c>
      <c r="J1929" t="inlineStr">
        <is>
          <t>Arjun Mehta</t>
        </is>
      </c>
      <c r="K1929" s="70" t="n">
        <v>24</v>
      </c>
      <c r="L1929" s="71" t="n">
        <v>3533296.52</v>
      </c>
      <c r="M1929" s="71" t="n">
        <v>84799116.48</v>
      </c>
      <c r="N1929" s="71" t="n">
        <v>1695982.33</v>
      </c>
      <c r="O1929" s="71" t="n">
        <v>83103134.15000001</v>
      </c>
      <c r="P1929" s="71" t="n">
        <v>67364107.97</v>
      </c>
      <c r="Q1929" s="71" t="n">
        <v>15739026.18</v>
      </c>
      <c r="R1929" t="inlineStr">
        <is>
          <t>BK-01</t>
        </is>
      </c>
      <c r="S1929" t="inlineStr">
        <is>
          <t>Hybrid</t>
        </is>
      </c>
      <c r="T1929" s="70" t="n">
        <v>25</v>
      </c>
      <c r="U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TY101921</t>
        </is>
      </c>
      <c r="B1930" s="68" t="n">
        <v>45907</v>
      </c>
      <c r="C1930" s="69" t="n">
        <v>2025</v>
      </c>
      <c r="D1930" t="inlineStr">
        <is>
          <t>Sep</t>
        </is>
      </c>
      <c r="E1930" t="inlineStr">
        <is>
          <t>Japan</t>
        </is>
      </c>
      <c r="F1930" t="inlineStr">
        <is>
          <t>Japan</t>
        </is>
      </c>
      <c r="G1930" t="inlineStr">
        <is>
          <t>Corolla</t>
        </is>
      </c>
      <c r="H1930" t="inlineStr">
        <is>
          <t>Dealer retail</t>
        </is>
      </c>
      <c r="I1930" t="inlineStr">
        <is>
          <t>Private buyer</t>
        </is>
      </c>
      <c r="J1930" t="inlineStr">
        <is>
          <t>Wei Chen</t>
        </is>
      </c>
      <c r="K1930" s="70" t="n">
        <v>21</v>
      </c>
      <c r="L1930" s="71" t="n">
        <v>2774023.07</v>
      </c>
      <c r="M1930" s="71" t="n">
        <v>58254484.47</v>
      </c>
      <c r="N1930" s="71" t="n">
        <v>1747634.53</v>
      </c>
      <c r="O1930" s="71" t="n">
        <v>56506849.94</v>
      </c>
      <c r="P1930" s="71" t="n">
        <v>47358833.58</v>
      </c>
      <c r="Q1930" s="71" t="n">
        <v>9148016.359999999</v>
      </c>
      <c r="R1930" t="inlineStr">
        <is>
          <t>NG-04</t>
        </is>
      </c>
      <c r="S1930" t="inlineStr">
        <is>
          <t>Hybrid</t>
        </is>
      </c>
      <c r="T1930" s="70" t="n">
        <v>22</v>
      </c>
      <c r="U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TY101922</t>
        </is>
      </c>
      <c r="B1931" s="68" t="n">
        <v>45907</v>
      </c>
      <c r="C1931" s="69" t="n">
        <v>2025</v>
      </c>
      <c r="D1931" t="inlineStr">
        <is>
          <t>Sep</t>
        </is>
      </c>
      <c r="E1931" t="inlineStr">
        <is>
          <t>Middle East</t>
        </is>
      </c>
      <c r="F1931" t="inlineStr">
        <is>
          <t>Saudi Arabia</t>
        </is>
      </c>
      <c r="G1931" t="inlineStr">
        <is>
          <t>RAV4</t>
        </is>
      </c>
      <c r="H1931" t="inlineStr">
        <is>
          <t>Dealer retail</t>
        </is>
      </c>
      <c r="I1931" t="inlineStr">
        <is>
          <t>Private buyer</t>
        </is>
      </c>
      <c r="J1931" t="inlineStr">
        <is>
          <t>Lucas Martin</t>
        </is>
      </c>
      <c r="K1931" s="70" t="n">
        <v>44</v>
      </c>
      <c r="L1931" s="71" t="n">
        <v>3781830.42</v>
      </c>
      <c r="M1931" s="71" t="n">
        <v>166400538.48</v>
      </c>
      <c r="N1931" s="71" t="n">
        <v>4992016.15</v>
      </c>
      <c r="O1931" s="71" t="n">
        <v>161408522.33</v>
      </c>
      <c r="P1931" s="71" t="n">
        <v>129026220.12</v>
      </c>
      <c r="Q1931" s="71" t="n">
        <v>32382302.21</v>
      </c>
      <c r="R1931" t="inlineStr">
        <is>
          <t>RY-04</t>
        </is>
      </c>
      <c r="S1931" t="inlineStr">
        <is>
          <t>Petrol</t>
        </is>
      </c>
      <c r="T1931" s="70" t="n">
        <v>44</v>
      </c>
      <c r="U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TY101923</t>
        </is>
      </c>
      <c r="B1932" s="68" t="n">
        <v>45908</v>
      </c>
      <c r="C1932" s="69" t="n">
        <v>2025</v>
      </c>
      <c r="D1932" t="inlineStr">
        <is>
          <t>Sep</t>
        </is>
      </c>
      <c r="E1932" t="inlineStr">
        <is>
          <t>Europe</t>
        </is>
      </c>
      <c r="F1932" t="inlineStr">
        <is>
          <t>UK</t>
        </is>
      </c>
      <c r="G1932" t="inlineStr">
        <is>
          <t>Corolla</t>
        </is>
      </c>
      <c r="H1932" t="inlineStr">
        <is>
          <t>Dealer retail</t>
        </is>
      </c>
      <c r="I1932" t="inlineStr">
        <is>
          <t>Private buyer</t>
        </is>
      </c>
      <c r="J1932" t="inlineStr">
        <is>
          <t>Ravindra Patil</t>
        </is>
      </c>
      <c r="K1932" s="70" t="n">
        <v>6</v>
      </c>
      <c r="L1932" s="71" t="n">
        <v>2874868.33</v>
      </c>
      <c r="M1932" s="71" t="n">
        <v>17249209.98</v>
      </c>
      <c r="N1932" s="71" t="n">
        <v>517476.3</v>
      </c>
      <c r="O1932" s="71" t="n">
        <v>16731733.68</v>
      </c>
      <c r="P1932" s="71" t="n">
        <v>14295065.55</v>
      </c>
      <c r="Q1932" s="71" t="n">
        <v>2436668.13</v>
      </c>
      <c r="R1932" t="inlineStr">
        <is>
          <t>LN-01</t>
        </is>
      </c>
      <c r="S1932" t="inlineStr">
        <is>
          <t>Hybrid</t>
        </is>
      </c>
      <c r="T1932" s="70" t="n">
        <v>6</v>
      </c>
      <c r="U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TY101924</t>
        </is>
      </c>
      <c r="B1933" s="68" t="n">
        <v>45908</v>
      </c>
      <c r="C1933" s="69" t="n">
        <v>2025</v>
      </c>
      <c r="D1933" t="inlineStr">
        <is>
          <t>Sep</t>
        </is>
      </c>
      <c r="E1933" t="inlineStr">
        <is>
          <t>Japan</t>
        </is>
      </c>
      <c r="F1933" t="inlineStr">
        <is>
          <t>Japan</t>
        </is>
      </c>
      <c r="G1933" t="inlineStr">
        <is>
          <t>Hilux</t>
        </is>
      </c>
      <c r="H1933" t="inlineStr">
        <is>
          <t>Dealer retail</t>
        </is>
      </c>
      <c r="I1933" t="inlineStr">
        <is>
          <t>Private buyer</t>
        </is>
      </c>
      <c r="J1933" t="inlineStr">
        <is>
          <t>Omar Haddad</t>
        </is>
      </c>
      <c r="K1933" s="70" t="n">
        <v>24</v>
      </c>
      <c r="L1933" s="71" t="n">
        <v>4166277.42</v>
      </c>
      <c r="M1933" s="71" t="n">
        <v>99990658.08</v>
      </c>
      <c r="N1933" s="71" t="n">
        <v>0</v>
      </c>
      <c r="O1933" s="71" t="n">
        <v>99990658.08</v>
      </c>
      <c r="P1933" s="71" t="n">
        <v>78834389.81999999</v>
      </c>
      <c r="Q1933" s="71" t="n">
        <v>21156268.26</v>
      </c>
      <c r="R1933" t="inlineStr">
        <is>
          <t>TK-03</t>
        </is>
      </c>
      <c r="S1933" t="inlineStr">
        <is>
          <t>Diesel</t>
        </is>
      </c>
      <c r="T1933" s="70" t="n">
        <v>26</v>
      </c>
      <c r="U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TY101925</t>
        </is>
      </c>
      <c r="B1934" s="68" t="n">
        <v>45908</v>
      </c>
      <c r="C1934" s="69" t="n">
        <v>2025</v>
      </c>
      <c r="D1934" t="inlineStr">
        <is>
          <t>Sep</t>
        </is>
      </c>
      <c r="E1934" t="inlineStr">
        <is>
          <t>Japan</t>
        </is>
      </c>
      <c r="F1934" t="inlineStr">
        <is>
          <t>Japan</t>
        </is>
      </c>
      <c r="G1934" t="inlineStr">
        <is>
          <t>Hilux</t>
        </is>
      </c>
      <c r="H1934" t="inlineStr">
        <is>
          <t>Dealer retail</t>
        </is>
      </c>
      <c r="I1934" t="inlineStr">
        <is>
          <t>Private buyer</t>
        </is>
      </c>
      <c r="J1934" t="inlineStr">
        <is>
          <t>Yuki Sato</t>
        </is>
      </c>
      <c r="K1934" s="70" t="n">
        <v>25</v>
      </c>
      <c r="L1934" s="71" t="n">
        <v>3818779.17</v>
      </c>
      <c r="M1934" s="71" t="n">
        <v>95469479.25</v>
      </c>
      <c r="N1934" s="71" t="n">
        <v>2864084.38</v>
      </c>
      <c r="O1934" s="71" t="n">
        <v>92605394.87</v>
      </c>
      <c r="P1934" s="71" t="n">
        <v>81804816.54000001</v>
      </c>
      <c r="Q1934" s="71" t="n">
        <v>10800578.33</v>
      </c>
      <c r="R1934" t="inlineStr">
        <is>
          <t>OS-03</t>
        </is>
      </c>
      <c r="S1934" t="inlineStr">
        <is>
          <t>Petrol</t>
        </is>
      </c>
      <c r="T1934" s="70" t="n">
        <v>27</v>
      </c>
      <c r="U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TY101926</t>
        </is>
      </c>
      <c r="B1935" s="68" t="n">
        <v>45908</v>
      </c>
      <c r="C1935" s="69" t="n">
        <v>2025</v>
      </c>
      <c r="D1935" t="inlineStr">
        <is>
          <t>Sep</t>
        </is>
      </c>
      <c r="E1935" t="inlineStr">
        <is>
          <t>Japan</t>
        </is>
      </c>
      <c r="F1935" t="inlineStr">
        <is>
          <t>Japan</t>
        </is>
      </c>
      <c r="G1935" t="inlineStr">
        <is>
          <t>Prius</t>
        </is>
      </c>
      <c r="H1935" t="inlineStr">
        <is>
          <t>Fleet</t>
        </is>
      </c>
      <c r="I1935" t="inlineStr">
        <is>
          <t>Private buyer</t>
        </is>
      </c>
      <c r="J1935" t="inlineStr">
        <is>
          <t>Noah Smith</t>
        </is>
      </c>
      <c r="K1935" s="70" t="n">
        <v>20</v>
      </c>
      <c r="L1935" s="71" t="n">
        <v>3638195.81</v>
      </c>
      <c r="M1935" s="71" t="n">
        <v>72763916.2</v>
      </c>
      <c r="N1935" s="71" t="n">
        <v>2182917.49</v>
      </c>
      <c r="O1935" s="71" t="n">
        <v>70580998.70999999</v>
      </c>
      <c r="P1935" s="71" t="n">
        <v>56521460.88</v>
      </c>
      <c r="Q1935" s="71" t="n">
        <v>14059537.83</v>
      </c>
      <c r="R1935" t="inlineStr">
        <is>
          <t>TK-03</t>
        </is>
      </c>
      <c r="S1935" t="inlineStr">
        <is>
          <t>Hybrid</t>
        </is>
      </c>
      <c r="T1935" s="70" t="n">
        <v>21</v>
      </c>
      <c r="U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TY101927</t>
        </is>
      </c>
      <c r="B1936" s="68" t="n">
        <v>45908</v>
      </c>
      <c r="C1936" s="69" t="n">
        <v>2025</v>
      </c>
      <c r="D1936" t="inlineStr">
        <is>
          <t>Sep</t>
        </is>
      </c>
      <c r="E1936" t="inlineStr">
        <is>
          <t>Japan</t>
        </is>
      </c>
      <c r="F1936" t="inlineStr">
        <is>
          <t>Japan</t>
        </is>
      </c>
      <c r="G1936" t="inlineStr">
        <is>
          <t>Corolla</t>
        </is>
      </c>
      <c r="H1936" t="inlineStr">
        <is>
          <t>Fleet</t>
        </is>
      </c>
      <c r="I1936" t="inlineStr">
        <is>
          <t>Private buyer</t>
        </is>
      </c>
      <c r="J1936" t="inlineStr">
        <is>
          <t>Carlos Silva</t>
        </is>
      </c>
      <c r="K1936" s="70" t="n">
        <v>22</v>
      </c>
      <c r="L1936" s="71" t="n">
        <v>2742655.98</v>
      </c>
      <c r="M1936" s="71" t="n">
        <v>60338431.56</v>
      </c>
      <c r="N1936" s="71" t="n">
        <v>1810152.95</v>
      </c>
      <c r="O1936" s="71" t="n">
        <v>58528278.61</v>
      </c>
      <c r="P1936" s="71" t="n">
        <v>52402540.87</v>
      </c>
      <c r="Q1936" s="71" t="n">
        <v>6125737.74</v>
      </c>
      <c r="R1936" t="inlineStr">
        <is>
          <t>NG-04</t>
        </is>
      </c>
      <c r="S1936" t="inlineStr">
        <is>
          <t>Hybrid</t>
        </is>
      </c>
      <c r="T1936" s="70" t="n">
        <v>22</v>
      </c>
      <c r="U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TY101928</t>
        </is>
      </c>
      <c r="B1937" s="68" t="n">
        <v>45908</v>
      </c>
      <c r="C1937" s="69" t="n">
        <v>2025</v>
      </c>
      <c r="D1937" t="inlineStr">
        <is>
          <t>Sep</t>
        </is>
      </c>
      <c r="E1937" t="inlineStr">
        <is>
          <t>Asia</t>
        </is>
      </c>
      <c r="F1937" t="inlineStr">
        <is>
          <t>India</t>
        </is>
      </c>
      <c r="G1937" t="inlineStr">
        <is>
          <t>Land Cruiser</t>
        </is>
      </c>
      <c r="H1937" t="inlineStr">
        <is>
          <t>Dealer retail</t>
        </is>
      </c>
      <c r="I1937" t="inlineStr">
        <is>
          <t>Government</t>
        </is>
      </c>
      <c r="J1937" t="inlineStr">
        <is>
          <t>Olivia Brown</t>
        </is>
      </c>
      <c r="K1937" s="70" t="n">
        <v>39</v>
      </c>
      <c r="L1937" s="71" t="n">
        <v>7485423.51</v>
      </c>
      <c r="M1937" s="71" t="n">
        <v>291931516.89</v>
      </c>
      <c r="N1937" s="71" t="n">
        <v>0</v>
      </c>
      <c r="O1937" s="71" t="n">
        <v>291931516.89</v>
      </c>
      <c r="P1937" s="71" t="n">
        <v>209642836</v>
      </c>
      <c r="Q1937" s="71" t="n">
        <v>82288680.89</v>
      </c>
      <c r="R1937" t="inlineStr">
        <is>
          <t>DL-04</t>
        </is>
      </c>
      <c r="S1937" t="inlineStr">
        <is>
          <t>Diesel</t>
        </is>
      </c>
      <c r="T1937" s="70" t="n">
        <v>39</v>
      </c>
      <c r="U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TY101929</t>
        </is>
      </c>
      <c r="B1938" s="68" t="n">
        <v>45908</v>
      </c>
      <c r="C1938" s="69" t="n">
        <v>2025</v>
      </c>
      <c r="D1938" t="inlineStr">
        <is>
          <t>Sep</t>
        </is>
      </c>
      <c r="E1938" t="inlineStr">
        <is>
          <t>Asia</t>
        </is>
      </c>
      <c r="F1938" t="inlineStr">
        <is>
          <t>Thailand</t>
        </is>
      </c>
      <c r="G1938" t="inlineStr">
        <is>
          <t>Land Cruiser</t>
        </is>
      </c>
      <c r="H1938" t="inlineStr">
        <is>
          <t>Dealer retail</t>
        </is>
      </c>
      <c r="I1938" t="inlineStr">
        <is>
          <t>Private buyer</t>
        </is>
      </c>
      <c r="J1938" t="inlineStr">
        <is>
          <t>Emma Clarke</t>
        </is>
      </c>
      <c r="K1938" s="70" t="n">
        <v>17</v>
      </c>
      <c r="L1938" s="71" t="n">
        <v>7343716.46</v>
      </c>
      <c r="M1938" s="71" t="n">
        <v>124843179.82</v>
      </c>
      <c r="N1938" s="71" t="n">
        <v>0</v>
      </c>
      <c r="O1938" s="71" t="n">
        <v>124843179.82</v>
      </c>
      <c r="P1938" s="71" t="n">
        <v>97569885.52</v>
      </c>
      <c r="Q1938" s="71" t="n">
        <v>27273294.3</v>
      </c>
      <c r="R1938" t="inlineStr">
        <is>
          <t>BK-02</t>
        </is>
      </c>
      <c r="S1938" t="inlineStr">
        <is>
          <t>Diesel</t>
        </is>
      </c>
      <c r="T1938" s="70" t="n">
        <v>18</v>
      </c>
      <c r="U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TY101930</t>
        </is>
      </c>
      <c r="B1939" s="68" t="n">
        <v>45909</v>
      </c>
      <c r="C1939" s="69" t="n">
        <v>2025</v>
      </c>
      <c r="D1939" t="inlineStr">
        <is>
          <t>Sep</t>
        </is>
      </c>
      <c r="E1939" t="inlineStr">
        <is>
          <t>Japan</t>
        </is>
      </c>
      <c r="F1939" t="inlineStr">
        <is>
          <t>Japan</t>
        </is>
      </c>
      <c r="G1939" t="inlineStr">
        <is>
          <t>Camry</t>
        </is>
      </c>
      <c r="H1939" t="inlineStr">
        <is>
          <t>Online reservation</t>
        </is>
      </c>
      <c r="I1939" t="inlineStr">
        <is>
          <t>Company fleet</t>
        </is>
      </c>
      <c r="J1939" t="inlineStr">
        <is>
          <t>Sara Rossi</t>
        </is>
      </c>
      <c r="K1939" s="70" t="n">
        <v>36</v>
      </c>
      <c r="L1939" s="71" t="n">
        <v>3823672.88</v>
      </c>
      <c r="M1939" s="71" t="n">
        <v>137652223.68</v>
      </c>
      <c r="N1939" s="71" t="n">
        <v>6882611.18</v>
      </c>
      <c r="O1939" s="71" t="n">
        <v>130769612.5</v>
      </c>
      <c r="P1939" s="71" t="n">
        <v>114051512.68</v>
      </c>
      <c r="Q1939" s="71" t="n">
        <v>16718099.82</v>
      </c>
      <c r="R1939" t="inlineStr">
        <is>
          <t>OS-02</t>
        </is>
      </c>
      <c r="S1939" t="inlineStr">
        <is>
          <t>Hybrid</t>
        </is>
      </c>
      <c r="T1939" s="70" t="n">
        <v>38</v>
      </c>
      <c r="U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TY101931</t>
        </is>
      </c>
      <c r="B1940" s="68" t="n">
        <v>45909</v>
      </c>
      <c r="C1940" s="69" t="n">
        <v>2025</v>
      </c>
      <c r="D1940" t="inlineStr">
        <is>
          <t>Sep</t>
        </is>
      </c>
      <c r="E1940" t="inlineStr">
        <is>
          <t>North America</t>
        </is>
      </c>
      <c r="F1940" t="inlineStr">
        <is>
          <t>USA</t>
        </is>
      </c>
      <c r="G1940" t="inlineStr">
        <is>
          <t>bZ4X</t>
        </is>
      </c>
      <c r="H1940" t="inlineStr">
        <is>
          <t>Online reservation</t>
        </is>
      </c>
      <c r="I1940" t="inlineStr">
        <is>
          <t>Private buyer</t>
        </is>
      </c>
      <c r="J1940" t="inlineStr">
        <is>
          <t>Omar Haddad</t>
        </is>
      </c>
      <c r="K1940" s="70" t="n">
        <v>4</v>
      </c>
      <c r="L1940" s="71" t="n">
        <v>6186333.38</v>
      </c>
      <c r="M1940" s="71" t="n">
        <v>24745333.52</v>
      </c>
      <c r="N1940" s="71" t="n">
        <v>0</v>
      </c>
      <c r="O1940" s="71" t="n">
        <v>24745333.52</v>
      </c>
      <c r="P1940" s="71" t="n">
        <v>21240246.31</v>
      </c>
      <c r="Q1940" s="71" t="n">
        <v>3505087.21</v>
      </c>
      <c r="R1940" t="inlineStr">
        <is>
          <t>NY-04</t>
        </is>
      </c>
      <c r="S1940" t="inlineStr">
        <is>
          <t>EV</t>
        </is>
      </c>
      <c r="T1940" s="70" t="n">
        <v>4</v>
      </c>
      <c r="U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TY101932</t>
        </is>
      </c>
      <c r="B1941" s="68" t="n">
        <v>45909</v>
      </c>
      <c r="C1941" s="69" t="n">
        <v>2025</v>
      </c>
      <c r="D1941" t="inlineStr">
        <is>
          <t>Sep</t>
        </is>
      </c>
      <c r="E1941" t="inlineStr">
        <is>
          <t>Asia</t>
        </is>
      </c>
      <c r="F1941" t="inlineStr">
        <is>
          <t>Thailand</t>
        </is>
      </c>
      <c r="G1941" t="inlineStr">
        <is>
          <t>Land Cruiser</t>
        </is>
      </c>
      <c r="H1941" t="inlineStr">
        <is>
          <t>Dealer retail</t>
        </is>
      </c>
      <c r="I1941" t="inlineStr">
        <is>
          <t>Private buyer</t>
        </is>
      </c>
      <c r="J1941" t="inlineStr">
        <is>
          <t>Hiroshi Tanaka</t>
        </is>
      </c>
      <c r="K1941" s="70" t="n">
        <v>22</v>
      </c>
      <c r="L1941" s="71" t="n">
        <v>7729579</v>
      </c>
      <c r="M1941" s="71" t="n">
        <v>170050738</v>
      </c>
      <c r="N1941" s="71" t="n">
        <v>0</v>
      </c>
      <c r="O1941" s="71" t="n">
        <v>170050738</v>
      </c>
      <c r="P1941" s="71" t="n">
        <v>126241617.08</v>
      </c>
      <c r="Q1941" s="71" t="n">
        <v>43809120.92</v>
      </c>
      <c r="R1941" t="inlineStr">
        <is>
          <t>BK-03</t>
        </is>
      </c>
      <c r="S1941" t="inlineStr">
        <is>
          <t>Hybrid</t>
        </is>
      </c>
      <c r="T1941" s="70" t="n">
        <v>24</v>
      </c>
      <c r="U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TY101933</t>
        </is>
      </c>
      <c r="B1942" s="68" t="n">
        <v>45909</v>
      </c>
      <c r="C1942" s="69" t="n">
        <v>2025</v>
      </c>
      <c r="D1942" t="inlineStr">
        <is>
          <t>Sep</t>
        </is>
      </c>
      <c r="E1942" t="inlineStr">
        <is>
          <t>North America</t>
        </is>
      </c>
      <c r="F1942" t="inlineStr">
        <is>
          <t>Canada</t>
        </is>
      </c>
      <c r="G1942" t="inlineStr">
        <is>
          <t>bZ4X</t>
        </is>
      </c>
      <c r="H1942" t="inlineStr">
        <is>
          <t>Fleet</t>
        </is>
      </c>
      <c r="I1942" t="inlineStr">
        <is>
          <t>Private buyer</t>
        </is>
      </c>
      <c r="J1942" t="inlineStr">
        <is>
          <t>Hiroshi Tanaka</t>
        </is>
      </c>
      <c r="K1942" s="70" t="n">
        <v>22</v>
      </c>
      <c r="L1942" s="71" t="n">
        <v>6087814.3</v>
      </c>
      <c r="M1942" s="71" t="n">
        <v>133931914.6</v>
      </c>
      <c r="N1942" s="71" t="n">
        <v>4017957.44</v>
      </c>
      <c r="O1942" s="71" t="n">
        <v>129913957.16</v>
      </c>
      <c r="P1942" s="71" t="n">
        <v>117360706.53</v>
      </c>
      <c r="Q1942" s="71" t="n">
        <v>12553250.63</v>
      </c>
      <c r="R1942" t="inlineStr">
        <is>
          <t>TO-01</t>
        </is>
      </c>
      <c r="S1942" t="inlineStr">
        <is>
          <t>EV</t>
        </is>
      </c>
      <c r="T1942" s="70" t="n">
        <v>21</v>
      </c>
      <c r="U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TY101934</t>
        </is>
      </c>
      <c r="B1943" s="68" t="n">
        <v>45909</v>
      </c>
      <c r="C1943" s="69" t="n">
        <v>2025</v>
      </c>
      <c r="D1943" t="inlineStr">
        <is>
          <t>Sep</t>
        </is>
      </c>
      <c r="E1943" t="inlineStr">
        <is>
          <t>Japan</t>
        </is>
      </c>
      <c r="F1943" t="inlineStr">
        <is>
          <t>Japan</t>
        </is>
      </c>
      <c r="G1943" t="inlineStr">
        <is>
          <t>bZ4X</t>
        </is>
      </c>
      <c r="H1943" t="inlineStr">
        <is>
          <t>Dealer retail</t>
        </is>
      </c>
      <c r="I1943" t="inlineStr">
        <is>
          <t>Private buyer</t>
        </is>
      </c>
      <c r="J1943" t="inlineStr">
        <is>
          <t>Zoya Ahmed</t>
        </is>
      </c>
      <c r="K1943" s="70" t="n">
        <v>30</v>
      </c>
      <c r="L1943" s="71" t="n">
        <v>6317663.91</v>
      </c>
      <c r="M1943" s="71" t="n">
        <v>189529917.3</v>
      </c>
      <c r="N1943" s="71" t="n">
        <v>9476495.869999999</v>
      </c>
      <c r="O1943" s="71" t="n">
        <v>180053421.43</v>
      </c>
      <c r="P1943" s="71" t="n">
        <v>157910614.01</v>
      </c>
      <c r="Q1943" s="71" t="n">
        <v>22142807.42</v>
      </c>
      <c r="R1943" t="inlineStr">
        <is>
          <t>TK-02</t>
        </is>
      </c>
      <c r="S1943" t="inlineStr">
        <is>
          <t>EV</t>
        </is>
      </c>
      <c r="T1943" s="70" t="n">
        <v>33</v>
      </c>
      <c r="U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TY101935</t>
        </is>
      </c>
      <c r="B1944" s="68" t="n">
        <v>45909</v>
      </c>
      <c r="C1944" s="69" t="n">
        <v>2025</v>
      </c>
      <c r="D1944" t="inlineStr">
        <is>
          <t>Sep</t>
        </is>
      </c>
      <c r="E1944" t="inlineStr">
        <is>
          <t>Japan</t>
        </is>
      </c>
      <c r="F1944" t="inlineStr">
        <is>
          <t>Japan</t>
        </is>
      </c>
      <c r="G1944" t="inlineStr">
        <is>
          <t>Corolla</t>
        </is>
      </c>
      <c r="H1944" t="inlineStr">
        <is>
          <t>Fleet</t>
        </is>
      </c>
      <c r="I1944" t="inlineStr">
        <is>
          <t>Government</t>
        </is>
      </c>
      <c r="J1944" t="inlineStr">
        <is>
          <t>Omar Haddad</t>
        </is>
      </c>
      <c r="K1944" s="70" t="n">
        <v>41</v>
      </c>
      <c r="L1944" s="71" t="n">
        <v>2836481.66</v>
      </c>
      <c r="M1944" s="71" t="n">
        <v>116295748.06</v>
      </c>
      <c r="N1944" s="71" t="n">
        <v>0</v>
      </c>
      <c r="O1944" s="71" t="n">
        <v>116295748.06</v>
      </c>
      <c r="P1944" s="71" t="n">
        <v>95199595.26000001</v>
      </c>
      <c r="Q1944" s="71" t="n">
        <v>21096152.8</v>
      </c>
      <c r="R1944" t="inlineStr">
        <is>
          <t>TK-03</t>
        </is>
      </c>
      <c r="S1944" t="inlineStr">
        <is>
          <t>Petrol</t>
        </is>
      </c>
      <c r="T1944" s="70" t="n">
        <v>39</v>
      </c>
      <c r="U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TY101936</t>
        </is>
      </c>
      <c r="B1945" s="68" t="n">
        <v>45909</v>
      </c>
      <c r="C1945" s="69" t="n">
        <v>2025</v>
      </c>
      <c r="D1945" t="inlineStr">
        <is>
          <t>Sep</t>
        </is>
      </c>
      <c r="E1945" t="inlineStr">
        <is>
          <t>Japan</t>
        </is>
      </c>
      <c r="F1945" t="inlineStr">
        <is>
          <t>Japan</t>
        </is>
      </c>
      <c r="G1945" t="inlineStr">
        <is>
          <t>Prius</t>
        </is>
      </c>
      <c r="H1945" t="inlineStr">
        <is>
          <t>Fleet</t>
        </is>
      </c>
      <c r="I1945" t="inlineStr">
        <is>
          <t>Private buyer</t>
        </is>
      </c>
      <c r="J1945" t="inlineStr">
        <is>
          <t>Omar Haddad</t>
        </is>
      </c>
      <c r="K1945" s="70" t="n">
        <v>40</v>
      </c>
      <c r="L1945" s="71" t="n">
        <v>3296549.58</v>
      </c>
      <c r="M1945" s="71" t="n">
        <v>131861983.2</v>
      </c>
      <c r="N1945" s="71" t="n">
        <v>6593099.16</v>
      </c>
      <c r="O1945" s="71" t="n">
        <v>125268884.04</v>
      </c>
      <c r="P1945" s="71" t="n">
        <v>116299343.59</v>
      </c>
      <c r="Q1945" s="71" t="n">
        <v>8969540.449999999</v>
      </c>
      <c r="R1945" t="inlineStr">
        <is>
          <t>NG-02</t>
        </is>
      </c>
      <c r="S1945" t="inlineStr">
        <is>
          <t>Hybrid</t>
        </is>
      </c>
      <c r="T1945" s="70" t="n">
        <v>40</v>
      </c>
      <c r="U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TY101937</t>
        </is>
      </c>
      <c r="B1946" s="68" t="n">
        <v>45909</v>
      </c>
      <c r="C1946" s="69" t="n">
        <v>2025</v>
      </c>
      <c r="D1946" t="inlineStr">
        <is>
          <t>Sep</t>
        </is>
      </c>
      <c r="E1946" t="inlineStr">
        <is>
          <t>North America</t>
        </is>
      </c>
      <c r="F1946" t="inlineStr">
        <is>
          <t>USA</t>
        </is>
      </c>
      <c r="G1946" t="inlineStr">
        <is>
          <t>Prius</t>
        </is>
      </c>
      <c r="H1946" t="inlineStr">
        <is>
          <t>Fleet</t>
        </is>
      </c>
      <c r="I1946" t="inlineStr">
        <is>
          <t>Private buyer</t>
        </is>
      </c>
      <c r="J1946" t="inlineStr">
        <is>
          <t>Ravindra Patil</t>
        </is>
      </c>
      <c r="K1946" s="70" t="n">
        <v>10</v>
      </c>
      <c r="L1946" s="71" t="n">
        <v>3624520.16</v>
      </c>
      <c r="M1946" s="71" t="n">
        <v>36245201.6</v>
      </c>
      <c r="N1946" s="71" t="n">
        <v>0</v>
      </c>
      <c r="O1946" s="71" t="n">
        <v>36245201.6</v>
      </c>
      <c r="P1946" s="71" t="n">
        <v>28729170.18</v>
      </c>
      <c r="Q1946" s="71" t="n">
        <v>7516031.42</v>
      </c>
      <c r="R1946" t="inlineStr">
        <is>
          <t>TX-04</t>
        </is>
      </c>
      <c r="S1946" t="inlineStr">
        <is>
          <t>Hybrid</t>
        </is>
      </c>
      <c r="T1946" s="70" t="n">
        <v>10</v>
      </c>
      <c r="U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TY101938</t>
        </is>
      </c>
      <c r="B1947" s="68" t="n">
        <v>45909</v>
      </c>
      <c r="C1947" s="69" t="n">
        <v>2025</v>
      </c>
      <c r="D1947" t="inlineStr">
        <is>
          <t>Sep</t>
        </is>
      </c>
      <c r="E1947" t="inlineStr">
        <is>
          <t>North America</t>
        </is>
      </c>
      <c r="F1947" t="inlineStr">
        <is>
          <t>USA</t>
        </is>
      </c>
      <c r="G1947" t="inlineStr">
        <is>
          <t>Corolla</t>
        </is>
      </c>
      <c r="H1947" t="inlineStr">
        <is>
          <t>Dealer retail</t>
        </is>
      </c>
      <c r="I1947" t="inlineStr">
        <is>
          <t>Private buyer</t>
        </is>
      </c>
      <c r="J1947" t="inlineStr">
        <is>
          <t>Shraddha Kulkarni</t>
        </is>
      </c>
      <c r="K1947" s="70" t="n">
        <v>8</v>
      </c>
      <c r="L1947" s="71" t="n">
        <v>2938616.14</v>
      </c>
      <c r="M1947" s="71" t="n">
        <v>23508929.12</v>
      </c>
      <c r="N1947" s="71" t="n">
        <v>470178.58</v>
      </c>
      <c r="O1947" s="71" t="n">
        <v>23038750.54</v>
      </c>
      <c r="P1947" s="71" t="n">
        <v>18179219</v>
      </c>
      <c r="Q1947" s="71" t="n">
        <v>4859531.54</v>
      </c>
      <c r="R1947" t="inlineStr">
        <is>
          <t>LA-02</t>
        </is>
      </c>
      <c r="S1947" t="inlineStr">
        <is>
          <t>Petrol</t>
        </is>
      </c>
      <c r="T1947" s="70" t="n">
        <v>8</v>
      </c>
      <c r="U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TY101939</t>
        </is>
      </c>
      <c r="B1948" s="68" t="n">
        <v>45910</v>
      </c>
      <c r="C1948" s="69" t="n">
        <v>2025</v>
      </c>
      <c r="D1948" t="inlineStr">
        <is>
          <t>Sep</t>
        </is>
      </c>
      <c r="E1948" t="inlineStr">
        <is>
          <t>North America</t>
        </is>
      </c>
      <c r="F1948" t="inlineStr">
        <is>
          <t>USA</t>
        </is>
      </c>
      <c r="G1948" t="inlineStr">
        <is>
          <t>Prius</t>
        </is>
      </c>
      <c r="H1948" t="inlineStr">
        <is>
          <t>Fleet</t>
        </is>
      </c>
      <c r="I1948" t="inlineStr">
        <is>
          <t>Government</t>
        </is>
      </c>
      <c r="J1948" t="inlineStr">
        <is>
          <t>Olivia Brown</t>
        </is>
      </c>
      <c r="K1948" s="70" t="n">
        <v>37</v>
      </c>
      <c r="L1948" s="71" t="n">
        <v>3628336.55</v>
      </c>
      <c r="M1948" s="71" t="n">
        <v>134248452.35</v>
      </c>
      <c r="N1948" s="71" t="n">
        <v>0</v>
      </c>
      <c r="O1948" s="71" t="n">
        <v>134248452.35</v>
      </c>
      <c r="P1948" s="71" t="n">
        <v>105798988</v>
      </c>
      <c r="Q1948" s="71" t="n">
        <v>28449464.35</v>
      </c>
      <c r="R1948" t="inlineStr">
        <is>
          <t>TX-03</t>
        </is>
      </c>
      <c r="S1948" t="inlineStr">
        <is>
          <t>Hybrid</t>
        </is>
      </c>
      <c r="T1948" s="70" t="n">
        <v>36</v>
      </c>
      <c r="U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TY101940</t>
        </is>
      </c>
      <c r="B1949" s="68" t="n">
        <v>45910</v>
      </c>
      <c r="C1949" s="69" t="n">
        <v>2025</v>
      </c>
      <c r="D1949" t="inlineStr">
        <is>
          <t>Sep</t>
        </is>
      </c>
      <c r="E1949" t="inlineStr">
        <is>
          <t>North America</t>
        </is>
      </c>
      <c r="F1949" t="inlineStr">
        <is>
          <t>USA</t>
        </is>
      </c>
      <c r="G1949" t="inlineStr">
        <is>
          <t>RAV4</t>
        </is>
      </c>
      <c r="H1949" t="inlineStr">
        <is>
          <t>Fleet</t>
        </is>
      </c>
      <c r="I1949" t="inlineStr">
        <is>
          <t>Private buyer</t>
        </is>
      </c>
      <c r="J1949" t="inlineStr">
        <is>
          <t>Zoya Ahmed</t>
        </is>
      </c>
      <c r="K1949" s="70" t="n">
        <v>12</v>
      </c>
      <c r="L1949" s="71" t="n">
        <v>3423818.37</v>
      </c>
      <c r="M1949" s="71" t="n">
        <v>41085820.44</v>
      </c>
      <c r="N1949" s="71" t="n">
        <v>821716.41</v>
      </c>
      <c r="O1949" s="71" t="n">
        <v>40264104.03</v>
      </c>
      <c r="P1949" s="71" t="n">
        <v>33658331.23</v>
      </c>
      <c r="Q1949" s="71" t="n">
        <v>6605772.8</v>
      </c>
      <c r="R1949" t="inlineStr">
        <is>
          <t>NY-04</t>
        </is>
      </c>
      <c r="S1949" t="inlineStr">
        <is>
          <t>Hybrid</t>
        </is>
      </c>
      <c r="T1949" s="70" t="n">
        <v>13</v>
      </c>
      <c r="U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TY101941</t>
        </is>
      </c>
      <c r="B1950" s="68" t="n">
        <v>45910</v>
      </c>
      <c r="C1950" s="69" t="n">
        <v>2025</v>
      </c>
      <c r="D1950" t="inlineStr">
        <is>
          <t>Sep</t>
        </is>
      </c>
      <c r="E1950" t="inlineStr">
        <is>
          <t>Asia</t>
        </is>
      </c>
      <c r="F1950" t="inlineStr">
        <is>
          <t>Thailand</t>
        </is>
      </c>
      <c r="G1950" t="inlineStr">
        <is>
          <t>Hilux</t>
        </is>
      </c>
      <c r="H1950" t="inlineStr">
        <is>
          <t>Dealer retail</t>
        </is>
      </c>
      <c r="I1950" t="inlineStr">
        <is>
          <t>Private buyer</t>
        </is>
      </c>
      <c r="J1950" t="inlineStr">
        <is>
          <t>Kofi Mensah</t>
        </is>
      </c>
      <c r="K1950" s="70" t="n">
        <v>41</v>
      </c>
      <c r="L1950" s="71" t="n">
        <v>4002002.51</v>
      </c>
      <c r="M1950" s="71" t="n">
        <v>164082102.91</v>
      </c>
      <c r="N1950" s="71" t="n">
        <v>8204105.15</v>
      </c>
      <c r="O1950" s="71" t="n">
        <v>155877997.76</v>
      </c>
      <c r="P1950" s="71" t="n">
        <v>126222885.54</v>
      </c>
      <c r="Q1950" s="71" t="n">
        <v>29655112.22</v>
      </c>
      <c r="R1950" t="inlineStr">
        <is>
          <t>BK-02</t>
        </is>
      </c>
      <c r="S1950" t="inlineStr">
        <is>
          <t>Petrol</t>
        </is>
      </c>
      <c r="T1950" s="70" t="n">
        <v>45</v>
      </c>
      <c r="U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TY101942</t>
        </is>
      </c>
      <c r="B1951" s="68" t="n">
        <v>45910</v>
      </c>
      <c r="C1951" s="69" t="n">
        <v>2025</v>
      </c>
      <c r="D1951" t="inlineStr">
        <is>
          <t>Sep</t>
        </is>
      </c>
      <c r="E1951" t="inlineStr">
        <is>
          <t>Japan</t>
        </is>
      </c>
      <c r="F1951" t="inlineStr">
        <is>
          <t>Japan</t>
        </is>
      </c>
      <c r="G1951" t="inlineStr">
        <is>
          <t>RAV4</t>
        </is>
      </c>
      <c r="H1951" t="inlineStr">
        <is>
          <t>Fleet</t>
        </is>
      </c>
      <c r="I1951" t="inlineStr">
        <is>
          <t>Private buyer</t>
        </is>
      </c>
      <c r="J1951" t="inlineStr">
        <is>
          <t>Ravindra Patil</t>
        </is>
      </c>
      <c r="K1951" s="70" t="n">
        <v>24</v>
      </c>
      <c r="L1951" s="71" t="n">
        <v>3568912.04</v>
      </c>
      <c r="M1951" s="71" t="n">
        <v>85653888.95999999</v>
      </c>
      <c r="N1951" s="71" t="n">
        <v>1713077.78</v>
      </c>
      <c r="O1951" s="71" t="n">
        <v>83940811.18000001</v>
      </c>
      <c r="P1951" s="71" t="n">
        <v>66136320.11</v>
      </c>
      <c r="Q1951" s="71" t="n">
        <v>17804491.07</v>
      </c>
      <c r="R1951" t="inlineStr">
        <is>
          <t>OS-01</t>
        </is>
      </c>
      <c r="S1951" t="inlineStr">
        <is>
          <t>Petrol</t>
        </is>
      </c>
      <c r="T1951" s="70" t="n">
        <v>27</v>
      </c>
      <c r="U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TY101943</t>
        </is>
      </c>
      <c r="B1952" s="68" t="n">
        <v>45910</v>
      </c>
      <c r="C1952" s="69" t="n">
        <v>2025</v>
      </c>
      <c r="D1952" t="inlineStr">
        <is>
          <t>Sep</t>
        </is>
      </c>
      <c r="E1952" t="inlineStr">
        <is>
          <t>Middle East</t>
        </is>
      </c>
      <c r="F1952" t="inlineStr">
        <is>
          <t>Saudi Arabia</t>
        </is>
      </c>
      <c r="G1952" t="inlineStr">
        <is>
          <t>Corolla</t>
        </is>
      </c>
      <c r="H1952" t="inlineStr">
        <is>
          <t>Fleet</t>
        </is>
      </c>
      <c r="I1952" t="inlineStr">
        <is>
          <t>Private buyer</t>
        </is>
      </c>
      <c r="J1952" t="inlineStr">
        <is>
          <t>Emma Clarke</t>
        </is>
      </c>
      <c r="K1952" s="70" t="n">
        <v>29</v>
      </c>
      <c r="L1952" s="71" t="n">
        <v>2803169.24</v>
      </c>
      <c r="M1952" s="71" t="n">
        <v>81291907.95999999</v>
      </c>
      <c r="N1952" s="71" t="n">
        <v>0</v>
      </c>
      <c r="O1952" s="71" t="n">
        <v>81291907.95999999</v>
      </c>
      <c r="P1952" s="71" t="n">
        <v>65146221.36</v>
      </c>
      <c r="Q1952" s="71" t="n">
        <v>16145686.6</v>
      </c>
      <c r="R1952" t="inlineStr">
        <is>
          <t>RY-01</t>
        </is>
      </c>
      <c r="S1952" t="inlineStr">
        <is>
          <t>Hybrid</t>
        </is>
      </c>
      <c r="T1952" s="70" t="n">
        <v>31</v>
      </c>
      <c r="U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TY101944</t>
        </is>
      </c>
      <c r="B1953" s="68" t="n">
        <v>45910</v>
      </c>
      <c r="C1953" s="69" t="n">
        <v>2025</v>
      </c>
      <c r="D1953" t="inlineStr">
        <is>
          <t>Sep</t>
        </is>
      </c>
      <c r="E1953" t="inlineStr">
        <is>
          <t>Europe</t>
        </is>
      </c>
      <c r="F1953" t="inlineStr">
        <is>
          <t>France</t>
        </is>
      </c>
      <c r="G1953" t="inlineStr">
        <is>
          <t>Hilux</t>
        </is>
      </c>
      <c r="H1953" t="inlineStr">
        <is>
          <t>Dealer retail</t>
        </is>
      </c>
      <c r="I1953" t="inlineStr">
        <is>
          <t>Private buyer</t>
        </is>
      </c>
      <c r="J1953" t="inlineStr">
        <is>
          <t>Aisha Bello</t>
        </is>
      </c>
      <c r="K1953" s="70" t="n">
        <v>17</v>
      </c>
      <c r="L1953" s="71" t="n">
        <v>4222586.13</v>
      </c>
      <c r="M1953" s="71" t="n">
        <v>71783964.20999999</v>
      </c>
      <c r="N1953" s="71" t="n">
        <v>0</v>
      </c>
      <c r="O1953" s="71" t="n">
        <v>71783964.20999999</v>
      </c>
      <c r="P1953" s="71" t="n">
        <v>54051465.22</v>
      </c>
      <c r="Q1953" s="71" t="n">
        <v>17732498.99</v>
      </c>
      <c r="R1953" t="inlineStr">
        <is>
          <t>PA-02</t>
        </is>
      </c>
      <c r="S1953" t="inlineStr">
        <is>
          <t>Diesel</t>
        </is>
      </c>
      <c r="T1953" s="70" t="n">
        <v>16</v>
      </c>
      <c r="U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TY101945</t>
        </is>
      </c>
      <c r="B1954" s="68" t="n">
        <v>45910</v>
      </c>
      <c r="C1954" s="69" t="n">
        <v>2025</v>
      </c>
      <c r="D1954" t="inlineStr">
        <is>
          <t>Sep</t>
        </is>
      </c>
      <c r="E1954" t="inlineStr">
        <is>
          <t>Asia</t>
        </is>
      </c>
      <c r="F1954" t="inlineStr">
        <is>
          <t>Indonesia</t>
        </is>
      </c>
      <c r="G1954" t="inlineStr">
        <is>
          <t>Land Cruiser</t>
        </is>
      </c>
      <c r="H1954" t="inlineStr">
        <is>
          <t>Fleet</t>
        </is>
      </c>
      <c r="I1954" t="inlineStr">
        <is>
          <t>Company fleet</t>
        </is>
      </c>
      <c r="J1954" t="inlineStr">
        <is>
          <t>Aisha Bello</t>
        </is>
      </c>
      <c r="K1954" s="70" t="n">
        <v>29</v>
      </c>
      <c r="L1954" s="71" t="n">
        <v>7240293.41</v>
      </c>
      <c r="M1954" s="71" t="n">
        <v>209968508.89</v>
      </c>
      <c r="N1954" s="71" t="n">
        <v>4199370.18</v>
      </c>
      <c r="O1954" s="71" t="n">
        <v>205769138.71</v>
      </c>
      <c r="P1954" s="71" t="n">
        <v>164825907.03</v>
      </c>
      <c r="Q1954" s="71" t="n">
        <v>40943231.68</v>
      </c>
      <c r="R1954" t="inlineStr">
        <is>
          <t>JK-02</t>
        </is>
      </c>
      <c r="S1954" t="inlineStr">
        <is>
          <t>Hybrid</t>
        </is>
      </c>
      <c r="T1954" s="70" t="n">
        <v>28</v>
      </c>
      <c r="U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TY101946</t>
        </is>
      </c>
      <c r="B1955" s="68" t="n">
        <v>45910</v>
      </c>
      <c r="C1955" s="69" t="n">
        <v>2025</v>
      </c>
      <c r="D1955" t="inlineStr">
        <is>
          <t>Sep</t>
        </is>
      </c>
      <c r="E1955" t="inlineStr">
        <is>
          <t>Asia</t>
        </is>
      </c>
      <c r="F1955" t="inlineStr">
        <is>
          <t>Indonesia</t>
        </is>
      </c>
      <c r="G1955" t="inlineStr">
        <is>
          <t>Corolla</t>
        </is>
      </c>
      <c r="H1955" t="inlineStr">
        <is>
          <t>Online reservation</t>
        </is>
      </c>
      <c r="I1955" t="inlineStr">
        <is>
          <t>Private buyer</t>
        </is>
      </c>
      <c r="J1955" t="inlineStr">
        <is>
          <t>Ruhi Shaikh</t>
        </is>
      </c>
      <c r="K1955" s="70" t="n">
        <v>29</v>
      </c>
      <c r="L1955" s="71" t="n">
        <v>2643469.08</v>
      </c>
      <c r="M1955" s="71" t="n">
        <v>76660603.31999999</v>
      </c>
      <c r="N1955" s="71" t="n">
        <v>2299818.1</v>
      </c>
      <c r="O1955" s="71" t="n">
        <v>74360785.22</v>
      </c>
      <c r="P1955" s="71" t="n">
        <v>68248392.5</v>
      </c>
      <c r="Q1955" s="71" t="n">
        <v>6112392.72</v>
      </c>
      <c r="R1955" t="inlineStr">
        <is>
          <t>JK-01</t>
        </is>
      </c>
      <c r="S1955" t="inlineStr">
        <is>
          <t>Petrol</t>
        </is>
      </c>
      <c r="T1955" s="70" t="n">
        <v>31</v>
      </c>
      <c r="U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TY101947</t>
        </is>
      </c>
      <c r="B1956" s="68" t="n">
        <v>45910</v>
      </c>
      <c r="C1956" s="69" t="n">
        <v>2025</v>
      </c>
      <c r="D1956" t="inlineStr">
        <is>
          <t>Sep</t>
        </is>
      </c>
      <c r="E1956" t="inlineStr">
        <is>
          <t>North America</t>
        </is>
      </c>
      <c r="F1956" t="inlineStr">
        <is>
          <t>Canada</t>
        </is>
      </c>
      <c r="G1956" t="inlineStr">
        <is>
          <t>Camry</t>
        </is>
      </c>
      <c r="H1956" t="inlineStr">
        <is>
          <t>Dealer retail</t>
        </is>
      </c>
      <c r="I1956" t="inlineStr">
        <is>
          <t>Private buyer</t>
        </is>
      </c>
      <c r="J1956" t="inlineStr">
        <is>
          <t>Ana Costa</t>
        </is>
      </c>
      <c r="K1956" s="70" t="n">
        <v>12</v>
      </c>
      <c r="L1956" s="71" t="n">
        <v>4184356.34</v>
      </c>
      <c r="M1956" s="71" t="n">
        <v>50212276.08</v>
      </c>
      <c r="N1956" s="71" t="n">
        <v>2510613.8</v>
      </c>
      <c r="O1956" s="71" t="n">
        <v>47701662.28</v>
      </c>
      <c r="P1956" s="71" t="n">
        <v>38022395.38</v>
      </c>
      <c r="Q1956" s="71" t="n">
        <v>9679266.9</v>
      </c>
      <c r="R1956" t="inlineStr">
        <is>
          <t>TO-01</t>
        </is>
      </c>
      <c r="S1956" t="inlineStr">
        <is>
          <t>Petrol</t>
        </is>
      </c>
      <c r="T1956" s="70" t="n">
        <v>12</v>
      </c>
      <c r="U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TY101948</t>
        </is>
      </c>
      <c r="B1957" s="68" t="n">
        <v>45911</v>
      </c>
      <c r="C1957" s="69" t="n">
        <v>2025</v>
      </c>
      <c r="D1957" t="inlineStr">
        <is>
          <t>Sep</t>
        </is>
      </c>
      <c r="E1957" t="inlineStr">
        <is>
          <t>North America</t>
        </is>
      </c>
      <c r="F1957" t="inlineStr">
        <is>
          <t>USA</t>
        </is>
      </c>
      <c r="G1957" t="inlineStr">
        <is>
          <t>Corolla</t>
        </is>
      </c>
      <c r="H1957" t="inlineStr">
        <is>
          <t>Dealer retail</t>
        </is>
      </c>
      <c r="I1957" t="inlineStr">
        <is>
          <t>Private buyer</t>
        </is>
      </c>
      <c r="J1957" t="inlineStr">
        <is>
          <t>Carlos Silva</t>
        </is>
      </c>
      <c r="K1957" s="70" t="n">
        <v>6</v>
      </c>
      <c r="L1957" s="71" t="n">
        <v>2828500.81</v>
      </c>
      <c r="M1957" s="71" t="n">
        <v>16971004.86</v>
      </c>
      <c r="N1957" s="71" t="n">
        <v>0</v>
      </c>
      <c r="O1957" s="71" t="n">
        <v>16971004.86</v>
      </c>
      <c r="P1957" s="71" t="n">
        <v>13609457.07</v>
      </c>
      <c r="Q1957" s="71" t="n">
        <v>3361547.79</v>
      </c>
      <c r="R1957" t="inlineStr">
        <is>
          <t>LA-04</t>
        </is>
      </c>
      <c r="S1957" t="inlineStr">
        <is>
          <t>Petrol</t>
        </is>
      </c>
      <c r="T1957" s="70" t="n">
        <v>6</v>
      </c>
      <c r="U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TY101949</t>
        </is>
      </c>
      <c r="B1958" s="68" t="n">
        <v>45911</v>
      </c>
      <c r="C1958" s="69" t="n">
        <v>2025</v>
      </c>
      <c r="D1958" t="inlineStr">
        <is>
          <t>Sep</t>
        </is>
      </c>
      <c r="E1958" t="inlineStr">
        <is>
          <t>North America</t>
        </is>
      </c>
      <c r="F1958" t="inlineStr">
        <is>
          <t>USA</t>
        </is>
      </c>
      <c r="G1958" t="inlineStr">
        <is>
          <t>RAV4</t>
        </is>
      </c>
      <c r="H1958" t="inlineStr">
        <is>
          <t>Dealer retail</t>
        </is>
      </c>
      <c r="I1958" t="inlineStr">
        <is>
          <t>Company fleet</t>
        </is>
      </c>
      <c r="J1958" t="inlineStr">
        <is>
          <t>Aisha Bello</t>
        </is>
      </c>
      <c r="K1958" s="70" t="n">
        <v>17</v>
      </c>
      <c r="L1958" s="71" t="n">
        <v>3505698.27</v>
      </c>
      <c r="M1958" s="71" t="n">
        <v>59596870.59</v>
      </c>
      <c r="N1958" s="71" t="n">
        <v>1191937.41</v>
      </c>
      <c r="O1958" s="71" t="n">
        <v>58404933.18</v>
      </c>
      <c r="P1958" s="71" t="n">
        <v>50105329.18</v>
      </c>
      <c r="Q1958" s="71" t="n">
        <v>8299604</v>
      </c>
      <c r="R1958" t="inlineStr">
        <is>
          <t>LA-02</t>
        </is>
      </c>
      <c r="S1958" t="inlineStr">
        <is>
          <t>Petrol</t>
        </is>
      </c>
      <c r="T1958" s="70" t="n">
        <v>18</v>
      </c>
      <c r="U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TY101950</t>
        </is>
      </c>
      <c r="B1959" s="68" t="n">
        <v>45911</v>
      </c>
      <c r="C1959" s="69" t="n">
        <v>2025</v>
      </c>
      <c r="D1959" t="inlineStr">
        <is>
          <t>Sep</t>
        </is>
      </c>
      <c r="E1959" t="inlineStr">
        <is>
          <t>Europe</t>
        </is>
      </c>
      <c r="F1959" t="inlineStr">
        <is>
          <t>Germany</t>
        </is>
      </c>
      <c r="G1959" t="inlineStr">
        <is>
          <t>RAV4</t>
        </is>
      </c>
      <c r="H1959" t="inlineStr">
        <is>
          <t>Fleet</t>
        </is>
      </c>
      <c r="I1959" t="inlineStr">
        <is>
          <t>Private buyer</t>
        </is>
      </c>
      <c r="J1959" t="inlineStr">
        <is>
          <t>Lucas Martin</t>
        </is>
      </c>
      <c r="K1959" s="70" t="n">
        <v>16</v>
      </c>
      <c r="L1959" s="71" t="n">
        <v>3763822.57</v>
      </c>
      <c r="M1959" s="71" t="n">
        <v>60221161.12</v>
      </c>
      <c r="N1959" s="71" t="n">
        <v>3011058.06</v>
      </c>
      <c r="O1959" s="71" t="n">
        <v>57210103.06</v>
      </c>
      <c r="P1959" s="71" t="n">
        <v>44545006.05</v>
      </c>
      <c r="Q1959" s="71" t="n">
        <v>12665097.01</v>
      </c>
      <c r="R1959" t="inlineStr">
        <is>
          <t>BE-02</t>
        </is>
      </c>
      <c r="S1959" t="inlineStr">
        <is>
          <t>Petrol</t>
        </is>
      </c>
      <c r="T1959" s="70" t="n">
        <v>16</v>
      </c>
      <c r="U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TY101951</t>
        </is>
      </c>
      <c r="B1960" s="68" t="n">
        <v>45911</v>
      </c>
      <c r="C1960" s="69" t="n">
        <v>2025</v>
      </c>
      <c r="D1960" t="inlineStr">
        <is>
          <t>Sep</t>
        </is>
      </c>
      <c r="E1960" t="inlineStr">
        <is>
          <t>North America</t>
        </is>
      </c>
      <c r="F1960" t="inlineStr">
        <is>
          <t>Canada</t>
        </is>
      </c>
      <c r="G1960" t="inlineStr">
        <is>
          <t>Camry</t>
        </is>
      </c>
      <c r="H1960" t="inlineStr">
        <is>
          <t>Dealer retail</t>
        </is>
      </c>
      <c r="I1960" t="inlineStr">
        <is>
          <t>Private buyer</t>
        </is>
      </c>
      <c r="J1960" t="inlineStr">
        <is>
          <t>Ana Costa</t>
        </is>
      </c>
      <c r="K1960" s="70" t="n">
        <v>33</v>
      </c>
      <c r="L1960" s="71" t="n">
        <v>3981097.81</v>
      </c>
      <c r="M1960" s="71" t="n">
        <v>131376227.73</v>
      </c>
      <c r="N1960" s="71" t="n">
        <v>6568811.39</v>
      </c>
      <c r="O1960" s="71" t="n">
        <v>124807416.34</v>
      </c>
      <c r="P1960" s="71" t="n">
        <v>109557100.84</v>
      </c>
      <c r="Q1960" s="71" t="n">
        <v>15250315.5</v>
      </c>
      <c r="R1960" t="inlineStr">
        <is>
          <t>TO-02</t>
        </is>
      </c>
      <c r="S1960" t="inlineStr">
        <is>
          <t>Hybrid</t>
        </is>
      </c>
      <c r="T1960" s="70" t="n">
        <v>36</v>
      </c>
      <c r="U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TY101952</t>
        </is>
      </c>
      <c r="B1961" s="68" t="n">
        <v>45911</v>
      </c>
      <c r="C1961" s="69" t="n">
        <v>2025</v>
      </c>
      <c r="D1961" t="inlineStr">
        <is>
          <t>Sep</t>
        </is>
      </c>
      <c r="E1961" t="inlineStr">
        <is>
          <t>Europe</t>
        </is>
      </c>
      <c r="F1961" t="inlineStr">
        <is>
          <t>UK</t>
        </is>
      </c>
      <c r="G1961" t="inlineStr">
        <is>
          <t>Camry</t>
        </is>
      </c>
      <c r="H1961" t="inlineStr">
        <is>
          <t>Online reservation</t>
        </is>
      </c>
      <c r="I1961" t="inlineStr">
        <is>
          <t>Private buyer</t>
        </is>
      </c>
      <c r="J1961" t="inlineStr">
        <is>
          <t>Hiroshi Tanaka</t>
        </is>
      </c>
      <c r="K1961" s="70" t="n">
        <v>13</v>
      </c>
      <c r="L1961" s="71" t="n">
        <v>4072597.14</v>
      </c>
      <c r="M1961" s="71" t="n">
        <v>52943762.82</v>
      </c>
      <c r="N1961" s="71" t="n">
        <v>2647188.14</v>
      </c>
      <c r="O1961" s="71" t="n">
        <v>50296574.68</v>
      </c>
      <c r="P1961" s="71" t="n">
        <v>43039407.19</v>
      </c>
      <c r="Q1961" s="71" t="n">
        <v>7257167.49</v>
      </c>
      <c r="R1961" t="inlineStr">
        <is>
          <t>LN-04</t>
        </is>
      </c>
      <c r="S1961" t="inlineStr">
        <is>
          <t>Hybrid</t>
        </is>
      </c>
      <c r="T1961" s="70" t="n">
        <v>15</v>
      </c>
      <c r="U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TY101953</t>
        </is>
      </c>
      <c r="B1962" s="68" t="n">
        <v>45911</v>
      </c>
      <c r="C1962" s="69" t="n">
        <v>2025</v>
      </c>
      <c r="D1962" t="inlineStr">
        <is>
          <t>Sep</t>
        </is>
      </c>
      <c r="E1962" t="inlineStr">
        <is>
          <t>Europe</t>
        </is>
      </c>
      <c r="F1962" t="inlineStr">
        <is>
          <t>UK</t>
        </is>
      </c>
      <c r="G1962" t="inlineStr">
        <is>
          <t>Camry</t>
        </is>
      </c>
      <c r="H1962" t="inlineStr">
        <is>
          <t>Dealer retail</t>
        </is>
      </c>
      <c r="I1962" t="inlineStr">
        <is>
          <t>Private buyer</t>
        </is>
      </c>
      <c r="J1962" t="inlineStr">
        <is>
          <t>Fatima Al-Saud</t>
        </is>
      </c>
      <c r="K1962" s="70" t="n">
        <v>9</v>
      </c>
      <c r="L1962" s="71" t="n">
        <v>4159223.17</v>
      </c>
      <c r="M1962" s="71" t="n">
        <v>37433008.53</v>
      </c>
      <c r="N1962" s="71" t="n">
        <v>1122990.26</v>
      </c>
      <c r="O1962" s="71" t="n">
        <v>36310018.27</v>
      </c>
      <c r="P1962" s="71" t="n">
        <v>28657889.8</v>
      </c>
      <c r="Q1962" s="71" t="n">
        <v>7652128.47</v>
      </c>
      <c r="R1962" t="inlineStr">
        <is>
          <t>LN-04</t>
        </is>
      </c>
      <c r="S1962" t="inlineStr">
        <is>
          <t>Petrol</t>
        </is>
      </c>
      <c r="T1962" s="70" t="n">
        <v>9</v>
      </c>
      <c r="U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TY101954</t>
        </is>
      </c>
      <c r="B1963" s="68" t="n">
        <v>45911</v>
      </c>
      <c r="C1963" s="69" t="n">
        <v>2025</v>
      </c>
      <c r="D1963" t="inlineStr">
        <is>
          <t>Sep</t>
        </is>
      </c>
      <c r="E1963" t="inlineStr">
        <is>
          <t>North America</t>
        </is>
      </c>
      <c r="F1963" t="inlineStr">
        <is>
          <t>USA</t>
        </is>
      </c>
      <c r="G1963" t="inlineStr">
        <is>
          <t>Corolla</t>
        </is>
      </c>
      <c r="H1963" t="inlineStr">
        <is>
          <t>Dealer retail</t>
        </is>
      </c>
      <c r="I1963" t="inlineStr">
        <is>
          <t>Private buyer</t>
        </is>
      </c>
      <c r="J1963" t="inlineStr">
        <is>
          <t>Kofi Mensah</t>
        </is>
      </c>
      <c r="K1963" s="70" t="n">
        <v>20</v>
      </c>
      <c r="L1963" s="71" t="n">
        <v>2872414.51</v>
      </c>
      <c r="M1963" s="71" t="n">
        <v>57448290.2</v>
      </c>
      <c r="N1963" s="71" t="n">
        <v>1148965.8</v>
      </c>
      <c r="O1963" s="71" t="n">
        <v>56299324.4</v>
      </c>
      <c r="P1963" s="71" t="n">
        <v>47376347.56</v>
      </c>
      <c r="Q1963" s="71" t="n">
        <v>8922976.84</v>
      </c>
      <c r="R1963" t="inlineStr">
        <is>
          <t>NY-02</t>
        </is>
      </c>
      <c r="S1963" t="inlineStr">
        <is>
          <t>Petrol</t>
        </is>
      </c>
      <c r="T1963" s="70" t="n">
        <v>20</v>
      </c>
      <c r="U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TY101955</t>
        </is>
      </c>
      <c r="B1964" s="68" t="n">
        <v>45912</v>
      </c>
      <c r="C1964" s="69" t="n">
        <v>2025</v>
      </c>
      <c r="D1964" t="inlineStr">
        <is>
          <t>Sep</t>
        </is>
      </c>
      <c r="E1964" t="inlineStr">
        <is>
          <t>Middle East</t>
        </is>
      </c>
      <c r="F1964" t="inlineStr">
        <is>
          <t>UAE</t>
        </is>
      </c>
      <c r="G1964" t="inlineStr">
        <is>
          <t>Corolla</t>
        </is>
      </c>
      <c r="H1964" t="inlineStr">
        <is>
          <t>Dealer retail</t>
        </is>
      </c>
      <c r="I1964" t="inlineStr">
        <is>
          <t>Private buyer</t>
        </is>
      </c>
      <c r="J1964" t="inlineStr">
        <is>
          <t>Ravindra Patil</t>
        </is>
      </c>
      <c r="K1964" s="70" t="n">
        <v>33</v>
      </c>
      <c r="L1964" s="71" t="n">
        <v>2898441.57</v>
      </c>
      <c r="M1964" s="71" t="n">
        <v>95648571.81</v>
      </c>
      <c r="N1964" s="71" t="n">
        <v>4782428.59</v>
      </c>
      <c r="O1964" s="71" t="n">
        <v>90866143.22</v>
      </c>
      <c r="P1964" s="71" t="n">
        <v>76007186.28</v>
      </c>
      <c r="Q1964" s="71" t="n">
        <v>14858956.94</v>
      </c>
      <c r="R1964" t="inlineStr">
        <is>
          <t>DB-04</t>
        </is>
      </c>
      <c r="S1964" t="inlineStr">
        <is>
          <t>Petrol</t>
        </is>
      </c>
      <c r="T1964" s="70" t="n">
        <v>33</v>
      </c>
      <c r="U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TY101956</t>
        </is>
      </c>
      <c r="B1965" s="68" t="n">
        <v>45912</v>
      </c>
      <c r="C1965" s="69" t="n">
        <v>2025</v>
      </c>
      <c r="D1965" t="inlineStr">
        <is>
          <t>Sep</t>
        </is>
      </c>
      <c r="E1965" t="inlineStr">
        <is>
          <t>Japan</t>
        </is>
      </c>
      <c r="F1965" t="inlineStr">
        <is>
          <t>Japan</t>
        </is>
      </c>
      <c r="G1965" t="inlineStr">
        <is>
          <t>bZ4X</t>
        </is>
      </c>
      <c r="H1965" t="inlineStr">
        <is>
          <t>Dealer retail</t>
        </is>
      </c>
      <c r="I1965" t="inlineStr">
        <is>
          <t>Company fleet</t>
        </is>
      </c>
      <c r="J1965" t="inlineStr">
        <is>
          <t>Kofi Mensah</t>
        </is>
      </c>
      <c r="K1965" s="70" t="n">
        <v>43</v>
      </c>
      <c r="L1965" s="71" t="n">
        <v>5926834.3</v>
      </c>
      <c r="M1965" s="71" t="n">
        <v>254853874.9</v>
      </c>
      <c r="N1965" s="71" t="n">
        <v>5097077.5</v>
      </c>
      <c r="O1965" s="71" t="n">
        <v>249756797.4</v>
      </c>
      <c r="P1965" s="71" t="n">
        <v>226047802.76</v>
      </c>
      <c r="Q1965" s="71" t="n">
        <v>23708994.64</v>
      </c>
      <c r="R1965" t="inlineStr">
        <is>
          <t>NG-04</t>
        </is>
      </c>
      <c r="S1965" t="inlineStr">
        <is>
          <t>EV</t>
        </is>
      </c>
      <c r="T1965" s="70" t="n">
        <v>42</v>
      </c>
      <c r="U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TY101957</t>
        </is>
      </c>
      <c r="B1966" s="68" t="n">
        <v>45912</v>
      </c>
      <c r="C1966" s="69" t="n">
        <v>2025</v>
      </c>
      <c r="D1966" t="inlineStr">
        <is>
          <t>Sep</t>
        </is>
      </c>
      <c r="E1966" t="inlineStr">
        <is>
          <t>Asia</t>
        </is>
      </c>
      <c r="F1966" t="inlineStr">
        <is>
          <t>Thailand</t>
        </is>
      </c>
      <c r="G1966" t="inlineStr">
        <is>
          <t>Corolla</t>
        </is>
      </c>
      <c r="H1966" t="inlineStr">
        <is>
          <t>Dealer retail</t>
        </is>
      </c>
      <c r="I1966" t="inlineStr">
        <is>
          <t>Private buyer</t>
        </is>
      </c>
      <c r="J1966" t="inlineStr">
        <is>
          <t>Ravindra Patil</t>
        </is>
      </c>
      <c r="K1966" s="70" t="n">
        <v>12</v>
      </c>
      <c r="L1966" s="71" t="n">
        <v>2793387.06</v>
      </c>
      <c r="M1966" s="71" t="n">
        <v>33520644.72</v>
      </c>
      <c r="N1966" s="71" t="n">
        <v>1005619.34</v>
      </c>
      <c r="O1966" s="71" t="n">
        <v>32515025.38</v>
      </c>
      <c r="P1966" s="71" t="n">
        <v>27069710.81</v>
      </c>
      <c r="Q1966" s="71" t="n">
        <v>5445314.57</v>
      </c>
      <c r="R1966" t="inlineStr">
        <is>
          <t>BK-01</t>
        </is>
      </c>
      <c r="S1966" t="inlineStr">
        <is>
          <t>Petrol</t>
        </is>
      </c>
      <c r="T1966" s="70" t="n">
        <v>13</v>
      </c>
      <c r="U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TY101958</t>
        </is>
      </c>
      <c r="B1967" s="68" t="n">
        <v>45912</v>
      </c>
      <c r="C1967" s="69" t="n">
        <v>2025</v>
      </c>
      <c r="D1967" t="inlineStr">
        <is>
          <t>Sep</t>
        </is>
      </c>
      <c r="E1967" t="inlineStr">
        <is>
          <t>Japan</t>
        </is>
      </c>
      <c r="F1967" t="inlineStr">
        <is>
          <t>Japan</t>
        </is>
      </c>
      <c r="G1967" t="inlineStr">
        <is>
          <t>Hilux</t>
        </is>
      </c>
      <c r="H1967" t="inlineStr">
        <is>
          <t>Dealer retail</t>
        </is>
      </c>
      <c r="I1967" t="inlineStr">
        <is>
          <t>Company fleet</t>
        </is>
      </c>
      <c r="J1967" t="inlineStr">
        <is>
          <t>Carlos Silva</t>
        </is>
      </c>
      <c r="K1967" s="70" t="n">
        <v>2</v>
      </c>
      <c r="L1967" s="71" t="n">
        <v>4188810.95</v>
      </c>
      <c r="M1967" s="71" t="n">
        <v>8377621.9</v>
      </c>
      <c r="N1967" s="71" t="n">
        <v>418881.1</v>
      </c>
      <c r="O1967" s="71" t="n">
        <v>7958740.8</v>
      </c>
      <c r="P1967" s="71" t="n">
        <v>6311887.22</v>
      </c>
      <c r="Q1967" s="71" t="n">
        <v>1646853.58</v>
      </c>
      <c r="R1967" t="inlineStr">
        <is>
          <t>NG-04</t>
        </is>
      </c>
      <c r="S1967" t="inlineStr">
        <is>
          <t>Diesel</t>
        </is>
      </c>
      <c r="T1967" s="70" t="n">
        <v>2</v>
      </c>
      <c r="U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TY101959</t>
        </is>
      </c>
      <c r="B1968" s="68" t="n">
        <v>45912</v>
      </c>
      <c r="C1968" s="69" t="n">
        <v>2025</v>
      </c>
      <c r="D1968" t="inlineStr">
        <is>
          <t>Sep</t>
        </is>
      </c>
      <c r="E1968" t="inlineStr">
        <is>
          <t>Japan</t>
        </is>
      </c>
      <c r="F1968" t="inlineStr">
        <is>
          <t>Japan</t>
        </is>
      </c>
      <c r="G1968" t="inlineStr">
        <is>
          <t>Prius</t>
        </is>
      </c>
      <c r="H1968" t="inlineStr">
        <is>
          <t>Dealer retail</t>
        </is>
      </c>
      <c r="I1968" t="inlineStr">
        <is>
          <t>Private buyer</t>
        </is>
      </c>
      <c r="J1968" t="inlineStr">
        <is>
          <t>Amir Khan</t>
        </is>
      </c>
      <c r="K1968" s="70" t="n">
        <v>18</v>
      </c>
      <c r="L1968" s="71" t="n">
        <v>3350431.14</v>
      </c>
      <c r="M1968" s="71" t="n">
        <v>60307760.52</v>
      </c>
      <c r="N1968" s="71" t="n">
        <v>1206155.21</v>
      </c>
      <c r="O1968" s="71" t="n">
        <v>59101605.31</v>
      </c>
      <c r="P1968" s="71" t="n">
        <v>51952120.13</v>
      </c>
      <c r="Q1968" s="71" t="n">
        <v>7149485.18</v>
      </c>
      <c r="R1968" t="inlineStr">
        <is>
          <t>TK-04</t>
        </is>
      </c>
      <c r="S1968" t="inlineStr">
        <is>
          <t>Hybrid</t>
        </is>
      </c>
      <c r="T1968" s="70" t="n">
        <v>18</v>
      </c>
      <c r="U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TY101960</t>
        </is>
      </c>
      <c r="B1969" s="68" t="n">
        <v>45913</v>
      </c>
      <c r="C1969" s="69" t="n">
        <v>2025</v>
      </c>
      <c r="D1969" t="inlineStr">
        <is>
          <t>Sep</t>
        </is>
      </c>
      <c r="E1969" t="inlineStr">
        <is>
          <t>Japan</t>
        </is>
      </c>
      <c r="F1969" t="inlineStr">
        <is>
          <t>Japan</t>
        </is>
      </c>
      <c r="G1969" t="inlineStr">
        <is>
          <t>Corolla</t>
        </is>
      </c>
      <c r="H1969" t="inlineStr">
        <is>
          <t>Dealer retail</t>
        </is>
      </c>
      <c r="I1969" t="inlineStr">
        <is>
          <t>Private buyer</t>
        </is>
      </c>
      <c r="J1969" t="inlineStr">
        <is>
          <t>Ravindra Patil</t>
        </is>
      </c>
      <c r="K1969" s="70" t="n">
        <v>38</v>
      </c>
      <c r="L1969" s="71" t="n">
        <v>2912830.83</v>
      </c>
      <c r="M1969" s="71" t="n">
        <v>110687571.54</v>
      </c>
      <c r="N1969" s="71" t="n">
        <v>3320627.15</v>
      </c>
      <c r="O1969" s="71" t="n">
        <v>107366944.39</v>
      </c>
      <c r="P1969" s="71" t="n">
        <v>87106865.27</v>
      </c>
      <c r="Q1969" s="71" t="n">
        <v>20260079.12</v>
      </c>
      <c r="R1969" t="inlineStr">
        <is>
          <t>TK-01</t>
        </is>
      </c>
      <c r="S1969" t="inlineStr">
        <is>
          <t>Petrol</t>
        </is>
      </c>
      <c r="T1969" s="70" t="n">
        <v>42</v>
      </c>
      <c r="U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TY101961</t>
        </is>
      </c>
      <c r="B1970" s="68" t="n">
        <v>45913</v>
      </c>
      <c r="C1970" s="69" t="n">
        <v>2025</v>
      </c>
      <c r="D1970" t="inlineStr">
        <is>
          <t>Sep</t>
        </is>
      </c>
      <c r="E1970" t="inlineStr">
        <is>
          <t>Asia</t>
        </is>
      </c>
      <c r="F1970" t="inlineStr">
        <is>
          <t>Thailand</t>
        </is>
      </c>
      <c r="G1970" t="inlineStr">
        <is>
          <t>Corolla</t>
        </is>
      </c>
      <c r="H1970" t="inlineStr">
        <is>
          <t>Online reservation</t>
        </is>
      </c>
      <c r="I1970" t="inlineStr">
        <is>
          <t>Private buyer</t>
        </is>
      </c>
      <c r="J1970" t="inlineStr">
        <is>
          <t>Ravindra Patil</t>
        </is>
      </c>
      <c r="K1970" s="70" t="n">
        <v>6</v>
      </c>
      <c r="L1970" s="71" t="n">
        <v>2953208.07</v>
      </c>
      <c r="M1970" s="71" t="n">
        <v>17719248.42</v>
      </c>
      <c r="N1970" s="71" t="n">
        <v>885962.42</v>
      </c>
      <c r="O1970" s="71" t="n">
        <v>16833286</v>
      </c>
      <c r="P1970" s="71" t="n">
        <v>14254317.82</v>
      </c>
      <c r="Q1970" s="71" t="n">
        <v>2578968.18</v>
      </c>
      <c r="R1970" t="inlineStr">
        <is>
          <t>BK-03</t>
        </is>
      </c>
      <c r="S1970" t="inlineStr">
        <is>
          <t>Petrol</t>
        </is>
      </c>
      <c r="T1970" s="70" t="n">
        <v>6</v>
      </c>
      <c r="U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TY101962</t>
        </is>
      </c>
      <c r="B1971" s="68" t="n">
        <v>45913</v>
      </c>
      <c r="C1971" s="69" t="n">
        <v>2025</v>
      </c>
      <c r="D1971" t="inlineStr">
        <is>
          <t>Sep</t>
        </is>
      </c>
      <c r="E1971" t="inlineStr">
        <is>
          <t>Middle East</t>
        </is>
      </c>
      <c r="F1971" t="inlineStr">
        <is>
          <t>UAE</t>
        </is>
      </c>
      <c r="G1971" t="inlineStr">
        <is>
          <t>RAV4</t>
        </is>
      </c>
      <c r="H1971" t="inlineStr">
        <is>
          <t>Dealer retail</t>
        </is>
      </c>
      <c r="I1971" t="inlineStr">
        <is>
          <t>Private buyer</t>
        </is>
      </c>
      <c r="J1971" t="inlineStr">
        <is>
          <t>Aisha Bello</t>
        </is>
      </c>
      <c r="K1971" s="70" t="n">
        <v>20</v>
      </c>
      <c r="L1971" s="71" t="n">
        <v>3699758.93</v>
      </c>
      <c r="M1971" s="71" t="n">
        <v>73995178.59999999</v>
      </c>
      <c r="N1971" s="71" t="n">
        <v>0</v>
      </c>
      <c r="O1971" s="71" t="n">
        <v>73995178.59999999</v>
      </c>
      <c r="P1971" s="71" t="n">
        <v>58840874.56</v>
      </c>
      <c r="Q1971" s="71" t="n">
        <v>15154304.04</v>
      </c>
      <c r="R1971" t="inlineStr">
        <is>
          <t>DB-04</t>
        </is>
      </c>
      <c r="S1971" t="inlineStr">
        <is>
          <t>Hybrid</t>
        </is>
      </c>
      <c r="T1971" s="70" t="n">
        <v>21</v>
      </c>
      <c r="U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TY101963</t>
        </is>
      </c>
      <c r="B1972" s="68" t="n">
        <v>45913</v>
      </c>
      <c r="C1972" s="69" t="n">
        <v>2025</v>
      </c>
      <c r="D1972" t="inlineStr">
        <is>
          <t>Sep</t>
        </is>
      </c>
      <c r="E1972" t="inlineStr">
        <is>
          <t>North America</t>
        </is>
      </c>
      <c r="F1972" t="inlineStr">
        <is>
          <t>Canada</t>
        </is>
      </c>
      <c r="G1972" t="inlineStr">
        <is>
          <t>Prius</t>
        </is>
      </c>
      <c r="H1972" t="inlineStr">
        <is>
          <t>Dealer retail</t>
        </is>
      </c>
      <c r="I1972" t="inlineStr">
        <is>
          <t>Private buyer</t>
        </is>
      </c>
      <c r="J1972" t="inlineStr">
        <is>
          <t>Lucas Martin</t>
        </is>
      </c>
      <c r="K1972" s="70" t="n">
        <v>19</v>
      </c>
      <c r="L1972" s="71" t="n">
        <v>3706718.07</v>
      </c>
      <c r="M1972" s="71" t="n">
        <v>70427643.33</v>
      </c>
      <c r="N1972" s="71" t="n">
        <v>0</v>
      </c>
      <c r="O1972" s="71" t="n">
        <v>70427643.33</v>
      </c>
      <c r="P1972" s="71" t="n">
        <v>52958063.16</v>
      </c>
      <c r="Q1972" s="71" t="n">
        <v>17469580.17</v>
      </c>
      <c r="R1972" t="inlineStr">
        <is>
          <t>TO-03</t>
        </is>
      </c>
      <c r="S1972" t="inlineStr">
        <is>
          <t>Hybrid</t>
        </is>
      </c>
      <c r="T1972" s="70" t="n">
        <v>19</v>
      </c>
      <c r="U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TY101964</t>
        </is>
      </c>
      <c r="B1973" s="68" t="n">
        <v>45913</v>
      </c>
      <c r="C1973" s="69" t="n">
        <v>2025</v>
      </c>
      <c r="D1973" t="inlineStr">
        <is>
          <t>Sep</t>
        </is>
      </c>
      <c r="E1973" t="inlineStr">
        <is>
          <t>North America</t>
        </is>
      </c>
      <c r="F1973" t="inlineStr">
        <is>
          <t>Canada</t>
        </is>
      </c>
      <c r="G1973" t="inlineStr">
        <is>
          <t>bZ4X</t>
        </is>
      </c>
      <c r="H1973" t="inlineStr">
        <is>
          <t>Dealer retail</t>
        </is>
      </c>
      <c r="I1973" t="inlineStr">
        <is>
          <t>Private buyer</t>
        </is>
      </c>
      <c r="J1973" t="inlineStr">
        <is>
          <t>Mei Lin</t>
        </is>
      </c>
      <c r="K1973" s="70" t="n">
        <v>6</v>
      </c>
      <c r="L1973" s="71" t="n">
        <v>6237656.95</v>
      </c>
      <c r="M1973" s="71" t="n">
        <v>37425941.7</v>
      </c>
      <c r="N1973" s="71" t="n">
        <v>1122778.25</v>
      </c>
      <c r="O1973" s="71" t="n">
        <v>36303163.45</v>
      </c>
      <c r="P1973" s="71" t="n">
        <v>32075132.39</v>
      </c>
      <c r="Q1973" s="71" t="n">
        <v>4228031.06</v>
      </c>
      <c r="R1973" t="inlineStr">
        <is>
          <t>TO-01</t>
        </is>
      </c>
      <c r="S1973" t="inlineStr">
        <is>
          <t>EV</t>
        </is>
      </c>
      <c r="T1973" s="70" t="n">
        <v>6</v>
      </c>
      <c r="U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TY101965</t>
        </is>
      </c>
      <c r="B1974" s="68" t="n">
        <v>45913</v>
      </c>
      <c r="C1974" s="69" t="n">
        <v>2025</v>
      </c>
      <c r="D1974" t="inlineStr">
        <is>
          <t>Sep</t>
        </is>
      </c>
      <c r="E1974" t="inlineStr">
        <is>
          <t>Japan</t>
        </is>
      </c>
      <c r="F1974" t="inlineStr">
        <is>
          <t>Japan</t>
        </is>
      </c>
      <c r="G1974" t="inlineStr">
        <is>
          <t>RAV4</t>
        </is>
      </c>
      <c r="H1974" t="inlineStr">
        <is>
          <t>Fleet</t>
        </is>
      </c>
      <c r="I1974" t="inlineStr">
        <is>
          <t>Private buyer</t>
        </is>
      </c>
      <c r="J1974" t="inlineStr">
        <is>
          <t>Sara Rossi</t>
        </is>
      </c>
      <c r="K1974" s="70" t="n">
        <v>22</v>
      </c>
      <c r="L1974" s="71" t="n">
        <v>3788373.86</v>
      </c>
      <c r="M1974" s="71" t="n">
        <v>83344224.92</v>
      </c>
      <c r="N1974" s="71" t="n">
        <v>1666884.5</v>
      </c>
      <c r="O1974" s="71" t="n">
        <v>81677340.42</v>
      </c>
      <c r="P1974" s="71" t="n">
        <v>63814773.13</v>
      </c>
      <c r="Q1974" s="71" t="n">
        <v>17862567.29</v>
      </c>
      <c r="R1974" t="inlineStr">
        <is>
          <t>OS-04</t>
        </is>
      </c>
      <c r="S1974" t="inlineStr">
        <is>
          <t>Hybrid</t>
        </is>
      </c>
      <c r="T1974" s="70" t="n">
        <v>23</v>
      </c>
      <c r="U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TY101966</t>
        </is>
      </c>
      <c r="B1975" s="68" t="n">
        <v>45914</v>
      </c>
      <c r="C1975" s="69" t="n">
        <v>2025</v>
      </c>
      <c r="D1975" t="inlineStr">
        <is>
          <t>Sep</t>
        </is>
      </c>
      <c r="E1975" t="inlineStr">
        <is>
          <t>Europe</t>
        </is>
      </c>
      <c r="F1975" t="inlineStr">
        <is>
          <t>UK</t>
        </is>
      </c>
      <c r="G1975" t="inlineStr">
        <is>
          <t>RAV4</t>
        </is>
      </c>
      <c r="H1975" t="inlineStr">
        <is>
          <t>Dealer retail</t>
        </is>
      </c>
      <c r="I1975" t="inlineStr">
        <is>
          <t>Private buyer</t>
        </is>
      </c>
      <c r="J1975" t="inlineStr">
        <is>
          <t>Lucas Martin</t>
        </is>
      </c>
      <c r="K1975" s="70" t="n">
        <v>40</v>
      </c>
      <c r="L1975" s="71" t="n">
        <v>3622470.36</v>
      </c>
      <c r="M1975" s="71" t="n">
        <v>144898814.4</v>
      </c>
      <c r="N1975" s="71" t="n">
        <v>0</v>
      </c>
      <c r="O1975" s="71" t="n">
        <v>144898814.4</v>
      </c>
      <c r="P1975" s="71" t="n">
        <v>112291965.21</v>
      </c>
      <c r="Q1975" s="71" t="n">
        <v>32606849.19</v>
      </c>
      <c r="R1975" t="inlineStr">
        <is>
          <t>LN-01</t>
        </is>
      </c>
      <c r="S1975" t="inlineStr">
        <is>
          <t>Hybrid</t>
        </is>
      </c>
      <c r="T1975" s="70" t="n">
        <v>43</v>
      </c>
      <c r="U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TY101967</t>
        </is>
      </c>
      <c r="B1976" s="68" t="n">
        <v>45914</v>
      </c>
      <c r="C1976" s="69" t="n">
        <v>2025</v>
      </c>
      <c r="D1976" t="inlineStr">
        <is>
          <t>Sep</t>
        </is>
      </c>
      <c r="E1976" t="inlineStr">
        <is>
          <t>Japan</t>
        </is>
      </c>
      <c r="F1976" t="inlineStr">
        <is>
          <t>Japan</t>
        </is>
      </c>
      <c r="G1976" t="inlineStr">
        <is>
          <t>Land Cruiser</t>
        </is>
      </c>
      <c r="H1976" t="inlineStr">
        <is>
          <t>Fleet</t>
        </is>
      </c>
      <c r="I1976" t="inlineStr">
        <is>
          <t>Private buyer</t>
        </is>
      </c>
      <c r="J1976" t="inlineStr">
        <is>
          <t>Arjun Mehta</t>
        </is>
      </c>
      <c r="K1976" s="70" t="n">
        <v>27</v>
      </c>
      <c r="L1976" s="71" t="n">
        <v>7521993.79</v>
      </c>
      <c r="M1976" s="71" t="n">
        <v>203093832.33</v>
      </c>
      <c r="N1976" s="71" t="n">
        <v>0</v>
      </c>
      <c r="O1976" s="71" t="n">
        <v>203093832.33</v>
      </c>
      <c r="P1976" s="71" t="n">
        <v>145452825.24</v>
      </c>
      <c r="Q1976" s="71" t="n">
        <v>57641007.09</v>
      </c>
      <c r="R1976" t="inlineStr">
        <is>
          <t>NG-04</t>
        </is>
      </c>
      <c r="S1976" t="inlineStr">
        <is>
          <t>Hybrid</t>
        </is>
      </c>
      <c r="T1976" s="70" t="n">
        <v>27</v>
      </c>
      <c r="U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TY101968</t>
        </is>
      </c>
      <c r="B1977" s="68" t="n">
        <v>45914</v>
      </c>
      <c r="C1977" s="69" t="n">
        <v>2025</v>
      </c>
      <c r="D1977" t="inlineStr">
        <is>
          <t>Sep</t>
        </is>
      </c>
      <c r="E1977" t="inlineStr">
        <is>
          <t>Middle East</t>
        </is>
      </c>
      <c r="F1977" t="inlineStr">
        <is>
          <t>UAE</t>
        </is>
      </c>
      <c r="G1977" t="inlineStr">
        <is>
          <t>Hilux</t>
        </is>
      </c>
      <c r="H1977" t="inlineStr">
        <is>
          <t>Dealer retail</t>
        </is>
      </c>
      <c r="I1977" t="inlineStr">
        <is>
          <t>Company fleet</t>
        </is>
      </c>
      <c r="J1977" t="inlineStr">
        <is>
          <t>Liam O'Brien</t>
        </is>
      </c>
      <c r="K1977" s="70" t="n">
        <v>15</v>
      </c>
      <c r="L1977" s="71" t="n">
        <v>4178020.15</v>
      </c>
      <c r="M1977" s="71" t="n">
        <v>62670302.25</v>
      </c>
      <c r="N1977" s="71" t="n">
        <v>1253406.04</v>
      </c>
      <c r="O1977" s="71" t="n">
        <v>61416896.21</v>
      </c>
      <c r="P1977" s="71" t="n">
        <v>48157915.75</v>
      </c>
      <c r="Q1977" s="71" t="n">
        <v>13258980.46</v>
      </c>
      <c r="R1977" t="inlineStr">
        <is>
          <t>DB-03</t>
        </is>
      </c>
      <c r="S1977" t="inlineStr">
        <is>
          <t>Petrol</t>
        </is>
      </c>
      <c r="T1977" s="70" t="n">
        <v>16</v>
      </c>
      <c r="U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TY101969</t>
        </is>
      </c>
      <c r="B1978" s="68" t="n">
        <v>45914</v>
      </c>
      <c r="C1978" s="69" t="n">
        <v>2025</v>
      </c>
      <c r="D1978" t="inlineStr">
        <is>
          <t>Sep</t>
        </is>
      </c>
      <c r="E1978" t="inlineStr">
        <is>
          <t>Asia</t>
        </is>
      </c>
      <c r="F1978" t="inlineStr">
        <is>
          <t>Indonesia</t>
        </is>
      </c>
      <c r="G1978" t="inlineStr">
        <is>
          <t>RAV4</t>
        </is>
      </c>
      <c r="H1978" t="inlineStr">
        <is>
          <t>Fleet</t>
        </is>
      </c>
      <c r="I1978" t="inlineStr">
        <is>
          <t>Government</t>
        </is>
      </c>
      <c r="J1978" t="inlineStr">
        <is>
          <t>Priya Nair</t>
        </is>
      </c>
      <c r="K1978" s="70" t="n">
        <v>5</v>
      </c>
      <c r="L1978" s="71" t="n">
        <v>3719535.71</v>
      </c>
      <c r="M1978" s="71" t="n">
        <v>18597678.55</v>
      </c>
      <c r="N1978" s="71" t="n">
        <v>371953.57</v>
      </c>
      <c r="O1978" s="71" t="n">
        <v>18225724.98</v>
      </c>
      <c r="P1978" s="71" t="n">
        <v>14256755.26</v>
      </c>
      <c r="Q1978" s="71" t="n">
        <v>3968969.72</v>
      </c>
      <c r="R1978" t="inlineStr">
        <is>
          <t>JK-01</t>
        </is>
      </c>
      <c r="S1978" t="inlineStr">
        <is>
          <t>Hybrid</t>
        </is>
      </c>
      <c r="T1978" s="70" t="n">
        <v>5</v>
      </c>
      <c r="U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TY101970</t>
        </is>
      </c>
      <c r="B1979" s="68" t="n">
        <v>45914</v>
      </c>
      <c r="C1979" s="69" t="n">
        <v>2025</v>
      </c>
      <c r="D1979" t="inlineStr">
        <is>
          <t>Sep</t>
        </is>
      </c>
      <c r="E1979" t="inlineStr">
        <is>
          <t>Europe</t>
        </is>
      </c>
      <c r="F1979" t="inlineStr">
        <is>
          <t>UK</t>
        </is>
      </c>
      <c r="G1979" t="inlineStr">
        <is>
          <t>Land Cruiser</t>
        </is>
      </c>
      <c r="H1979" t="inlineStr">
        <is>
          <t>Fleet</t>
        </is>
      </c>
      <c r="I1979" t="inlineStr">
        <is>
          <t>Private buyer</t>
        </is>
      </c>
      <c r="J1979" t="inlineStr">
        <is>
          <t>Arjun Mehta</t>
        </is>
      </c>
      <c r="K1979" s="70" t="n">
        <v>12</v>
      </c>
      <c r="L1979" s="71" t="n">
        <v>7201079.29</v>
      </c>
      <c r="M1979" s="71" t="n">
        <v>86412951.48</v>
      </c>
      <c r="N1979" s="71" t="n">
        <v>4320647.57</v>
      </c>
      <c r="O1979" s="71" t="n">
        <v>82092303.91</v>
      </c>
      <c r="P1979" s="71" t="n">
        <v>65683913.58</v>
      </c>
      <c r="Q1979" s="71" t="n">
        <v>16408390.33</v>
      </c>
      <c r="R1979" t="inlineStr">
        <is>
          <t>LN-02</t>
        </is>
      </c>
      <c r="S1979" t="inlineStr">
        <is>
          <t>Diesel</t>
        </is>
      </c>
      <c r="T1979" s="70" t="n">
        <v>11</v>
      </c>
      <c r="U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TY101971</t>
        </is>
      </c>
      <c r="B1980" s="68" t="n">
        <v>45915</v>
      </c>
      <c r="C1980" s="69" t="n">
        <v>2025</v>
      </c>
      <c r="D1980" t="inlineStr">
        <is>
          <t>Sep</t>
        </is>
      </c>
      <c r="E1980" t="inlineStr">
        <is>
          <t>North America</t>
        </is>
      </c>
      <c r="F1980" t="inlineStr">
        <is>
          <t>USA</t>
        </is>
      </c>
      <c r="G1980" t="inlineStr">
        <is>
          <t>Camry</t>
        </is>
      </c>
      <c r="H1980" t="inlineStr">
        <is>
          <t>Dealer retail</t>
        </is>
      </c>
      <c r="I1980" t="inlineStr">
        <is>
          <t>Private buyer</t>
        </is>
      </c>
      <c r="J1980" t="inlineStr">
        <is>
          <t>Emma Clarke</t>
        </is>
      </c>
      <c r="K1980" s="70" t="n">
        <v>42</v>
      </c>
      <c r="L1980" s="71" t="n">
        <v>4127680.63</v>
      </c>
      <c r="M1980" s="71" t="n">
        <v>173362586.46</v>
      </c>
      <c r="N1980" s="71" t="n">
        <v>5200877.59</v>
      </c>
      <c r="O1980" s="71" t="n">
        <v>168161708.87</v>
      </c>
      <c r="P1980" s="71" t="n">
        <v>136202826.24</v>
      </c>
      <c r="Q1980" s="71" t="n">
        <v>31958882.63</v>
      </c>
      <c r="R1980" t="inlineStr">
        <is>
          <t>NY-04</t>
        </is>
      </c>
      <c r="S1980" t="inlineStr">
        <is>
          <t>Petrol</t>
        </is>
      </c>
      <c r="T1980" s="70" t="n">
        <v>45</v>
      </c>
      <c r="U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TY101972</t>
        </is>
      </c>
      <c r="B1981" s="68" t="n">
        <v>45915</v>
      </c>
      <c r="C1981" s="69" t="n">
        <v>2025</v>
      </c>
      <c r="D1981" t="inlineStr">
        <is>
          <t>Sep</t>
        </is>
      </c>
      <c r="E1981" t="inlineStr">
        <is>
          <t>Japan</t>
        </is>
      </c>
      <c r="F1981" t="inlineStr">
        <is>
          <t>Japan</t>
        </is>
      </c>
      <c r="G1981" t="inlineStr">
        <is>
          <t>Prius</t>
        </is>
      </c>
      <c r="H1981" t="inlineStr">
        <is>
          <t>Fleet</t>
        </is>
      </c>
      <c r="I1981" t="inlineStr">
        <is>
          <t>Private buyer</t>
        </is>
      </c>
      <c r="J1981" t="inlineStr">
        <is>
          <t>Wei Chen</t>
        </is>
      </c>
      <c r="K1981" s="70" t="n">
        <v>44</v>
      </c>
      <c r="L1981" s="71" t="n">
        <v>3631510.35</v>
      </c>
      <c r="M1981" s="71" t="n">
        <v>159786455.4</v>
      </c>
      <c r="N1981" s="71" t="n">
        <v>0</v>
      </c>
      <c r="O1981" s="71" t="n">
        <v>159786455.4</v>
      </c>
      <c r="P1981" s="71" t="n">
        <v>121777646.64</v>
      </c>
      <c r="Q1981" s="71" t="n">
        <v>38008808.76</v>
      </c>
      <c r="R1981" t="inlineStr">
        <is>
          <t>OS-02</t>
        </is>
      </c>
      <c r="S1981" t="inlineStr">
        <is>
          <t>Hybrid</t>
        </is>
      </c>
      <c r="T1981" s="70" t="n">
        <v>43</v>
      </c>
      <c r="U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TY101973</t>
        </is>
      </c>
      <c r="B1982" s="68" t="n">
        <v>45915</v>
      </c>
      <c r="C1982" s="69" t="n">
        <v>2025</v>
      </c>
      <c r="D1982" t="inlineStr">
        <is>
          <t>Sep</t>
        </is>
      </c>
      <c r="E1982" t="inlineStr">
        <is>
          <t>North America</t>
        </is>
      </c>
      <c r="F1982" t="inlineStr">
        <is>
          <t>USA</t>
        </is>
      </c>
      <c r="G1982" t="inlineStr">
        <is>
          <t>Corolla</t>
        </is>
      </c>
      <c r="H1982" t="inlineStr">
        <is>
          <t>Dealer retail</t>
        </is>
      </c>
      <c r="I1982" t="inlineStr">
        <is>
          <t>Private buyer</t>
        </is>
      </c>
      <c r="J1982" t="inlineStr">
        <is>
          <t>Omar Haddad</t>
        </is>
      </c>
      <c r="K1982" s="70" t="n">
        <v>25</v>
      </c>
      <c r="L1982" s="71" t="n">
        <v>2716425.84</v>
      </c>
      <c r="M1982" s="71" t="n">
        <v>67910646</v>
      </c>
      <c r="N1982" s="71" t="n">
        <v>0</v>
      </c>
      <c r="O1982" s="71" t="n">
        <v>67910646</v>
      </c>
      <c r="P1982" s="71" t="n">
        <v>56872264.43</v>
      </c>
      <c r="Q1982" s="71" t="n">
        <v>11038381.57</v>
      </c>
      <c r="R1982" t="inlineStr">
        <is>
          <t>NY-01</t>
        </is>
      </c>
      <c r="S1982" t="inlineStr">
        <is>
          <t>Hybrid</t>
        </is>
      </c>
      <c r="T1982" s="70" t="n">
        <v>25</v>
      </c>
      <c r="U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TY101974</t>
        </is>
      </c>
      <c r="B1983" s="68" t="n">
        <v>45915</v>
      </c>
      <c r="C1983" s="69" t="n">
        <v>2025</v>
      </c>
      <c r="D1983" t="inlineStr">
        <is>
          <t>Sep</t>
        </is>
      </c>
      <c r="E1983" t="inlineStr">
        <is>
          <t>North America</t>
        </is>
      </c>
      <c r="F1983" t="inlineStr">
        <is>
          <t>USA</t>
        </is>
      </c>
      <c r="G1983" t="inlineStr">
        <is>
          <t>Hilux</t>
        </is>
      </c>
      <c r="H1983" t="inlineStr">
        <is>
          <t>Dealer retail</t>
        </is>
      </c>
      <c r="I1983" t="inlineStr">
        <is>
          <t>Private buyer</t>
        </is>
      </c>
      <c r="J1983" t="inlineStr">
        <is>
          <t>Arjun Mehta</t>
        </is>
      </c>
      <c r="K1983" s="70" t="n">
        <v>44</v>
      </c>
      <c r="L1983" s="71" t="n">
        <v>4048093.57</v>
      </c>
      <c r="M1983" s="71" t="n">
        <v>178116117.08</v>
      </c>
      <c r="N1983" s="71" t="n">
        <v>0</v>
      </c>
      <c r="O1983" s="71" t="n">
        <v>178116117.08</v>
      </c>
      <c r="P1983" s="71" t="n">
        <v>144835090.58</v>
      </c>
      <c r="Q1983" s="71" t="n">
        <v>33281026.5</v>
      </c>
      <c r="R1983" t="inlineStr">
        <is>
          <t>NY-04</t>
        </is>
      </c>
      <c r="S1983" t="inlineStr">
        <is>
          <t>Diesel</t>
        </is>
      </c>
      <c r="T1983" s="70" t="n">
        <v>44</v>
      </c>
      <c r="U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TY101975</t>
        </is>
      </c>
      <c r="B1984" s="68" t="n">
        <v>45915</v>
      </c>
      <c r="C1984" s="69" t="n">
        <v>2025</v>
      </c>
      <c r="D1984" t="inlineStr">
        <is>
          <t>Sep</t>
        </is>
      </c>
      <c r="E1984" t="inlineStr">
        <is>
          <t>North America</t>
        </is>
      </c>
      <c r="F1984" t="inlineStr">
        <is>
          <t>Canada</t>
        </is>
      </c>
      <c r="G1984" t="inlineStr">
        <is>
          <t>Prius</t>
        </is>
      </c>
      <c r="H1984" t="inlineStr">
        <is>
          <t>Dealer retail</t>
        </is>
      </c>
      <c r="I1984" t="inlineStr">
        <is>
          <t>Private buyer</t>
        </is>
      </c>
      <c r="J1984" t="inlineStr">
        <is>
          <t>Fatima Al-Saud</t>
        </is>
      </c>
      <c r="K1984" s="70" t="n">
        <v>19</v>
      </c>
      <c r="L1984" s="71" t="n">
        <v>3623745.36</v>
      </c>
      <c r="M1984" s="71" t="n">
        <v>68851161.84</v>
      </c>
      <c r="N1984" s="71" t="n">
        <v>0</v>
      </c>
      <c r="O1984" s="71" t="n">
        <v>68851161.84</v>
      </c>
      <c r="P1984" s="71" t="n">
        <v>55521891.57</v>
      </c>
      <c r="Q1984" s="71" t="n">
        <v>13329270.27</v>
      </c>
      <c r="R1984" t="inlineStr">
        <is>
          <t>TO-03</t>
        </is>
      </c>
      <c r="S1984" t="inlineStr">
        <is>
          <t>Hybrid</t>
        </is>
      </c>
      <c r="T1984" s="70" t="n">
        <v>18</v>
      </c>
      <c r="U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TY101976</t>
        </is>
      </c>
      <c r="B1985" s="68" t="n">
        <v>45915</v>
      </c>
      <c r="C1985" s="69" t="n">
        <v>2025</v>
      </c>
      <c r="D1985" t="inlineStr">
        <is>
          <t>Sep</t>
        </is>
      </c>
      <c r="E1985" t="inlineStr">
        <is>
          <t>North America</t>
        </is>
      </c>
      <c r="F1985" t="inlineStr">
        <is>
          <t>USA</t>
        </is>
      </c>
      <c r="G1985" t="inlineStr">
        <is>
          <t>Camry</t>
        </is>
      </c>
      <c r="H1985" t="inlineStr">
        <is>
          <t>Fleet</t>
        </is>
      </c>
      <c r="I1985" t="inlineStr">
        <is>
          <t>Private buyer</t>
        </is>
      </c>
      <c r="J1985" t="inlineStr">
        <is>
          <t>Ana Costa</t>
        </is>
      </c>
      <c r="K1985" s="70" t="n">
        <v>30</v>
      </c>
      <c r="L1985" s="71" t="n">
        <v>3864438.58</v>
      </c>
      <c r="M1985" s="71" t="n">
        <v>115933157.4</v>
      </c>
      <c r="N1985" s="71" t="n">
        <v>2318663.15</v>
      </c>
      <c r="O1985" s="71" t="n">
        <v>113614494.25</v>
      </c>
      <c r="P1985" s="71" t="n">
        <v>95527135.68000001</v>
      </c>
      <c r="Q1985" s="71" t="n">
        <v>18087358.57</v>
      </c>
      <c r="R1985" t="inlineStr">
        <is>
          <t>LA-02</t>
        </is>
      </c>
      <c r="S1985" t="inlineStr">
        <is>
          <t>Hybrid</t>
        </is>
      </c>
      <c r="T1985" s="70" t="n">
        <v>31</v>
      </c>
      <c r="U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TY101977</t>
        </is>
      </c>
      <c r="B1986" s="68" t="n">
        <v>45915</v>
      </c>
      <c r="C1986" s="69" t="n">
        <v>2025</v>
      </c>
      <c r="D1986" t="inlineStr">
        <is>
          <t>Sep</t>
        </is>
      </c>
      <c r="E1986" t="inlineStr">
        <is>
          <t>Europe</t>
        </is>
      </c>
      <c r="F1986" t="inlineStr">
        <is>
          <t>UK</t>
        </is>
      </c>
      <c r="G1986" t="inlineStr">
        <is>
          <t>Corolla</t>
        </is>
      </c>
      <c r="H1986" t="inlineStr">
        <is>
          <t>Fleet</t>
        </is>
      </c>
      <c r="I1986" t="inlineStr">
        <is>
          <t>Private buyer</t>
        </is>
      </c>
      <c r="J1986" t="inlineStr">
        <is>
          <t>Carlos Silva</t>
        </is>
      </c>
      <c r="K1986" s="70" t="n">
        <v>28</v>
      </c>
      <c r="L1986" s="71" t="n">
        <v>2966164.03</v>
      </c>
      <c r="M1986" s="71" t="n">
        <v>83052592.84</v>
      </c>
      <c r="N1986" s="71" t="n">
        <v>4152629.64</v>
      </c>
      <c r="O1986" s="71" t="n">
        <v>78899963.2</v>
      </c>
      <c r="P1986" s="71" t="n">
        <v>62879642.73</v>
      </c>
      <c r="Q1986" s="71" t="n">
        <v>16020320.47</v>
      </c>
      <c r="R1986" t="inlineStr">
        <is>
          <t>LN-04</t>
        </is>
      </c>
      <c r="S1986" t="inlineStr">
        <is>
          <t>Hybrid</t>
        </is>
      </c>
      <c r="T1986" s="70" t="n">
        <v>30</v>
      </c>
      <c r="U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TY101978</t>
        </is>
      </c>
      <c r="B1987" s="68" t="n">
        <v>45915</v>
      </c>
      <c r="C1987" s="69" t="n">
        <v>2025</v>
      </c>
      <c r="D1987" t="inlineStr">
        <is>
          <t>Sep</t>
        </is>
      </c>
      <c r="E1987" t="inlineStr">
        <is>
          <t>Asia</t>
        </is>
      </c>
      <c r="F1987" t="inlineStr">
        <is>
          <t>Thailand</t>
        </is>
      </c>
      <c r="G1987" t="inlineStr">
        <is>
          <t>Corolla</t>
        </is>
      </c>
      <c r="H1987" t="inlineStr">
        <is>
          <t>Fleet</t>
        </is>
      </c>
      <c r="I1987" t="inlineStr">
        <is>
          <t>Private buyer</t>
        </is>
      </c>
      <c r="J1987" t="inlineStr">
        <is>
          <t>Amir Khan</t>
        </is>
      </c>
      <c r="K1987" s="70" t="n">
        <v>6</v>
      </c>
      <c r="L1987" s="71" t="n">
        <v>2751626.16</v>
      </c>
      <c r="M1987" s="71" t="n">
        <v>16509756.96</v>
      </c>
      <c r="N1987" s="71" t="n">
        <v>330195.14</v>
      </c>
      <c r="O1987" s="71" t="n">
        <v>16179561.82</v>
      </c>
      <c r="P1987" s="71" t="n">
        <v>13409971.17</v>
      </c>
      <c r="Q1987" s="71" t="n">
        <v>2769590.65</v>
      </c>
      <c r="R1987" t="inlineStr">
        <is>
          <t>BK-01</t>
        </is>
      </c>
      <c r="S1987" t="inlineStr">
        <is>
          <t>Petrol</t>
        </is>
      </c>
      <c r="T1987" s="70" t="n">
        <v>6</v>
      </c>
      <c r="U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TY101979</t>
        </is>
      </c>
      <c r="B1988" s="68" t="n">
        <v>45915</v>
      </c>
      <c r="C1988" s="69" t="n">
        <v>2025</v>
      </c>
      <c r="D1988" t="inlineStr">
        <is>
          <t>Sep</t>
        </is>
      </c>
      <c r="E1988" t="inlineStr">
        <is>
          <t>Japan</t>
        </is>
      </c>
      <c r="F1988" t="inlineStr">
        <is>
          <t>Japan</t>
        </is>
      </c>
      <c r="G1988" t="inlineStr">
        <is>
          <t>Corolla</t>
        </is>
      </c>
      <c r="H1988" t="inlineStr">
        <is>
          <t>Dealer retail</t>
        </is>
      </c>
      <c r="I1988" t="inlineStr">
        <is>
          <t>Company fleet</t>
        </is>
      </c>
      <c r="J1988" t="inlineStr">
        <is>
          <t>Kofi Mensah</t>
        </is>
      </c>
      <c r="K1988" s="70" t="n">
        <v>43</v>
      </c>
      <c r="L1988" s="71" t="n">
        <v>2922639.86</v>
      </c>
      <c r="M1988" s="71" t="n">
        <v>125673513.98</v>
      </c>
      <c r="N1988" s="71" t="n">
        <v>2513470.28</v>
      </c>
      <c r="O1988" s="71" t="n">
        <v>123160043.7</v>
      </c>
      <c r="P1988" s="71" t="n">
        <v>98514798.17</v>
      </c>
      <c r="Q1988" s="71" t="n">
        <v>24645245.53</v>
      </c>
      <c r="R1988" t="inlineStr">
        <is>
          <t>NG-04</t>
        </is>
      </c>
      <c r="S1988" t="inlineStr">
        <is>
          <t>Hybrid</t>
        </is>
      </c>
      <c r="T1988" s="70" t="n">
        <v>47</v>
      </c>
      <c r="U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TY101980</t>
        </is>
      </c>
      <c r="B1989" s="68" t="n">
        <v>45915</v>
      </c>
      <c r="C1989" s="69" t="n">
        <v>2025</v>
      </c>
      <c r="D1989" t="inlineStr">
        <is>
          <t>Sep</t>
        </is>
      </c>
      <c r="E1989" t="inlineStr">
        <is>
          <t>Asia</t>
        </is>
      </c>
      <c r="F1989" t="inlineStr">
        <is>
          <t>Indonesia</t>
        </is>
      </c>
      <c r="G1989" t="inlineStr">
        <is>
          <t>RAV4</t>
        </is>
      </c>
      <c r="H1989" t="inlineStr">
        <is>
          <t>Dealer retail</t>
        </is>
      </c>
      <c r="I1989" t="inlineStr">
        <is>
          <t>Private buyer</t>
        </is>
      </c>
      <c r="J1989" t="inlineStr">
        <is>
          <t>Sara Rossi</t>
        </is>
      </c>
      <c r="K1989" s="70" t="n">
        <v>12</v>
      </c>
      <c r="L1989" s="71" t="n">
        <v>3636565.86</v>
      </c>
      <c r="M1989" s="71" t="n">
        <v>43638790.32</v>
      </c>
      <c r="N1989" s="71" t="n">
        <v>0</v>
      </c>
      <c r="O1989" s="71" t="n">
        <v>43638790.32</v>
      </c>
      <c r="P1989" s="71" t="n">
        <v>33405259.26</v>
      </c>
      <c r="Q1989" s="71" t="n">
        <v>10233531.06</v>
      </c>
      <c r="R1989" t="inlineStr">
        <is>
          <t>JK-02</t>
        </is>
      </c>
      <c r="S1989" t="inlineStr">
        <is>
          <t>Hybrid</t>
        </is>
      </c>
      <c r="T1989" s="70" t="n">
        <v>13</v>
      </c>
      <c r="U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TY101981</t>
        </is>
      </c>
      <c r="B1990" s="68" t="n">
        <v>45915</v>
      </c>
      <c r="C1990" s="69" t="n">
        <v>2025</v>
      </c>
      <c r="D1990" t="inlineStr">
        <is>
          <t>Sep</t>
        </is>
      </c>
      <c r="E1990" t="inlineStr">
        <is>
          <t>Asia</t>
        </is>
      </c>
      <c r="F1990" t="inlineStr">
        <is>
          <t>India</t>
        </is>
      </c>
      <c r="G1990" t="inlineStr">
        <is>
          <t>Corolla</t>
        </is>
      </c>
      <c r="H1990" t="inlineStr">
        <is>
          <t>Online reservation</t>
        </is>
      </c>
      <c r="I1990" t="inlineStr">
        <is>
          <t>Private buyer</t>
        </is>
      </c>
      <c r="J1990" t="inlineStr">
        <is>
          <t>Ruhi Shaikh</t>
        </is>
      </c>
      <c r="K1990" s="70" t="n">
        <v>12</v>
      </c>
      <c r="L1990" s="71" t="n">
        <v>2657269.73</v>
      </c>
      <c r="M1990" s="71" t="n">
        <v>31887236.76</v>
      </c>
      <c r="N1990" s="71" t="n">
        <v>956617.1</v>
      </c>
      <c r="O1990" s="71" t="n">
        <v>30930619.66</v>
      </c>
      <c r="P1990" s="71" t="n">
        <v>27975236.8</v>
      </c>
      <c r="Q1990" s="71" t="n">
        <v>2955382.86</v>
      </c>
      <c r="R1990" t="inlineStr">
        <is>
          <t>DL-01</t>
        </is>
      </c>
      <c r="S1990" t="inlineStr">
        <is>
          <t>Petrol</t>
        </is>
      </c>
      <c r="T1990" s="70" t="n">
        <v>13</v>
      </c>
      <c r="U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TY101982</t>
        </is>
      </c>
      <c r="B1991" s="68" t="n">
        <v>45916</v>
      </c>
      <c r="C1991" s="69" t="n">
        <v>2025</v>
      </c>
      <c r="D1991" t="inlineStr">
        <is>
          <t>Sep</t>
        </is>
      </c>
      <c r="E1991" t="inlineStr">
        <is>
          <t>Middle East</t>
        </is>
      </c>
      <c r="F1991" t="inlineStr">
        <is>
          <t>UAE</t>
        </is>
      </c>
      <c r="G1991" t="inlineStr">
        <is>
          <t>RAV4</t>
        </is>
      </c>
      <c r="H1991" t="inlineStr">
        <is>
          <t>Dealer retail</t>
        </is>
      </c>
      <c r="I1991" t="inlineStr">
        <is>
          <t>Private buyer</t>
        </is>
      </c>
      <c r="J1991" t="inlineStr">
        <is>
          <t>Lucas Martin</t>
        </is>
      </c>
      <c r="K1991" s="70" t="n">
        <v>16</v>
      </c>
      <c r="L1991" s="71" t="n">
        <v>3454748.67</v>
      </c>
      <c r="M1991" s="71" t="n">
        <v>55275978.72</v>
      </c>
      <c r="N1991" s="71" t="n">
        <v>1105519.57</v>
      </c>
      <c r="O1991" s="71" t="n">
        <v>54170459.15</v>
      </c>
      <c r="P1991" s="71" t="n">
        <v>46841681.21</v>
      </c>
      <c r="Q1991" s="71" t="n">
        <v>7328777.94</v>
      </c>
      <c r="R1991" t="inlineStr">
        <is>
          <t>DB-02</t>
        </is>
      </c>
      <c r="S1991" t="inlineStr">
        <is>
          <t>Hybrid</t>
        </is>
      </c>
      <c r="T1991" s="70" t="n">
        <v>16</v>
      </c>
      <c r="U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TY101983</t>
        </is>
      </c>
      <c r="B1992" s="68" t="n">
        <v>45916</v>
      </c>
      <c r="C1992" s="69" t="n">
        <v>2025</v>
      </c>
      <c r="D1992" t="inlineStr">
        <is>
          <t>Sep</t>
        </is>
      </c>
      <c r="E1992" t="inlineStr">
        <is>
          <t>Middle East</t>
        </is>
      </c>
      <c r="F1992" t="inlineStr">
        <is>
          <t>Saudi Arabia</t>
        </is>
      </c>
      <c r="G1992" t="inlineStr">
        <is>
          <t>Camry</t>
        </is>
      </c>
      <c r="H1992" t="inlineStr">
        <is>
          <t>Fleet</t>
        </is>
      </c>
      <c r="I1992" t="inlineStr">
        <is>
          <t>Private buyer</t>
        </is>
      </c>
      <c r="J1992" t="inlineStr">
        <is>
          <t>Kofi Mensah</t>
        </is>
      </c>
      <c r="K1992" s="70" t="n">
        <v>33</v>
      </c>
      <c r="L1992" s="71" t="n">
        <v>3988384.98</v>
      </c>
      <c r="M1992" s="71" t="n">
        <v>131616704.34</v>
      </c>
      <c r="N1992" s="71" t="n">
        <v>2632334.09</v>
      </c>
      <c r="O1992" s="71" t="n">
        <v>128984370.25</v>
      </c>
      <c r="P1992" s="71" t="n">
        <v>101525790.67</v>
      </c>
      <c r="Q1992" s="71" t="n">
        <v>27458579.58</v>
      </c>
      <c r="R1992" t="inlineStr">
        <is>
          <t>RY-02</t>
        </is>
      </c>
      <c r="S1992" t="inlineStr">
        <is>
          <t>Petrol</t>
        </is>
      </c>
      <c r="T1992" s="70" t="n">
        <v>34</v>
      </c>
      <c r="U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TY101984</t>
        </is>
      </c>
      <c r="B1993" s="68" t="n">
        <v>45916</v>
      </c>
      <c r="C1993" s="69" t="n">
        <v>2025</v>
      </c>
      <c r="D1993" t="inlineStr">
        <is>
          <t>Sep</t>
        </is>
      </c>
      <c r="E1993" t="inlineStr">
        <is>
          <t>Japan</t>
        </is>
      </c>
      <c r="F1993" t="inlineStr">
        <is>
          <t>Japan</t>
        </is>
      </c>
      <c r="G1993" t="inlineStr">
        <is>
          <t>Land Cruiser</t>
        </is>
      </c>
      <c r="H1993" t="inlineStr">
        <is>
          <t>Fleet</t>
        </is>
      </c>
      <c r="I1993" t="inlineStr">
        <is>
          <t>Private buyer</t>
        </is>
      </c>
      <c r="J1993" t="inlineStr">
        <is>
          <t>Kofi Mensah</t>
        </is>
      </c>
      <c r="K1993" s="70" t="n">
        <v>4</v>
      </c>
      <c r="L1993" s="71" t="n">
        <v>7445225.97</v>
      </c>
      <c r="M1993" s="71" t="n">
        <v>29780903.88</v>
      </c>
      <c r="N1993" s="71" t="n">
        <v>893427.12</v>
      </c>
      <c r="O1993" s="71" t="n">
        <v>28887476.76</v>
      </c>
      <c r="P1993" s="71" t="n">
        <v>22720377.21</v>
      </c>
      <c r="Q1993" s="71" t="n">
        <v>6167099.55</v>
      </c>
      <c r="R1993" t="inlineStr">
        <is>
          <t>NG-03</t>
        </is>
      </c>
      <c r="S1993" t="inlineStr">
        <is>
          <t>Hybrid</t>
        </is>
      </c>
      <c r="T1993" s="70" t="n">
        <v>4</v>
      </c>
      <c r="U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TY101985</t>
        </is>
      </c>
      <c r="B1994" s="68" t="n">
        <v>45916</v>
      </c>
      <c r="C1994" s="69" t="n">
        <v>2025</v>
      </c>
      <c r="D1994" t="inlineStr">
        <is>
          <t>Sep</t>
        </is>
      </c>
      <c r="E1994" t="inlineStr">
        <is>
          <t>North America</t>
        </is>
      </c>
      <c r="F1994" t="inlineStr">
        <is>
          <t>USA</t>
        </is>
      </c>
      <c r="G1994" t="inlineStr">
        <is>
          <t>Camry</t>
        </is>
      </c>
      <c r="H1994" t="inlineStr">
        <is>
          <t>Dealer retail</t>
        </is>
      </c>
      <c r="I1994" t="inlineStr">
        <is>
          <t>Private buyer</t>
        </is>
      </c>
      <c r="J1994" t="inlineStr">
        <is>
          <t>Aisha Bello</t>
        </is>
      </c>
      <c r="K1994" s="70" t="n">
        <v>13</v>
      </c>
      <c r="L1994" s="71" t="n">
        <v>4032203.66</v>
      </c>
      <c r="M1994" s="71" t="n">
        <v>52418647.58</v>
      </c>
      <c r="N1994" s="71" t="n">
        <v>1572559.43</v>
      </c>
      <c r="O1994" s="71" t="n">
        <v>50846088.15</v>
      </c>
      <c r="P1994" s="71" t="n">
        <v>42570757.8</v>
      </c>
      <c r="Q1994" s="71" t="n">
        <v>8275330.35</v>
      </c>
      <c r="R1994" t="inlineStr">
        <is>
          <t>NY-03</t>
        </is>
      </c>
      <c r="S1994" t="inlineStr">
        <is>
          <t>Hybrid</t>
        </is>
      </c>
      <c r="T1994" s="70" t="n">
        <v>14</v>
      </c>
      <c r="U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TY101986</t>
        </is>
      </c>
      <c r="B1995" s="68" t="n">
        <v>45916</v>
      </c>
      <c r="C1995" s="69" t="n">
        <v>2025</v>
      </c>
      <c r="D1995" t="inlineStr">
        <is>
          <t>Sep</t>
        </is>
      </c>
      <c r="E1995" t="inlineStr">
        <is>
          <t>Japan</t>
        </is>
      </c>
      <c r="F1995" t="inlineStr">
        <is>
          <t>Japan</t>
        </is>
      </c>
      <c r="G1995" t="inlineStr">
        <is>
          <t>bZ4X</t>
        </is>
      </c>
      <c r="H1995" t="inlineStr">
        <is>
          <t>Dealer retail</t>
        </is>
      </c>
      <c r="I1995" t="inlineStr">
        <is>
          <t>Company fleet</t>
        </is>
      </c>
      <c r="J1995" t="inlineStr">
        <is>
          <t>Lucas Martin</t>
        </is>
      </c>
      <c r="K1995" s="70" t="n">
        <v>44</v>
      </c>
      <c r="L1995" s="71" t="n">
        <v>6177134.47</v>
      </c>
      <c r="M1995" s="71" t="n">
        <v>271793916.68</v>
      </c>
      <c r="N1995" s="71" t="n">
        <v>5435878.33</v>
      </c>
      <c r="O1995" s="71" t="n">
        <v>266358038.35</v>
      </c>
      <c r="P1995" s="71" t="n">
        <v>229776658.27</v>
      </c>
      <c r="Q1995" s="71" t="n">
        <v>36581380.08</v>
      </c>
      <c r="R1995" t="inlineStr">
        <is>
          <t>NG-02</t>
        </is>
      </c>
      <c r="S1995" t="inlineStr">
        <is>
          <t>EV</t>
        </is>
      </c>
      <c r="T1995" s="70" t="n">
        <v>45</v>
      </c>
      <c r="U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TY101987</t>
        </is>
      </c>
      <c r="B1996" s="68" t="n">
        <v>45916</v>
      </c>
      <c r="C1996" s="69" t="n">
        <v>2025</v>
      </c>
      <c r="D1996" t="inlineStr">
        <is>
          <t>Sep</t>
        </is>
      </c>
      <c r="E1996" t="inlineStr">
        <is>
          <t>Asia</t>
        </is>
      </c>
      <c r="F1996" t="inlineStr">
        <is>
          <t>India</t>
        </is>
      </c>
      <c r="G1996" t="inlineStr">
        <is>
          <t>RAV4</t>
        </is>
      </c>
      <c r="H1996" t="inlineStr">
        <is>
          <t>Fleet</t>
        </is>
      </c>
      <c r="I1996" t="inlineStr">
        <is>
          <t>Company fleet</t>
        </is>
      </c>
      <c r="J1996" t="inlineStr">
        <is>
          <t>Olivia Brown</t>
        </is>
      </c>
      <c r="K1996" s="70" t="n">
        <v>27</v>
      </c>
      <c r="L1996" s="71" t="n">
        <v>3411543.05</v>
      </c>
      <c r="M1996" s="71" t="n">
        <v>92111662.34999999</v>
      </c>
      <c r="N1996" s="71" t="n">
        <v>0</v>
      </c>
      <c r="O1996" s="71" t="n">
        <v>92111662.34999999</v>
      </c>
      <c r="P1996" s="71" t="n">
        <v>76686416.45999999</v>
      </c>
      <c r="Q1996" s="71" t="n">
        <v>15425245.89</v>
      </c>
      <c r="R1996" t="inlineStr">
        <is>
          <t>PU-02</t>
        </is>
      </c>
      <c r="S1996" t="inlineStr">
        <is>
          <t>Petrol</t>
        </is>
      </c>
      <c r="T1996" s="70" t="n">
        <v>27</v>
      </c>
      <c r="U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TY101988</t>
        </is>
      </c>
      <c r="B1997" s="68" t="n">
        <v>45916</v>
      </c>
      <c r="C1997" s="69" t="n">
        <v>2025</v>
      </c>
      <c r="D1997" t="inlineStr">
        <is>
          <t>Sep</t>
        </is>
      </c>
      <c r="E1997" t="inlineStr">
        <is>
          <t>Europe</t>
        </is>
      </c>
      <c r="F1997" t="inlineStr">
        <is>
          <t>France</t>
        </is>
      </c>
      <c r="G1997" t="inlineStr">
        <is>
          <t>RAV4</t>
        </is>
      </c>
      <c r="H1997" t="inlineStr">
        <is>
          <t>Dealer retail</t>
        </is>
      </c>
      <c r="I1997" t="inlineStr">
        <is>
          <t>Private buyer</t>
        </is>
      </c>
      <c r="J1997" t="inlineStr">
        <is>
          <t>Lucas Martin</t>
        </is>
      </c>
      <c r="K1997" s="70" t="n">
        <v>21</v>
      </c>
      <c r="L1997" s="71" t="n">
        <v>3777640.55</v>
      </c>
      <c r="M1997" s="71" t="n">
        <v>79330451.55</v>
      </c>
      <c r="N1997" s="71" t="n">
        <v>2379913.55</v>
      </c>
      <c r="O1997" s="71" t="n">
        <v>76950538</v>
      </c>
      <c r="P1997" s="71" t="n">
        <v>61758485.5</v>
      </c>
      <c r="Q1997" s="71" t="n">
        <v>15192052.5</v>
      </c>
      <c r="R1997" t="inlineStr">
        <is>
          <t>PA-03</t>
        </is>
      </c>
      <c r="S1997" t="inlineStr">
        <is>
          <t>Petrol</t>
        </is>
      </c>
      <c r="T1997" s="70" t="n">
        <v>21</v>
      </c>
      <c r="U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TY101989</t>
        </is>
      </c>
      <c r="B1998" s="68" t="n">
        <v>45917</v>
      </c>
      <c r="C1998" s="69" t="n">
        <v>2025</v>
      </c>
      <c r="D1998" t="inlineStr">
        <is>
          <t>Sep</t>
        </is>
      </c>
      <c r="E1998" t="inlineStr">
        <is>
          <t>Japan</t>
        </is>
      </c>
      <c r="F1998" t="inlineStr">
        <is>
          <t>Japan</t>
        </is>
      </c>
      <c r="G1998" t="inlineStr">
        <is>
          <t>bZ4X</t>
        </is>
      </c>
      <c r="H1998" t="inlineStr">
        <is>
          <t>Fleet</t>
        </is>
      </c>
      <c r="I1998" t="inlineStr">
        <is>
          <t>Private buyer</t>
        </is>
      </c>
      <c r="J1998" t="inlineStr">
        <is>
          <t>Wei Chen</t>
        </is>
      </c>
      <c r="K1998" s="70" t="n">
        <v>43</v>
      </c>
      <c r="L1998" s="71" t="n">
        <v>6230677.52</v>
      </c>
      <c r="M1998" s="71" t="n">
        <v>267919133.36</v>
      </c>
      <c r="N1998" s="71" t="n">
        <v>13395956.67</v>
      </c>
      <c r="O1998" s="71" t="n">
        <v>254523176.69</v>
      </c>
      <c r="P1998" s="71" t="n">
        <v>223741418.35</v>
      </c>
      <c r="Q1998" s="71" t="n">
        <v>30781758.34</v>
      </c>
      <c r="R1998" t="inlineStr">
        <is>
          <t>NG-03</t>
        </is>
      </c>
      <c r="S1998" t="inlineStr">
        <is>
          <t>EV</t>
        </is>
      </c>
      <c r="T1998" s="70" t="n">
        <v>44</v>
      </c>
      <c r="U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TY101990</t>
        </is>
      </c>
      <c r="B1999" s="68" t="n">
        <v>45917</v>
      </c>
      <c r="C1999" s="69" t="n">
        <v>2025</v>
      </c>
      <c r="D1999" t="inlineStr">
        <is>
          <t>Sep</t>
        </is>
      </c>
      <c r="E1999" t="inlineStr">
        <is>
          <t>North America</t>
        </is>
      </c>
      <c r="F1999" t="inlineStr">
        <is>
          <t>USA</t>
        </is>
      </c>
      <c r="G1999" t="inlineStr">
        <is>
          <t>Land Cruiser</t>
        </is>
      </c>
      <c r="H1999" t="inlineStr">
        <is>
          <t>Dealer retail</t>
        </is>
      </c>
      <c r="I1999" t="inlineStr">
        <is>
          <t>Private buyer</t>
        </is>
      </c>
      <c r="J1999" t="inlineStr">
        <is>
          <t>Liam O'Brien</t>
        </is>
      </c>
      <c r="K1999" s="70" t="n">
        <v>30</v>
      </c>
      <c r="L1999" s="71" t="n">
        <v>7567866.97</v>
      </c>
      <c r="M1999" s="71" t="n">
        <v>227036009.1</v>
      </c>
      <c r="N1999" s="71" t="n">
        <v>4540720.18</v>
      </c>
      <c r="O1999" s="71" t="n">
        <v>222495288.92</v>
      </c>
      <c r="P1999" s="71" t="n">
        <v>170517312.45</v>
      </c>
      <c r="Q1999" s="71" t="n">
        <v>51977976.47</v>
      </c>
      <c r="R1999" t="inlineStr">
        <is>
          <t>LA-04</t>
        </is>
      </c>
      <c r="S1999" t="inlineStr">
        <is>
          <t>Diesel</t>
        </is>
      </c>
      <c r="T1999" s="70" t="n">
        <v>29</v>
      </c>
      <c r="U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TY101991</t>
        </is>
      </c>
      <c r="B2000" s="68" t="n">
        <v>45917</v>
      </c>
      <c r="C2000" s="69" t="n">
        <v>2025</v>
      </c>
      <c r="D2000" t="inlineStr">
        <is>
          <t>Sep</t>
        </is>
      </c>
      <c r="E2000" t="inlineStr">
        <is>
          <t>North America</t>
        </is>
      </c>
      <c r="F2000" t="inlineStr">
        <is>
          <t>USA</t>
        </is>
      </c>
      <c r="G2000" t="inlineStr">
        <is>
          <t>Camry</t>
        </is>
      </c>
      <c r="H2000" t="inlineStr">
        <is>
          <t>Dealer retail</t>
        </is>
      </c>
      <c r="I2000" t="inlineStr">
        <is>
          <t>Private buyer</t>
        </is>
      </c>
      <c r="J2000" t="inlineStr">
        <is>
          <t>Ruhi Shaikh</t>
        </is>
      </c>
      <c r="K2000" s="70" t="n">
        <v>6</v>
      </c>
      <c r="L2000" s="71" t="n">
        <v>3825846.26</v>
      </c>
      <c r="M2000" s="71" t="n">
        <v>22955077.56</v>
      </c>
      <c r="N2000" s="71" t="n">
        <v>688652.33</v>
      </c>
      <c r="O2000" s="71" t="n">
        <v>22266425.23</v>
      </c>
      <c r="P2000" s="71" t="n">
        <v>19299590.43</v>
      </c>
      <c r="Q2000" s="71" t="n">
        <v>2966834.8</v>
      </c>
      <c r="R2000" t="inlineStr">
        <is>
          <t>LA-01</t>
        </is>
      </c>
      <c r="S2000" t="inlineStr">
        <is>
          <t>Petrol</t>
        </is>
      </c>
      <c r="T2000" s="70" t="n">
        <v>6</v>
      </c>
      <c r="U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TY101992</t>
        </is>
      </c>
      <c r="B2001" s="68" t="n">
        <v>45917</v>
      </c>
      <c r="C2001" s="69" t="n">
        <v>2025</v>
      </c>
      <c r="D2001" t="inlineStr">
        <is>
          <t>Sep</t>
        </is>
      </c>
      <c r="E2001" t="inlineStr">
        <is>
          <t>North America</t>
        </is>
      </c>
      <c r="F2001" t="inlineStr">
        <is>
          <t>USA</t>
        </is>
      </c>
      <c r="G2001" t="inlineStr">
        <is>
          <t>Corolla</t>
        </is>
      </c>
      <c r="H2001" t="inlineStr">
        <is>
          <t>Dealer retail</t>
        </is>
      </c>
      <c r="I2001" t="inlineStr">
        <is>
          <t>Private buyer</t>
        </is>
      </c>
      <c r="J2001" t="inlineStr">
        <is>
          <t>Mei Lin</t>
        </is>
      </c>
      <c r="K2001" s="70" t="n">
        <v>21</v>
      </c>
      <c r="L2001" s="71" t="n">
        <v>2731264.81</v>
      </c>
      <c r="M2001" s="71" t="n">
        <v>57356561.01</v>
      </c>
      <c r="N2001" s="71" t="n">
        <v>1147131.22</v>
      </c>
      <c r="O2001" s="71" t="n">
        <v>56209429.79</v>
      </c>
      <c r="P2001" s="71" t="n">
        <v>49965712.55</v>
      </c>
      <c r="Q2001" s="71" t="n">
        <v>6243717.24</v>
      </c>
      <c r="R2001" t="inlineStr">
        <is>
          <t>NY-04</t>
        </is>
      </c>
      <c r="S2001" t="inlineStr">
        <is>
          <t>Hybrid</t>
        </is>
      </c>
      <c r="T2001" s="70" t="n">
        <v>20</v>
      </c>
      <c r="U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TY101993</t>
        </is>
      </c>
      <c r="B2002" s="68" t="n">
        <v>45917</v>
      </c>
      <c r="C2002" s="69" t="n">
        <v>2025</v>
      </c>
      <c r="D2002" t="inlineStr">
        <is>
          <t>Sep</t>
        </is>
      </c>
      <c r="E2002" t="inlineStr">
        <is>
          <t>Japan</t>
        </is>
      </c>
      <c r="F2002" t="inlineStr">
        <is>
          <t>Japan</t>
        </is>
      </c>
      <c r="G2002" t="inlineStr">
        <is>
          <t>Camry</t>
        </is>
      </c>
      <c r="H2002" t="inlineStr">
        <is>
          <t>Dealer retail</t>
        </is>
      </c>
      <c r="I2002" t="inlineStr">
        <is>
          <t>Private buyer</t>
        </is>
      </c>
      <c r="J2002" t="inlineStr">
        <is>
          <t>Sara Rossi</t>
        </is>
      </c>
      <c r="K2002" s="70" t="n">
        <v>3</v>
      </c>
      <c r="L2002" s="71" t="n">
        <v>3992555.74</v>
      </c>
      <c r="M2002" s="71" t="n">
        <v>11977667.22</v>
      </c>
      <c r="N2002" s="71" t="n">
        <v>0</v>
      </c>
      <c r="O2002" s="71" t="n">
        <v>11977667.22</v>
      </c>
      <c r="P2002" s="71" t="n">
        <v>9549140.779999999</v>
      </c>
      <c r="Q2002" s="71" t="n">
        <v>2428526.44</v>
      </c>
      <c r="R2002" t="inlineStr">
        <is>
          <t>NG-02</t>
        </is>
      </c>
      <c r="S2002" t="inlineStr">
        <is>
          <t>Hybrid</t>
        </is>
      </c>
      <c r="T2002" s="70" t="n">
        <v>3</v>
      </c>
      <c r="U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TY101994</t>
        </is>
      </c>
      <c r="B2003" s="68" t="n">
        <v>45917</v>
      </c>
      <c r="C2003" s="69" t="n">
        <v>2025</v>
      </c>
      <c r="D2003" t="inlineStr">
        <is>
          <t>Sep</t>
        </is>
      </c>
      <c r="E2003" t="inlineStr">
        <is>
          <t>Europe</t>
        </is>
      </c>
      <c r="F2003" t="inlineStr">
        <is>
          <t>Germany</t>
        </is>
      </c>
      <c r="G2003" t="inlineStr">
        <is>
          <t>Corolla</t>
        </is>
      </c>
      <c r="H2003" t="inlineStr">
        <is>
          <t>Dealer retail</t>
        </is>
      </c>
      <c r="I2003" t="inlineStr">
        <is>
          <t>Private buyer</t>
        </is>
      </c>
      <c r="J2003" t="inlineStr">
        <is>
          <t>Amir Khan</t>
        </is>
      </c>
      <c r="K2003" s="70" t="n">
        <v>13</v>
      </c>
      <c r="L2003" s="71" t="n">
        <v>2936257.07</v>
      </c>
      <c r="M2003" s="71" t="n">
        <v>38171341.91</v>
      </c>
      <c r="N2003" s="71" t="n">
        <v>763426.84</v>
      </c>
      <c r="O2003" s="71" t="n">
        <v>37407915.07</v>
      </c>
      <c r="P2003" s="71" t="n">
        <v>30593791.14</v>
      </c>
      <c r="Q2003" s="71" t="n">
        <v>6814123.93</v>
      </c>
      <c r="R2003" t="inlineStr">
        <is>
          <t>BE-01</t>
        </is>
      </c>
      <c r="S2003" t="inlineStr">
        <is>
          <t>Petrol</t>
        </is>
      </c>
      <c r="T2003" s="70" t="n">
        <v>14</v>
      </c>
      <c r="U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TY101995</t>
        </is>
      </c>
      <c r="B2004" s="68" t="n">
        <v>45917</v>
      </c>
      <c r="C2004" s="69" t="n">
        <v>2025</v>
      </c>
      <c r="D2004" t="inlineStr">
        <is>
          <t>Sep</t>
        </is>
      </c>
      <c r="E2004" t="inlineStr">
        <is>
          <t>Japan</t>
        </is>
      </c>
      <c r="F2004" t="inlineStr">
        <is>
          <t>Japan</t>
        </is>
      </c>
      <c r="G2004" t="inlineStr">
        <is>
          <t>RAV4</t>
        </is>
      </c>
      <c r="H2004" t="inlineStr">
        <is>
          <t>Dealer retail</t>
        </is>
      </c>
      <c r="I2004" t="inlineStr">
        <is>
          <t>Company fleet</t>
        </is>
      </c>
      <c r="J2004" t="inlineStr">
        <is>
          <t>Kofi Mensah</t>
        </is>
      </c>
      <c r="K2004" s="70" t="n">
        <v>39</v>
      </c>
      <c r="L2004" s="71" t="n">
        <v>3530019.73</v>
      </c>
      <c r="M2004" s="71" t="n">
        <v>137670769.47</v>
      </c>
      <c r="N2004" s="71" t="n">
        <v>4130123.08</v>
      </c>
      <c r="O2004" s="71" t="n">
        <v>133540646.39</v>
      </c>
      <c r="P2004" s="71" t="n">
        <v>113165929.6</v>
      </c>
      <c r="Q2004" s="71" t="n">
        <v>20374716.79</v>
      </c>
      <c r="R2004" t="inlineStr">
        <is>
          <t>NG-02</t>
        </is>
      </c>
      <c r="S2004" t="inlineStr">
        <is>
          <t>Petrol</t>
        </is>
      </c>
      <c r="T2004" s="70" t="n">
        <v>37</v>
      </c>
      <c r="U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TY101996</t>
        </is>
      </c>
      <c r="B2005" s="68" t="n">
        <v>45917</v>
      </c>
      <c r="C2005" s="69" t="n">
        <v>2025</v>
      </c>
      <c r="D2005" t="inlineStr">
        <is>
          <t>Sep</t>
        </is>
      </c>
      <c r="E2005" t="inlineStr">
        <is>
          <t>Asia</t>
        </is>
      </c>
      <c r="F2005" t="inlineStr">
        <is>
          <t>Thailand</t>
        </is>
      </c>
      <c r="G2005" t="inlineStr">
        <is>
          <t>Corolla</t>
        </is>
      </c>
      <c r="H2005" t="inlineStr">
        <is>
          <t>Dealer retail</t>
        </is>
      </c>
      <c r="I2005" t="inlineStr">
        <is>
          <t>Private buyer</t>
        </is>
      </c>
      <c r="J2005" t="inlineStr">
        <is>
          <t>Amir Khan</t>
        </is>
      </c>
      <c r="K2005" s="70" t="n">
        <v>41</v>
      </c>
      <c r="L2005" s="71" t="n">
        <v>2732249.89</v>
      </c>
      <c r="M2005" s="71" t="n">
        <v>112022245.49</v>
      </c>
      <c r="N2005" s="71" t="n">
        <v>5601112.27</v>
      </c>
      <c r="O2005" s="71" t="n">
        <v>106421133.22</v>
      </c>
      <c r="P2005" s="71" t="n">
        <v>94758317.5</v>
      </c>
      <c r="Q2005" s="71" t="n">
        <v>11662815.72</v>
      </c>
      <c r="R2005" t="inlineStr">
        <is>
          <t>BK-04</t>
        </is>
      </c>
      <c r="S2005" t="inlineStr">
        <is>
          <t>Hybrid</t>
        </is>
      </c>
      <c r="T2005" s="70" t="n">
        <v>39</v>
      </c>
      <c r="U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TY101997</t>
        </is>
      </c>
      <c r="B2006" s="68" t="n">
        <v>45917</v>
      </c>
      <c r="C2006" s="69" t="n">
        <v>2025</v>
      </c>
      <c r="D2006" t="inlineStr">
        <is>
          <t>Sep</t>
        </is>
      </c>
      <c r="E2006" t="inlineStr">
        <is>
          <t>Europe</t>
        </is>
      </c>
      <c r="F2006" t="inlineStr">
        <is>
          <t>UK</t>
        </is>
      </c>
      <c r="G2006" t="inlineStr">
        <is>
          <t>RAV4</t>
        </is>
      </c>
      <c r="H2006" t="inlineStr">
        <is>
          <t>Dealer retail</t>
        </is>
      </c>
      <c r="I2006" t="inlineStr">
        <is>
          <t>Company fleet</t>
        </is>
      </c>
      <c r="J2006" t="inlineStr">
        <is>
          <t>Yuki Sato</t>
        </is>
      </c>
      <c r="K2006" s="70" t="n">
        <v>5</v>
      </c>
      <c r="L2006" s="71" t="n">
        <v>3736375.01</v>
      </c>
      <c r="M2006" s="71" t="n">
        <v>18681875.05</v>
      </c>
      <c r="N2006" s="71" t="n">
        <v>934093.75</v>
      </c>
      <c r="O2006" s="71" t="n">
        <v>17747781.3</v>
      </c>
      <c r="P2006" s="71" t="n">
        <v>13828796.35</v>
      </c>
      <c r="Q2006" s="71" t="n">
        <v>3918984.95</v>
      </c>
      <c r="R2006" t="inlineStr">
        <is>
          <t>LN-03</t>
        </is>
      </c>
      <c r="S2006" t="inlineStr">
        <is>
          <t>Hybrid</t>
        </is>
      </c>
      <c r="T2006" s="70" t="n">
        <v>5</v>
      </c>
      <c r="U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TY101998</t>
        </is>
      </c>
      <c r="B2007" s="68" t="n">
        <v>45917</v>
      </c>
      <c r="C2007" s="69" t="n">
        <v>2025</v>
      </c>
      <c r="D2007" t="inlineStr">
        <is>
          <t>Sep</t>
        </is>
      </c>
      <c r="E2007" t="inlineStr">
        <is>
          <t>Japan</t>
        </is>
      </c>
      <c r="F2007" t="inlineStr">
        <is>
          <t>Japan</t>
        </is>
      </c>
      <c r="G2007" t="inlineStr">
        <is>
          <t>Hilux</t>
        </is>
      </c>
      <c r="H2007" t="inlineStr">
        <is>
          <t>Dealer retail</t>
        </is>
      </c>
      <c r="I2007" t="inlineStr">
        <is>
          <t>Private buyer</t>
        </is>
      </c>
      <c r="J2007" t="inlineStr">
        <is>
          <t>Arjun Mehta</t>
        </is>
      </c>
      <c r="K2007" s="70" t="n">
        <v>5</v>
      </c>
      <c r="L2007" s="71" t="n">
        <v>3796755.53</v>
      </c>
      <c r="M2007" s="71" t="n">
        <v>18983777.65</v>
      </c>
      <c r="N2007" s="71" t="n">
        <v>949188.88</v>
      </c>
      <c r="O2007" s="71" t="n">
        <v>18034588.77</v>
      </c>
      <c r="P2007" s="71" t="n">
        <v>16509732</v>
      </c>
      <c r="Q2007" s="71" t="n">
        <v>1524856.77</v>
      </c>
      <c r="R2007" t="inlineStr">
        <is>
          <t>NG-03</t>
        </is>
      </c>
      <c r="S2007" t="inlineStr">
        <is>
          <t>Diesel</t>
        </is>
      </c>
      <c r="T2007" s="70" t="n">
        <v>5</v>
      </c>
      <c r="U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TY101999</t>
        </is>
      </c>
      <c r="B2008" s="68" t="n">
        <v>45917</v>
      </c>
      <c r="C2008" s="69" t="n">
        <v>2025</v>
      </c>
      <c r="D2008" t="inlineStr">
        <is>
          <t>Sep</t>
        </is>
      </c>
      <c r="E2008" t="inlineStr">
        <is>
          <t>North America</t>
        </is>
      </c>
      <c r="F2008" t="inlineStr">
        <is>
          <t>Canada</t>
        </is>
      </c>
      <c r="G2008" t="inlineStr">
        <is>
          <t>Corolla</t>
        </is>
      </c>
      <c r="H2008" t="inlineStr">
        <is>
          <t>Dealer retail</t>
        </is>
      </c>
      <c r="I2008" t="inlineStr">
        <is>
          <t>Private buyer</t>
        </is>
      </c>
      <c r="J2008" t="inlineStr">
        <is>
          <t>Ruhi Shaikh</t>
        </is>
      </c>
      <c r="K2008" s="70" t="n">
        <v>10</v>
      </c>
      <c r="L2008" s="71" t="n">
        <v>2859441.34</v>
      </c>
      <c r="M2008" s="71" t="n">
        <v>28594413.4</v>
      </c>
      <c r="N2008" s="71" t="n">
        <v>1429720.67</v>
      </c>
      <c r="O2008" s="71" t="n">
        <v>27164692.73</v>
      </c>
      <c r="P2008" s="71" t="n">
        <v>23148158.25</v>
      </c>
      <c r="Q2008" s="71" t="n">
        <v>4016534.48</v>
      </c>
      <c r="R2008" t="inlineStr">
        <is>
          <t>TO-03</t>
        </is>
      </c>
      <c r="S2008" t="inlineStr">
        <is>
          <t>Hybrid</t>
        </is>
      </c>
      <c r="T2008" s="70" t="n">
        <v>11</v>
      </c>
      <c r="U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TY102000</t>
        </is>
      </c>
      <c r="B2009" s="68" t="n">
        <v>45917</v>
      </c>
      <c r="C2009" s="69" t="n">
        <v>2025</v>
      </c>
      <c r="D2009" t="inlineStr">
        <is>
          <t>Sep</t>
        </is>
      </c>
      <c r="E2009" t="inlineStr">
        <is>
          <t>North America</t>
        </is>
      </c>
      <c r="F2009" t="inlineStr">
        <is>
          <t>Canada</t>
        </is>
      </c>
      <c r="G2009" t="inlineStr">
        <is>
          <t>Corolla</t>
        </is>
      </c>
      <c r="H2009" t="inlineStr">
        <is>
          <t>Dealer retail</t>
        </is>
      </c>
      <c r="I2009" t="inlineStr">
        <is>
          <t>Company fleet</t>
        </is>
      </c>
      <c r="J2009" t="inlineStr">
        <is>
          <t>Shraddha Kulkarni</t>
        </is>
      </c>
      <c r="K2009" s="70" t="n">
        <v>8</v>
      </c>
      <c r="L2009" s="71" t="n">
        <v>2908335.11</v>
      </c>
      <c r="M2009" s="71" t="n">
        <v>23266680.88</v>
      </c>
      <c r="N2009" s="71" t="n">
        <v>1163334.04</v>
      </c>
      <c r="O2009" s="71" t="n">
        <v>22103346.84</v>
      </c>
      <c r="P2009" s="71" t="n">
        <v>18706602.36</v>
      </c>
      <c r="Q2009" s="71" t="n">
        <v>3396744.48</v>
      </c>
      <c r="R2009" t="inlineStr">
        <is>
          <t>TO-04</t>
        </is>
      </c>
      <c r="S2009" t="inlineStr">
        <is>
          <t>Hybrid</t>
        </is>
      </c>
      <c r="T2009" s="70" t="n">
        <v>8</v>
      </c>
      <c r="U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TY102001</t>
        </is>
      </c>
      <c r="B2010" s="68" t="n">
        <v>45918</v>
      </c>
      <c r="C2010" s="69" t="n">
        <v>2025</v>
      </c>
      <c r="D2010" t="inlineStr">
        <is>
          <t>Sep</t>
        </is>
      </c>
      <c r="E2010" t="inlineStr">
        <is>
          <t>North America</t>
        </is>
      </c>
      <c r="F2010" t="inlineStr">
        <is>
          <t>USA</t>
        </is>
      </c>
      <c r="G2010" t="inlineStr">
        <is>
          <t>Camry</t>
        </is>
      </c>
      <c r="H2010" t="inlineStr">
        <is>
          <t>Dealer retail</t>
        </is>
      </c>
      <c r="I2010" t="inlineStr">
        <is>
          <t>Private buyer</t>
        </is>
      </c>
      <c r="J2010" t="inlineStr">
        <is>
          <t>Liam O'Brien</t>
        </is>
      </c>
      <c r="K2010" s="70" t="n">
        <v>15</v>
      </c>
      <c r="L2010" s="71" t="n">
        <v>3932796.09</v>
      </c>
      <c r="M2010" s="71" t="n">
        <v>58991941.35</v>
      </c>
      <c r="N2010" s="71" t="n">
        <v>1769758.24</v>
      </c>
      <c r="O2010" s="71" t="n">
        <v>57222183.11</v>
      </c>
      <c r="P2010" s="71" t="n">
        <v>49410204.79</v>
      </c>
      <c r="Q2010" s="71" t="n">
        <v>7811978.32</v>
      </c>
      <c r="R2010" t="inlineStr">
        <is>
          <t>LA-03</t>
        </is>
      </c>
      <c r="S2010" t="inlineStr">
        <is>
          <t>Hybrid</t>
        </is>
      </c>
      <c r="T2010" s="70" t="n">
        <v>14</v>
      </c>
      <c r="U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TY102002</t>
        </is>
      </c>
      <c r="B2011" s="68" t="n">
        <v>45918</v>
      </c>
      <c r="C2011" s="69" t="n">
        <v>2025</v>
      </c>
      <c r="D2011" t="inlineStr">
        <is>
          <t>Sep</t>
        </is>
      </c>
      <c r="E2011" t="inlineStr">
        <is>
          <t>Middle East</t>
        </is>
      </c>
      <c r="F2011" t="inlineStr">
        <is>
          <t>Saudi Arabia</t>
        </is>
      </c>
      <c r="G2011" t="inlineStr">
        <is>
          <t>Corolla</t>
        </is>
      </c>
      <c r="H2011" t="inlineStr">
        <is>
          <t>Dealer retail</t>
        </is>
      </c>
      <c r="I2011" t="inlineStr">
        <is>
          <t>Private buyer</t>
        </is>
      </c>
      <c r="J2011" t="inlineStr">
        <is>
          <t>Emma Clarke</t>
        </is>
      </c>
      <c r="K2011" s="70" t="n">
        <v>11</v>
      </c>
      <c r="L2011" s="71" t="n">
        <v>2831998.71</v>
      </c>
      <c r="M2011" s="71" t="n">
        <v>31151985.81</v>
      </c>
      <c r="N2011" s="71" t="n">
        <v>0</v>
      </c>
      <c r="O2011" s="71" t="n">
        <v>31151985.81</v>
      </c>
      <c r="P2011" s="71" t="n">
        <v>24286079.06</v>
      </c>
      <c r="Q2011" s="71" t="n">
        <v>6865906.75</v>
      </c>
      <c r="R2011" t="inlineStr">
        <is>
          <t>RY-02</t>
        </is>
      </c>
      <c r="S2011" t="inlineStr">
        <is>
          <t>Petrol</t>
        </is>
      </c>
      <c r="T2011" s="70" t="n">
        <v>12</v>
      </c>
      <c r="U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TY102003</t>
        </is>
      </c>
      <c r="B2012" s="68" t="n">
        <v>45918</v>
      </c>
      <c r="C2012" s="69" t="n">
        <v>2025</v>
      </c>
      <c r="D2012" t="inlineStr">
        <is>
          <t>Sep</t>
        </is>
      </c>
      <c r="E2012" t="inlineStr">
        <is>
          <t>Japan</t>
        </is>
      </c>
      <c r="F2012" t="inlineStr">
        <is>
          <t>Japan</t>
        </is>
      </c>
      <c r="G2012" t="inlineStr">
        <is>
          <t>RAV4</t>
        </is>
      </c>
      <c r="H2012" t="inlineStr">
        <is>
          <t>Dealer retail</t>
        </is>
      </c>
      <c r="I2012" t="inlineStr">
        <is>
          <t>Private buyer</t>
        </is>
      </c>
      <c r="J2012" t="inlineStr">
        <is>
          <t>Noah Smith</t>
        </is>
      </c>
      <c r="K2012" s="70" t="n">
        <v>6</v>
      </c>
      <c r="L2012" s="71" t="n">
        <v>3417994.96</v>
      </c>
      <c r="M2012" s="71" t="n">
        <v>20507969.76</v>
      </c>
      <c r="N2012" s="71" t="n">
        <v>615239.09</v>
      </c>
      <c r="O2012" s="71" t="n">
        <v>19892730.67</v>
      </c>
      <c r="P2012" s="71" t="n">
        <v>16993974.36</v>
      </c>
      <c r="Q2012" s="71" t="n">
        <v>2898756.31</v>
      </c>
      <c r="R2012" t="inlineStr">
        <is>
          <t>TK-01</t>
        </is>
      </c>
      <c r="S2012" t="inlineStr">
        <is>
          <t>Hybrid</t>
        </is>
      </c>
      <c r="T2012" s="70" t="n">
        <v>7</v>
      </c>
      <c r="U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TY102004</t>
        </is>
      </c>
      <c r="B2013" s="68" t="n">
        <v>45918</v>
      </c>
      <c r="C2013" s="69" t="n">
        <v>2025</v>
      </c>
      <c r="D2013" t="inlineStr">
        <is>
          <t>Sep</t>
        </is>
      </c>
      <c r="E2013" t="inlineStr">
        <is>
          <t>Asia</t>
        </is>
      </c>
      <c r="F2013" t="inlineStr">
        <is>
          <t>India</t>
        </is>
      </c>
      <c r="G2013" t="inlineStr">
        <is>
          <t>Land Cruiser</t>
        </is>
      </c>
      <c r="H2013" t="inlineStr">
        <is>
          <t>Dealer retail</t>
        </is>
      </c>
      <c r="I2013" t="inlineStr">
        <is>
          <t>Private buyer</t>
        </is>
      </c>
      <c r="J2013" t="inlineStr">
        <is>
          <t>Olivia Brown</t>
        </is>
      </c>
      <c r="K2013" s="70" t="n">
        <v>36</v>
      </c>
      <c r="L2013" s="71" t="n">
        <v>7274161.63</v>
      </c>
      <c r="M2013" s="71" t="n">
        <v>261869818.68</v>
      </c>
      <c r="N2013" s="71" t="n">
        <v>7856094.56</v>
      </c>
      <c r="O2013" s="71" t="n">
        <v>254013724.12</v>
      </c>
      <c r="P2013" s="71" t="n">
        <v>197457693.97</v>
      </c>
      <c r="Q2013" s="71" t="n">
        <v>56556030.15</v>
      </c>
      <c r="R2013" t="inlineStr">
        <is>
          <t>DL-01</t>
        </is>
      </c>
      <c r="S2013" t="inlineStr">
        <is>
          <t>Petrol</t>
        </is>
      </c>
      <c r="T2013" s="70" t="n">
        <v>37</v>
      </c>
      <c r="U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TY102005</t>
        </is>
      </c>
      <c r="B2014" s="68" t="n">
        <v>45918</v>
      </c>
      <c r="C2014" s="69" t="n">
        <v>2025</v>
      </c>
      <c r="D2014" t="inlineStr">
        <is>
          <t>Sep</t>
        </is>
      </c>
      <c r="E2014" t="inlineStr">
        <is>
          <t>North America</t>
        </is>
      </c>
      <c r="F2014" t="inlineStr">
        <is>
          <t>Canada</t>
        </is>
      </c>
      <c r="G2014" t="inlineStr">
        <is>
          <t>Corolla</t>
        </is>
      </c>
      <c r="H2014" t="inlineStr">
        <is>
          <t>Dealer retail</t>
        </is>
      </c>
      <c r="I2014" t="inlineStr">
        <is>
          <t>Private buyer</t>
        </is>
      </c>
      <c r="J2014" t="inlineStr">
        <is>
          <t>Shraddha Kulkarni</t>
        </is>
      </c>
      <c r="K2014" s="70" t="n">
        <v>24</v>
      </c>
      <c r="L2014" s="71" t="n">
        <v>2876713.72</v>
      </c>
      <c r="M2014" s="71" t="n">
        <v>69041129.28</v>
      </c>
      <c r="N2014" s="71" t="n">
        <v>0</v>
      </c>
      <c r="O2014" s="71" t="n">
        <v>69041129.28</v>
      </c>
      <c r="P2014" s="71" t="n">
        <v>55653704.15</v>
      </c>
      <c r="Q2014" s="71" t="n">
        <v>13387425.13</v>
      </c>
      <c r="R2014" t="inlineStr">
        <is>
          <t>TO-03</t>
        </is>
      </c>
      <c r="S2014" t="inlineStr">
        <is>
          <t>Hybrid</t>
        </is>
      </c>
      <c r="T2014" s="70" t="n">
        <v>26</v>
      </c>
      <c r="U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TY102006</t>
        </is>
      </c>
      <c r="B2015" s="68" t="n">
        <v>45918</v>
      </c>
      <c r="C2015" s="69" t="n">
        <v>2025</v>
      </c>
      <c r="D2015" t="inlineStr">
        <is>
          <t>Sep</t>
        </is>
      </c>
      <c r="E2015" t="inlineStr">
        <is>
          <t>Japan</t>
        </is>
      </c>
      <c r="F2015" t="inlineStr">
        <is>
          <t>Japan</t>
        </is>
      </c>
      <c r="G2015" t="inlineStr">
        <is>
          <t>Hilux</t>
        </is>
      </c>
      <c r="H2015" t="inlineStr">
        <is>
          <t>Online reservation</t>
        </is>
      </c>
      <c r="I2015" t="inlineStr">
        <is>
          <t>Company fleet</t>
        </is>
      </c>
      <c r="J2015" t="inlineStr">
        <is>
          <t>Sara Rossi</t>
        </is>
      </c>
      <c r="K2015" s="70" t="n">
        <v>24</v>
      </c>
      <c r="L2015" s="71" t="n">
        <v>3977796.22</v>
      </c>
      <c r="M2015" s="71" t="n">
        <v>95467109.28</v>
      </c>
      <c r="N2015" s="71" t="n">
        <v>2864013.28</v>
      </c>
      <c r="O2015" s="71" t="n">
        <v>92603096</v>
      </c>
      <c r="P2015" s="71" t="n">
        <v>77441915.56999999</v>
      </c>
      <c r="Q2015" s="71" t="n">
        <v>15161180.43</v>
      </c>
      <c r="R2015" t="inlineStr">
        <is>
          <t>OS-03</t>
        </is>
      </c>
      <c r="S2015" t="inlineStr">
        <is>
          <t>Petrol</t>
        </is>
      </c>
      <c r="T2015" s="70" t="n">
        <v>25</v>
      </c>
      <c r="U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TY102007</t>
        </is>
      </c>
      <c r="B2016" s="68" t="n">
        <v>45918</v>
      </c>
      <c r="C2016" s="69" t="n">
        <v>2025</v>
      </c>
      <c r="D2016" t="inlineStr">
        <is>
          <t>Sep</t>
        </is>
      </c>
      <c r="E2016" t="inlineStr">
        <is>
          <t>Japan</t>
        </is>
      </c>
      <c r="F2016" t="inlineStr">
        <is>
          <t>Japan</t>
        </is>
      </c>
      <c r="G2016" t="inlineStr">
        <is>
          <t>Corolla</t>
        </is>
      </c>
      <c r="H2016" t="inlineStr">
        <is>
          <t>Dealer retail</t>
        </is>
      </c>
      <c r="I2016" t="inlineStr">
        <is>
          <t>Private buyer</t>
        </is>
      </c>
      <c r="J2016" t="inlineStr">
        <is>
          <t>Ravindra Patil</t>
        </is>
      </c>
      <c r="K2016" s="70" t="n">
        <v>16</v>
      </c>
      <c r="L2016" s="71" t="n">
        <v>2742707.98</v>
      </c>
      <c r="M2016" s="71" t="n">
        <v>43883327.68</v>
      </c>
      <c r="N2016" s="71" t="n">
        <v>0</v>
      </c>
      <c r="O2016" s="71" t="n">
        <v>43883327.68</v>
      </c>
      <c r="P2016" s="71" t="n">
        <v>37289920.44</v>
      </c>
      <c r="Q2016" s="71" t="n">
        <v>6593407.24</v>
      </c>
      <c r="R2016" t="inlineStr">
        <is>
          <t>OS-02</t>
        </is>
      </c>
      <c r="S2016" t="inlineStr">
        <is>
          <t>Petrol</t>
        </is>
      </c>
      <c r="T2016" s="70" t="n">
        <v>16</v>
      </c>
      <c r="U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TY102008</t>
        </is>
      </c>
      <c r="B2017" s="68" t="n">
        <v>45918</v>
      </c>
      <c r="C2017" s="69" t="n">
        <v>2025</v>
      </c>
      <c r="D2017" t="inlineStr">
        <is>
          <t>Sep</t>
        </is>
      </c>
      <c r="E2017" t="inlineStr">
        <is>
          <t>Europe</t>
        </is>
      </c>
      <c r="F2017" t="inlineStr">
        <is>
          <t>UK</t>
        </is>
      </c>
      <c r="G2017" t="inlineStr">
        <is>
          <t>Hilux</t>
        </is>
      </c>
      <c r="H2017" t="inlineStr">
        <is>
          <t>Dealer retail</t>
        </is>
      </c>
      <c r="I2017" t="inlineStr">
        <is>
          <t>Private buyer</t>
        </is>
      </c>
      <c r="J2017" t="inlineStr">
        <is>
          <t>Ruhi Shaikh</t>
        </is>
      </c>
      <c r="K2017" s="70" t="n">
        <v>16</v>
      </c>
      <c r="L2017" s="71" t="n">
        <v>3873564.31</v>
      </c>
      <c r="M2017" s="71" t="n">
        <v>61977028.96</v>
      </c>
      <c r="N2017" s="71" t="n">
        <v>0</v>
      </c>
      <c r="O2017" s="71" t="n">
        <v>61977028.96</v>
      </c>
      <c r="P2017" s="71" t="n">
        <v>49971875.18</v>
      </c>
      <c r="Q2017" s="71" t="n">
        <v>12005153.78</v>
      </c>
      <c r="R2017" t="inlineStr">
        <is>
          <t>LN-03</t>
        </is>
      </c>
      <c r="S2017" t="inlineStr">
        <is>
          <t>Diesel</t>
        </is>
      </c>
      <c r="T2017" s="70" t="n">
        <v>17</v>
      </c>
      <c r="U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TY102009</t>
        </is>
      </c>
      <c r="B2018" s="68" t="n">
        <v>45918</v>
      </c>
      <c r="C2018" s="69" t="n">
        <v>2025</v>
      </c>
      <c r="D2018" t="inlineStr">
        <is>
          <t>Sep</t>
        </is>
      </c>
      <c r="E2018" t="inlineStr">
        <is>
          <t>Asia</t>
        </is>
      </c>
      <c r="F2018" t="inlineStr">
        <is>
          <t>Indonesia</t>
        </is>
      </c>
      <c r="G2018" t="inlineStr">
        <is>
          <t>Prius</t>
        </is>
      </c>
      <c r="H2018" t="inlineStr">
        <is>
          <t>Fleet</t>
        </is>
      </c>
      <c r="I2018" t="inlineStr">
        <is>
          <t>Private buyer</t>
        </is>
      </c>
      <c r="J2018" t="inlineStr">
        <is>
          <t>Ravindra Patil</t>
        </is>
      </c>
      <c r="K2018" s="70" t="n">
        <v>42</v>
      </c>
      <c r="L2018" s="71" t="n">
        <v>3567719.35</v>
      </c>
      <c r="M2018" s="71" t="n">
        <v>149844212.7</v>
      </c>
      <c r="N2018" s="71" t="n">
        <v>4495326.38</v>
      </c>
      <c r="O2018" s="71" t="n">
        <v>145348886.32</v>
      </c>
      <c r="P2018" s="71" t="n">
        <v>116934325.24</v>
      </c>
      <c r="Q2018" s="71" t="n">
        <v>28414561.08</v>
      </c>
      <c r="R2018" t="inlineStr">
        <is>
          <t>JK-03</t>
        </is>
      </c>
      <c r="S2018" t="inlineStr">
        <is>
          <t>Hybrid</t>
        </is>
      </c>
      <c r="T2018" s="70" t="n">
        <v>44</v>
      </c>
      <c r="U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TY102010</t>
        </is>
      </c>
      <c r="B2019" s="68" t="n">
        <v>45919</v>
      </c>
      <c r="C2019" s="69" t="n">
        <v>2025</v>
      </c>
      <c r="D2019" t="inlineStr">
        <is>
          <t>Sep</t>
        </is>
      </c>
      <c r="E2019" t="inlineStr">
        <is>
          <t>North America</t>
        </is>
      </c>
      <c r="F2019" t="inlineStr">
        <is>
          <t>Canada</t>
        </is>
      </c>
      <c r="G2019" t="inlineStr">
        <is>
          <t>Corolla</t>
        </is>
      </c>
      <c r="H2019" t="inlineStr">
        <is>
          <t>Dealer retail</t>
        </is>
      </c>
      <c r="I2019" t="inlineStr">
        <is>
          <t>Private buyer</t>
        </is>
      </c>
      <c r="J2019" t="inlineStr">
        <is>
          <t>Yuki Sato</t>
        </is>
      </c>
      <c r="K2019" s="70" t="n">
        <v>5</v>
      </c>
      <c r="L2019" s="71" t="n">
        <v>2661257.49</v>
      </c>
      <c r="M2019" s="71" t="n">
        <v>13306287.45</v>
      </c>
      <c r="N2019" s="71" t="n">
        <v>0</v>
      </c>
      <c r="O2019" s="71" t="n">
        <v>13306287.45</v>
      </c>
      <c r="P2019" s="71" t="n">
        <v>11502875.14</v>
      </c>
      <c r="Q2019" s="71" t="n">
        <v>1803412.31</v>
      </c>
      <c r="R2019" t="inlineStr">
        <is>
          <t>TO-01</t>
        </is>
      </c>
      <c r="S2019" t="inlineStr">
        <is>
          <t>Hybrid</t>
        </is>
      </c>
      <c r="T2019" s="70" t="n">
        <v>5</v>
      </c>
      <c r="U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TY102011</t>
        </is>
      </c>
      <c r="B2020" s="68" t="n">
        <v>45919</v>
      </c>
      <c r="C2020" s="69" t="n">
        <v>2025</v>
      </c>
      <c r="D2020" t="inlineStr">
        <is>
          <t>Sep</t>
        </is>
      </c>
      <c r="E2020" t="inlineStr">
        <is>
          <t>Japan</t>
        </is>
      </c>
      <c r="F2020" t="inlineStr">
        <is>
          <t>Japan</t>
        </is>
      </c>
      <c r="G2020" t="inlineStr">
        <is>
          <t>Land Cruiser</t>
        </is>
      </c>
      <c r="H2020" t="inlineStr">
        <is>
          <t>Dealer retail</t>
        </is>
      </c>
      <c r="I2020" t="inlineStr">
        <is>
          <t>Private buyer</t>
        </is>
      </c>
      <c r="J2020" t="inlineStr">
        <is>
          <t>Yuki Sato</t>
        </is>
      </c>
      <c r="K2020" s="70" t="n">
        <v>31</v>
      </c>
      <c r="L2020" s="71" t="n">
        <v>7079371.08</v>
      </c>
      <c r="M2020" s="71" t="n">
        <v>219460503.48</v>
      </c>
      <c r="N2020" s="71" t="n">
        <v>0</v>
      </c>
      <c r="O2020" s="71" t="n">
        <v>219460503.48</v>
      </c>
      <c r="P2020" s="71" t="n">
        <v>172680160.04</v>
      </c>
      <c r="Q2020" s="71" t="n">
        <v>46780343.44</v>
      </c>
      <c r="R2020" t="inlineStr">
        <is>
          <t>TK-02</t>
        </is>
      </c>
      <c r="S2020" t="inlineStr">
        <is>
          <t>Hybrid</t>
        </is>
      </c>
      <c r="T2020" s="70" t="n">
        <v>30</v>
      </c>
      <c r="U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TY102012</t>
        </is>
      </c>
      <c r="B2021" s="68" t="n">
        <v>45919</v>
      </c>
      <c r="C2021" s="69" t="n">
        <v>2025</v>
      </c>
      <c r="D2021" t="inlineStr">
        <is>
          <t>Sep</t>
        </is>
      </c>
      <c r="E2021" t="inlineStr">
        <is>
          <t>Middle East</t>
        </is>
      </c>
      <c r="F2021" t="inlineStr">
        <is>
          <t>UAE</t>
        </is>
      </c>
      <c r="G2021" t="inlineStr">
        <is>
          <t>Corolla</t>
        </is>
      </c>
      <c r="H2021" t="inlineStr">
        <is>
          <t>Fleet</t>
        </is>
      </c>
      <c r="I2021" t="inlineStr">
        <is>
          <t>Government</t>
        </is>
      </c>
      <c r="J2021" t="inlineStr">
        <is>
          <t>Noah Smith</t>
        </is>
      </c>
      <c r="K2021" s="70" t="n">
        <v>8</v>
      </c>
      <c r="L2021" s="71" t="n">
        <v>2862269.45</v>
      </c>
      <c r="M2021" s="71" t="n">
        <v>22898155.6</v>
      </c>
      <c r="N2021" s="71" t="n">
        <v>686944.67</v>
      </c>
      <c r="O2021" s="71" t="n">
        <v>22211210.93</v>
      </c>
      <c r="P2021" s="71" t="n">
        <v>17885640.94</v>
      </c>
      <c r="Q2021" s="71" t="n">
        <v>4325569.99</v>
      </c>
      <c r="R2021" t="inlineStr">
        <is>
          <t>DB-02</t>
        </is>
      </c>
      <c r="S2021" t="inlineStr">
        <is>
          <t>Hybrid</t>
        </is>
      </c>
      <c r="T2021" s="70" t="n">
        <v>9</v>
      </c>
      <c r="U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TY102013</t>
        </is>
      </c>
      <c r="B2022" s="68" t="n">
        <v>45919</v>
      </c>
      <c r="C2022" s="69" t="n">
        <v>2025</v>
      </c>
      <c r="D2022" t="inlineStr">
        <is>
          <t>Sep</t>
        </is>
      </c>
      <c r="E2022" t="inlineStr">
        <is>
          <t>North America</t>
        </is>
      </c>
      <c r="F2022" t="inlineStr">
        <is>
          <t>USA</t>
        </is>
      </c>
      <c r="G2022" t="inlineStr">
        <is>
          <t>Hilux</t>
        </is>
      </c>
      <c r="H2022" t="inlineStr">
        <is>
          <t>Fleet</t>
        </is>
      </c>
      <c r="I2022" t="inlineStr">
        <is>
          <t>Company fleet</t>
        </is>
      </c>
      <c r="J2022" t="inlineStr">
        <is>
          <t>Yuki Sato</t>
        </is>
      </c>
      <c r="K2022" s="70" t="n">
        <v>38</v>
      </c>
      <c r="L2022" s="71" t="n">
        <v>4097065.58</v>
      </c>
      <c r="M2022" s="71" t="n">
        <v>155688492.04</v>
      </c>
      <c r="N2022" s="71" t="n">
        <v>3113769.84</v>
      </c>
      <c r="O2022" s="71" t="n">
        <v>152574722.2</v>
      </c>
      <c r="P2022" s="71" t="n">
        <v>118069605.16</v>
      </c>
      <c r="Q2022" s="71" t="n">
        <v>34505117.04</v>
      </c>
      <c r="R2022" t="inlineStr">
        <is>
          <t>LA-03</t>
        </is>
      </c>
      <c r="S2022" t="inlineStr">
        <is>
          <t>Diesel</t>
        </is>
      </c>
      <c r="T2022" s="70" t="n">
        <v>37</v>
      </c>
      <c r="U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TY102014</t>
        </is>
      </c>
      <c r="B2023" s="68" t="n">
        <v>45919</v>
      </c>
      <c r="C2023" s="69" t="n">
        <v>2025</v>
      </c>
      <c r="D2023" t="inlineStr">
        <is>
          <t>Sep</t>
        </is>
      </c>
      <c r="E2023" t="inlineStr">
        <is>
          <t>North America</t>
        </is>
      </c>
      <c r="F2023" t="inlineStr">
        <is>
          <t>USA</t>
        </is>
      </c>
      <c r="G2023" t="inlineStr">
        <is>
          <t>Corolla</t>
        </is>
      </c>
      <c r="H2023" t="inlineStr">
        <is>
          <t>Dealer retail</t>
        </is>
      </c>
      <c r="I2023" t="inlineStr">
        <is>
          <t>Private buyer</t>
        </is>
      </c>
      <c r="J2023" t="inlineStr">
        <is>
          <t>Lucas Martin</t>
        </is>
      </c>
      <c r="K2023" s="70" t="n">
        <v>12</v>
      </c>
      <c r="L2023" s="71" t="n">
        <v>2682767.11</v>
      </c>
      <c r="M2023" s="71" t="n">
        <v>32193205.32</v>
      </c>
      <c r="N2023" s="71" t="n">
        <v>0</v>
      </c>
      <c r="O2023" s="71" t="n">
        <v>32193205.32</v>
      </c>
      <c r="P2023" s="71" t="n">
        <v>26637384.91</v>
      </c>
      <c r="Q2023" s="71" t="n">
        <v>5555820.41</v>
      </c>
      <c r="R2023" t="inlineStr">
        <is>
          <t>LA-01</t>
        </is>
      </c>
      <c r="S2023" t="inlineStr">
        <is>
          <t>Hybrid</t>
        </is>
      </c>
      <c r="T2023" s="70" t="n">
        <v>12</v>
      </c>
      <c r="U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TY102015</t>
        </is>
      </c>
      <c r="B2024" s="68" t="n">
        <v>45919</v>
      </c>
      <c r="C2024" s="69" t="n">
        <v>2025</v>
      </c>
      <c r="D2024" t="inlineStr">
        <is>
          <t>Sep</t>
        </is>
      </c>
      <c r="E2024" t="inlineStr">
        <is>
          <t>Japan</t>
        </is>
      </c>
      <c r="F2024" t="inlineStr">
        <is>
          <t>Japan</t>
        </is>
      </c>
      <c r="G2024" t="inlineStr">
        <is>
          <t>RAV4</t>
        </is>
      </c>
      <c r="H2024" t="inlineStr">
        <is>
          <t>Fleet</t>
        </is>
      </c>
      <c r="I2024" t="inlineStr">
        <is>
          <t>Private buyer</t>
        </is>
      </c>
      <c r="J2024" t="inlineStr">
        <is>
          <t>Hiroshi Tanaka</t>
        </is>
      </c>
      <c r="K2024" s="70" t="n">
        <v>43</v>
      </c>
      <c r="L2024" s="71" t="n">
        <v>3554809.2</v>
      </c>
      <c r="M2024" s="71" t="n">
        <v>152856795.6</v>
      </c>
      <c r="N2024" s="71" t="n">
        <v>3057135.91</v>
      </c>
      <c r="O2024" s="71" t="n">
        <v>149799659.69</v>
      </c>
      <c r="P2024" s="71" t="n">
        <v>119052157.93</v>
      </c>
      <c r="Q2024" s="71" t="n">
        <v>30747501.76</v>
      </c>
      <c r="R2024" t="inlineStr">
        <is>
          <t>TK-03</t>
        </is>
      </c>
      <c r="S2024" t="inlineStr">
        <is>
          <t>Hybrid</t>
        </is>
      </c>
      <c r="T2024" s="70" t="n">
        <v>43</v>
      </c>
      <c r="U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TY102016</t>
        </is>
      </c>
      <c r="B2025" s="68" t="n">
        <v>45919</v>
      </c>
      <c r="C2025" s="69" t="n">
        <v>2025</v>
      </c>
      <c r="D2025" t="inlineStr">
        <is>
          <t>Sep</t>
        </is>
      </c>
      <c r="E2025" t="inlineStr">
        <is>
          <t>Japan</t>
        </is>
      </c>
      <c r="F2025" t="inlineStr">
        <is>
          <t>Japan</t>
        </is>
      </c>
      <c r="G2025" t="inlineStr">
        <is>
          <t>RAV4</t>
        </is>
      </c>
      <c r="H2025" t="inlineStr">
        <is>
          <t>Dealer retail</t>
        </is>
      </c>
      <c r="I2025" t="inlineStr">
        <is>
          <t>Government</t>
        </is>
      </c>
      <c r="J2025" t="inlineStr">
        <is>
          <t>Wei Chen</t>
        </is>
      </c>
      <c r="K2025" s="70" t="n">
        <v>44</v>
      </c>
      <c r="L2025" s="71" t="n">
        <v>3409227.18</v>
      </c>
      <c r="M2025" s="71" t="n">
        <v>150005995.92</v>
      </c>
      <c r="N2025" s="71" t="n">
        <v>3000119.92</v>
      </c>
      <c r="O2025" s="71" t="n">
        <v>147005876</v>
      </c>
      <c r="P2025" s="71" t="n">
        <v>121787259.94</v>
      </c>
      <c r="Q2025" s="71" t="n">
        <v>25218616.06</v>
      </c>
      <c r="R2025" t="inlineStr">
        <is>
          <t>NG-02</t>
        </is>
      </c>
      <c r="S2025" t="inlineStr">
        <is>
          <t>Hybrid</t>
        </is>
      </c>
      <c r="T2025" s="70" t="n">
        <v>44</v>
      </c>
      <c r="U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TY102017</t>
        </is>
      </c>
      <c r="B2026" s="68" t="n">
        <v>45919</v>
      </c>
      <c r="C2026" s="69" t="n">
        <v>2025</v>
      </c>
      <c r="D2026" t="inlineStr">
        <is>
          <t>Sep</t>
        </is>
      </c>
      <c r="E2026" t="inlineStr">
        <is>
          <t>North America</t>
        </is>
      </c>
      <c r="F2026" t="inlineStr">
        <is>
          <t>USA</t>
        </is>
      </c>
      <c r="G2026" t="inlineStr">
        <is>
          <t>bZ4X</t>
        </is>
      </c>
      <c r="H2026" t="inlineStr">
        <is>
          <t>Dealer retail</t>
        </is>
      </c>
      <c r="I2026" t="inlineStr">
        <is>
          <t>Private buyer</t>
        </is>
      </c>
      <c r="J2026" t="inlineStr">
        <is>
          <t>Omar Haddad</t>
        </is>
      </c>
      <c r="K2026" s="70" t="n">
        <v>29</v>
      </c>
      <c r="L2026" s="71" t="n">
        <v>6161732.28</v>
      </c>
      <c r="M2026" s="71" t="n">
        <v>178690236.12</v>
      </c>
      <c r="N2026" s="71" t="n">
        <v>3573804.72</v>
      </c>
      <c r="O2026" s="71" t="n">
        <v>175116431.4</v>
      </c>
      <c r="P2026" s="71" t="n">
        <v>155993221.04</v>
      </c>
      <c r="Q2026" s="71" t="n">
        <v>19123210.36</v>
      </c>
      <c r="R2026" t="inlineStr">
        <is>
          <t>TX-01</t>
        </is>
      </c>
      <c r="S2026" t="inlineStr">
        <is>
          <t>EV</t>
        </is>
      </c>
      <c r="T2026" s="70" t="n">
        <v>29</v>
      </c>
      <c r="U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TY102018</t>
        </is>
      </c>
      <c r="B2027" s="68" t="n">
        <v>45919</v>
      </c>
      <c r="C2027" s="69" t="n">
        <v>2025</v>
      </c>
      <c r="D2027" t="inlineStr">
        <is>
          <t>Sep</t>
        </is>
      </c>
      <c r="E2027" t="inlineStr">
        <is>
          <t>Middle East</t>
        </is>
      </c>
      <c r="F2027" t="inlineStr">
        <is>
          <t>UAE</t>
        </is>
      </c>
      <c r="G2027" t="inlineStr">
        <is>
          <t>RAV4</t>
        </is>
      </c>
      <c r="H2027" t="inlineStr">
        <is>
          <t>Dealer retail</t>
        </is>
      </c>
      <c r="I2027" t="inlineStr">
        <is>
          <t>Private buyer</t>
        </is>
      </c>
      <c r="J2027" t="inlineStr">
        <is>
          <t>Noah Smith</t>
        </is>
      </c>
      <c r="K2027" s="70" t="n">
        <v>23</v>
      </c>
      <c r="L2027" s="71" t="n">
        <v>3480128.13</v>
      </c>
      <c r="M2027" s="71" t="n">
        <v>80042946.98999999</v>
      </c>
      <c r="N2027" s="71" t="n">
        <v>4002147.35</v>
      </c>
      <c r="O2027" s="71" t="n">
        <v>76040799.64</v>
      </c>
      <c r="P2027" s="71" t="n">
        <v>67140308.17</v>
      </c>
      <c r="Q2027" s="71" t="n">
        <v>8900491.470000001</v>
      </c>
      <c r="R2027" t="inlineStr">
        <is>
          <t>DB-04</t>
        </is>
      </c>
      <c r="S2027" t="inlineStr">
        <is>
          <t>Hybrid</t>
        </is>
      </c>
      <c r="T2027" s="70" t="n">
        <v>25</v>
      </c>
      <c r="U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TY102019</t>
        </is>
      </c>
      <c r="B2028" s="68" t="n">
        <v>45919</v>
      </c>
      <c r="C2028" s="69" t="n">
        <v>2025</v>
      </c>
      <c r="D2028" t="inlineStr">
        <is>
          <t>Sep</t>
        </is>
      </c>
      <c r="E2028" t="inlineStr">
        <is>
          <t>North America</t>
        </is>
      </c>
      <c r="F2028" t="inlineStr">
        <is>
          <t>USA</t>
        </is>
      </c>
      <c r="G2028" t="inlineStr">
        <is>
          <t>RAV4</t>
        </is>
      </c>
      <c r="H2028" t="inlineStr">
        <is>
          <t>Dealer retail</t>
        </is>
      </c>
      <c r="I2028" t="inlineStr">
        <is>
          <t>Private buyer</t>
        </is>
      </c>
      <c r="J2028" t="inlineStr">
        <is>
          <t>Ana Costa</t>
        </is>
      </c>
      <c r="K2028" s="70" t="n">
        <v>6</v>
      </c>
      <c r="L2028" s="71" t="n">
        <v>3424011.41</v>
      </c>
      <c r="M2028" s="71" t="n">
        <v>20544068.46</v>
      </c>
      <c r="N2028" s="71" t="n">
        <v>616322.05</v>
      </c>
      <c r="O2028" s="71" t="n">
        <v>19927746.41</v>
      </c>
      <c r="P2028" s="71" t="n">
        <v>16988321.83</v>
      </c>
      <c r="Q2028" s="71" t="n">
        <v>2939424.58</v>
      </c>
      <c r="R2028" t="inlineStr">
        <is>
          <t>NY-04</t>
        </is>
      </c>
      <c r="S2028" t="inlineStr">
        <is>
          <t>Petrol</t>
        </is>
      </c>
      <c r="T2028" s="70" t="n">
        <v>6</v>
      </c>
      <c r="U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TY102020</t>
        </is>
      </c>
      <c r="B2029" s="68" t="n">
        <v>45919</v>
      </c>
      <c r="C2029" s="69" t="n">
        <v>2025</v>
      </c>
      <c r="D2029" t="inlineStr">
        <is>
          <t>Sep</t>
        </is>
      </c>
      <c r="E2029" t="inlineStr">
        <is>
          <t>North America</t>
        </is>
      </c>
      <c r="F2029" t="inlineStr">
        <is>
          <t>Canada</t>
        </is>
      </c>
      <c r="G2029" t="inlineStr">
        <is>
          <t>Camry</t>
        </is>
      </c>
      <c r="H2029" t="inlineStr">
        <is>
          <t>Fleet</t>
        </is>
      </c>
      <c r="I2029" t="inlineStr">
        <is>
          <t>Private buyer</t>
        </is>
      </c>
      <c r="J2029" t="inlineStr">
        <is>
          <t>Priya Nair</t>
        </is>
      </c>
      <c r="K2029" s="70" t="n">
        <v>32</v>
      </c>
      <c r="L2029" s="71" t="n">
        <v>4165750.49</v>
      </c>
      <c r="M2029" s="71" t="n">
        <v>133304015.68</v>
      </c>
      <c r="N2029" s="71" t="n">
        <v>0</v>
      </c>
      <c r="O2029" s="71" t="n">
        <v>133304015.68</v>
      </c>
      <c r="P2029" s="71" t="n">
        <v>104438476.63</v>
      </c>
      <c r="Q2029" s="71" t="n">
        <v>28865539.05</v>
      </c>
      <c r="R2029" t="inlineStr">
        <is>
          <t>TO-01</t>
        </is>
      </c>
      <c r="S2029" t="inlineStr">
        <is>
          <t>Petrol</t>
        </is>
      </c>
      <c r="T2029" s="70" t="n">
        <v>33</v>
      </c>
      <c r="U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TY102021</t>
        </is>
      </c>
      <c r="B2030" s="68" t="n">
        <v>45920</v>
      </c>
      <c r="C2030" s="69" t="n">
        <v>2025</v>
      </c>
      <c r="D2030" t="inlineStr">
        <is>
          <t>Sep</t>
        </is>
      </c>
      <c r="E2030" t="inlineStr">
        <is>
          <t>Middle East</t>
        </is>
      </c>
      <c r="F2030" t="inlineStr">
        <is>
          <t>UAE</t>
        </is>
      </c>
      <c r="G2030" t="inlineStr">
        <is>
          <t>Corolla</t>
        </is>
      </c>
      <c r="H2030" t="inlineStr">
        <is>
          <t>Dealer retail</t>
        </is>
      </c>
      <c r="I2030" t="inlineStr">
        <is>
          <t>Private buyer</t>
        </is>
      </c>
      <c r="J2030" t="inlineStr">
        <is>
          <t>Yuki Sato</t>
        </is>
      </c>
      <c r="K2030" s="70" t="n">
        <v>14</v>
      </c>
      <c r="L2030" s="71" t="n">
        <v>2694571.51</v>
      </c>
      <c r="M2030" s="71" t="n">
        <v>37724001.14</v>
      </c>
      <c r="N2030" s="71" t="n">
        <v>1131720.03</v>
      </c>
      <c r="O2030" s="71" t="n">
        <v>36592281.11</v>
      </c>
      <c r="P2030" s="71" t="n">
        <v>31650128.91</v>
      </c>
      <c r="Q2030" s="71" t="n">
        <v>4942152.2</v>
      </c>
      <c r="R2030" t="inlineStr">
        <is>
          <t>DB-03</t>
        </is>
      </c>
      <c r="S2030" t="inlineStr">
        <is>
          <t>Hybrid</t>
        </is>
      </c>
      <c r="T2030" s="70" t="n">
        <v>15</v>
      </c>
      <c r="U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TY102022</t>
        </is>
      </c>
      <c r="B2031" s="68" t="n">
        <v>45920</v>
      </c>
      <c r="C2031" s="69" t="n">
        <v>2025</v>
      </c>
      <c r="D2031" t="inlineStr">
        <is>
          <t>Sep</t>
        </is>
      </c>
      <c r="E2031" t="inlineStr">
        <is>
          <t>North America</t>
        </is>
      </c>
      <c r="F2031" t="inlineStr">
        <is>
          <t>Canada</t>
        </is>
      </c>
      <c r="G2031" t="inlineStr">
        <is>
          <t>Land Cruiser</t>
        </is>
      </c>
      <c r="H2031" t="inlineStr">
        <is>
          <t>Fleet</t>
        </is>
      </c>
      <c r="I2031" t="inlineStr">
        <is>
          <t>Company fleet</t>
        </is>
      </c>
      <c r="J2031" t="inlineStr">
        <is>
          <t>Liam O'Brien</t>
        </is>
      </c>
      <c r="K2031" s="70" t="n">
        <v>11</v>
      </c>
      <c r="L2031" s="71" t="n">
        <v>7455456.39</v>
      </c>
      <c r="M2031" s="71" t="n">
        <v>82010020.29000001</v>
      </c>
      <c r="N2031" s="71" t="n">
        <v>2460300.61</v>
      </c>
      <c r="O2031" s="71" t="n">
        <v>79549719.68000001</v>
      </c>
      <c r="P2031" s="71" t="n">
        <v>61876787.41</v>
      </c>
      <c r="Q2031" s="71" t="n">
        <v>17672932.27</v>
      </c>
      <c r="R2031" t="inlineStr">
        <is>
          <t>TO-02</t>
        </is>
      </c>
      <c r="S2031" t="inlineStr">
        <is>
          <t>Petrol</t>
        </is>
      </c>
      <c r="T2031" s="70" t="n">
        <v>11</v>
      </c>
      <c r="U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TY102023</t>
        </is>
      </c>
      <c r="B2032" s="68" t="n">
        <v>45920</v>
      </c>
      <c r="C2032" s="69" t="n">
        <v>2025</v>
      </c>
      <c r="D2032" t="inlineStr">
        <is>
          <t>Sep</t>
        </is>
      </c>
      <c r="E2032" t="inlineStr">
        <is>
          <t>North America</t>
        </is>
      </c>
      <c r="F2032" t="inlineStr">
        <is>
          <t>USA</t>
        </is>
      </c>
      <c r="G2032" t="inlineStr">
        <is>
          <t>Camry</t>
        </is>
      </c>
      <c r="H2032" t="inlineStr">
        <is>
          <t>Dealer retail</t>
        </is>
      </c>
      <c r="I2032" t="inlineStr">
        <is>
          <t>Private buyer</t>
        </is>
      </c>
      <c r="J2032" t="inlineStr">
        <is>
          <t>Ruhi Shaikh</t>
        </is>
      </c>
      <c r="K2032" s="70" t="n">
        <v>40</v>
      </c>
      <c r="L2032" s="71" t="n">
        <v>4094162.07</v>
      </c>
      <c r="M2032" s="71" t="n">
        <v>163766482.8</v>
      </c>
      <c r="N2032" s="71" t="n">
        <v>0</v>
      </c>
      <c r="O2032" s="71" t="n">
        <v>163766482.8</v>
      </c>
      <c r="P2032" s="71" t="n">
        <v>124239758.32</v>
      </c>
      <c r="Q2032" s="71" t="n">
        <v>39526724.48</v>
      </c>
      <c r="R2032" t="inlineStr">
        <is>
          <t>NY-03</t>
        </is>
      </c>
      <c r="S2032" t="inlineStr">
        <is>
          <t>Petrol</t>
        </is>
      </c>
      <c r="T2032" s="70" t="n">
        <v>39</v>
      </c>
      <c r="U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TY102024</t>
        </is>
      </c>
      <c r="B2033" s="68" t="n">
        <v>45920</v>
      </c>
      <c r="C2033" s="69" t="n">
        <v>2025</v>
      </c>
      <c r="D2033" t="inlineStr">
        <is>
          <t>Sep</t>
        </is>
      </c>
      <c r="E2033" t="inlineStr">
        <is>
          <t>Middle East</t>
        </is>
      </c>
      <c r="F2033" t="inlineStr">
        <is>
          <t>Saudi Arabia</t>
        </is>
      </c>
      <c r="G2033" t="inlineStr">
        <is>
          <t>Camry</t>
        </is>
      </c>
      <c r="H2033" t="inlineStr">
        <is>
          <t>Fleet</t>
        </is>
      </c>
      <c r="I2033" t="inlineStr">
        <is>
          <t>Private buyer</t>
        </is>
      </c>
      <c r="J2033" t="inlineStr">
        <is>
          <t>Fatima Al-Saud</t>
        </is>
      </c>
      <c r="K2033" s="70" t="n">
        <v>30</v>
      </c>
      <c r="L2033" s="71" t="n">
        <v>3938805.97</v>
      </c>
      <c r="M2033" s="71" t="n">
        <v>118164179.1</v>
      </c>
      <c r="N2033" s="71" t="n">
        <v>5908208.96</v>
      </c>
      <c r="O2033" s="71" t="n">
        <v>112255970.14</v>
      </c>
      <c r="P2033" s="71" t="n">
        <v>97994389.42</v>
      </c>
      <c r="Q2033" s="71" t="n">
        <v>14261580.72</v>
      </c>
      <c r="R2033" t="inlineStr">
        <is>
          <t>RY-03</t>
        </is>
      </c>
      <c r="S2033" t="inlineStr">
        <is>
          <t>Petrol</t>
        </is>
      </c>
      <c r="T2033" s="70" t="n">
        <v>31</v>
      </c>
      <c r="U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TY102025</t>
        </is>
      </c>
      <c r="B2034" s="68" t="n">
        <v>45920</v>
      </c>
      <c r="C2034" s="69" t="n">
        <v>2025</v>
      </c>
      <c r="D2034" t="inlineStr">
        <is>
          <t>Sep</t>
        </is>
      </c>
      <c r="E2034" t="inlineStr">
        <is>
          <t>North America</t>
        </is>
      </c>
      <c r="F2034" t="inlineStr">
        <is>
          <t>USA</t>
        </is>
      </c>
      <c r="G2034" t="inlineStr">
        <is>
          <t>RAV4</t>
        </is>
      </c>
      <c r="H2034" t="inlineStr">
        <is>
          <t>Fleet</t>
        </is>
      </c>
      <c r="I2034" t="inlineStr">
        <is>
          <t>Government</t>
        </is>
      </c>
      <c r="J2034" t="inlineStr">
        <is>
          <t>Ruhi Shaikh</t>
        </is>
      </c>
      <c r="K2034" s="70" t="n">
        <v>11</v>
      </c>
      <c r="L2034" s="71" t="n">
        <v>3752633.99</v>
      </c>
      <c r="M2034" s="71" t="n">
        <v>41278973.89</v>
      </c>
      <c r="N2034" s="71" t="n">
        <v>825579.48</v>
      </c>
      <c r="O2034" s="71" t="n">
        <v>40453394.41</v>
      </c>
      <c r="P2034" s="71" t="n">
        <v>31098602.24</v>
      </c>
      <c r="Q2034" s="71" t="n">
        <v>9354792.17</v>
      </c>
      <c r="R2034" t="inlineStr">
        <is>
          <t>NY-01</t>
        </is>
      </c>
      <c r="S2034" t="inlineStr">
        <is>
          <t>Petrol</t>
        </is>
      </c>
      <c r="T2034" s="70" t="n">
        <v>11</v>
      </c>
      <c r="U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TY102026</t>
        </is>
      </c>
      <c r="B2035" s="68" t="n">
        <v>45920</v>
      </c>
      <c r="C2035" s="69" t="n">
        <v>2025</v>
      </c>
      <c r="D2035" t="inlineStr">
        <is>
          <t>Sep</t>
        </is>
      </c>
      <c r="E2035" t="inlineStr">
        <is>
          <t>Europe</t>
        </is>
      </c>
      <c r="F2035" t="inlineStr">
        <is>
          <t>UK</t>
        </is>
      </c>
      <c r="G2035" t="inlineStr">
        <is>
          <t>RAV4</t>
        </is>
      </c>
      <c r="H2035" t="inlineStr">
        <is>
          <t>Dealer retail</t>
        </is>
      </c>
      <c r="I2035" t="inlineStr">
        <is>
          <t>Private buyer</t>
        </is>
      </c>
      <c r="J2035" t="inlineStr">
        <is>
          <t>Hiroshi Tanaka</t>
        </is>
      </c>
      <c r="K2035" s="70" t="n">
        <v>36</v>
      </c>
      <c r="L2035" s="71" t="n">
        <v>3443491.09</v>
      </c>
      <c r="M2035" s="71" t="n">
        <v>123965679.24</v>
      </c>
      <c r="N2035" s="71" t="n">
        <v>6198283.96</v>
      </c>
      <c r="O2035" s="71" t="n">
        <v>117767395.28</v>
      </c>
      <c r="P2035" s="71" t="n">
        <v>101143349.17</v>
      </c>
      <c r="Q2035" s="71" t="n">
        <v>16624046.11</v>
      </c>
      <c r="R2035" t="inlineStr">
        <is>
          <t>LN-01</t>
        </is>
      </c>
      <c r="S2035" t="inlineStr">
        <is>
          <t>Petrol</t>
        </is>
      </c>
      <c r="T2035" s="70" t="n">
        <v>40</v>
      </c>
      <c r="U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TY102027</t>
        </is>
      </c>
      <c r="B2036" s="68" t="n">
        <v>45920</v>
      </c>
      <c r="C2036" s="69" t="n">
        <v>2025</v>
      </c>
      <c r="D2036" t="inlineStr">
        <is>
          <t>Sep</t>
        </is>
      </c>
      <c r="E2036" t="inlineStr">
        <is>
          <t>North America</t>
        </is>
      </c>
      <c r="F2036" t="inlineStr">
        <is>
          <t>USA</t>
        </is>
      </c>
      <c r="G2036" t="inlineStr">
        <is>
          <t>Camry</t>
        </is>
      </c>
      <c r="H2036" t="inlineStr">
        <is>
          <t>Dealer retail</t>
        </is>
      </c>
      <c r="I2036" t="inlineStr">
        <is>
          <t>Private buyer</t>
        </is>
      </c>
      <c r="J2036" t="inlineStr">
        <is>
          <t>Emma Clarke</t>
        </is>
      </c>
      <c r="K2036" s="70" t="n">
        <v>32</v>
      </c>
      <c r="L2036" s="71" t="n">
        <v>4199281.8</v>
      </c>
      <c r="M2036" s="71" t="n">
        <v>134377017.6</v>
      </c>
      <c r="N2036" s="71" t="n">
        <v>2687540.35</v>
      </c>
      <c r="O2036" s="71" t="n">
        <v>131689477.25</v>
      </c>
      <c r="P2036" s="71" t="n">
        <v>98905422.56999999</v>
      </c>
      <c r="Q2036" s="71" t="n">
        <v>32784054.68</v>
      </c>
      <c r="R2036" t="inlineStr">
        <is>
          <t>NY-02</t>
        </is>
      </c>
      <c r="S2036" t="inlineStr">
        <is>
          <t>Hybrid</t>
        </is>
      </c>
      <c r="T2036" s="70" t="n">
        <v>34</v>
      </c>
      <c r="U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TY102028</t>
        </is>
      </c>
      <c r="B2037" s="68" t="n">
        <v>45920</v>
      </c>
      <c r="C2037" s="69" t="n">
        <v>2025</v>
      </c>
      <c r="D2037" t="inlineStr">
        <is>
          <t>Sep</t>
        </is>
      </c>
      <c r="E2037" t="inlineStr">
        <is>
          <t>Japan</t>
        </is>
      </c>
      <c r="F2037" t="inlineStr">
        <is>
          <t>Japan</t>
        </is>
      </c>
      <c r="G2037" t="inlineStr">
        <is>
          <t>bZ4X</t>
        </is>
      </c>
      <c r="H2037" t="inlineStr">
        <is>
          <t>Dealer retail</t>
        </is>
      </c>
      <c r="I2037" t="inlineStr">
        <is>
          <t>Private buyer</t>
        </is>
      </c>
      <c r="J2037" t="inlineStr">
        <is>
          <t>Hiroshi Tanaka</t>
        </is>
      </c>
      <c r="K2037" s="70" t="n">
        <v>33</v>
      </c>
      <c r="L2037" s="71" t="n">
        <v>6256397.32</v>
      </c>
      <c r="M2037" s="71" t="n">
        <v>206461111.56</v>
      </c>
      <c r="N2037" s="71" t="n">
        <v>10323055.58</v>
      </c>
      <c r="O2037" s="71" t="n">
        <v>196138055.98</v>
      </c>
      <c r="P2037" s="71" t="n">
        <v>182761915.22</v>
      </c>
      <c r="Q2037" s="71" t="n">
        <v>13376140.76</v>
      </c>
      <c r="R2037" t="inlineStr">
        <is>
          <t>TK-03</t>
        </is>
      </c>
      <c r="S2037" t="inlineStr">
        <is>
          <t>EV</t>
        </is>
      </c>
      <c r="T2037" s="70" t="n">
        <v>32</v>
      </c>
      <c r="U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TY102029</t>
        </is>
      </c>
      <c r="B2038" s="68" t="n">
        <v>45920</v>
      </c>
      <c r="C2038" s="69" t="n">
        <v>2025</v>
      </c>
      <c r="D2038" t="inlineStr">
        <is>
          <t>Sep</t>
        </is>
      </c>
      <c r="E2038" t="inlineStr">
        <is>
          <t>Japan</t>
        </is>
      </c>
      <c r="F2038" t="inlineStr">
        <is>
          <t>Japan</t>
        </is>
      </c>
      <c r="G2038" t="inlineStr">
        <is>
          <t>RAV4</t>
        </is>
      </c>
      <c r="H2038" t="inlineStr">
        <is>
          <t>Fleet</t>
        </is>
      </c>
      <c r="I2038" t="inlineStr">
        <is>
          <t>Private buyer</t>
        </is>
      </c>
      <c r="J2038" t="inlineStr">
        <is>
          <t>Carlos Silva</t>
        </is>
      </c>
      <c r="K2038" s="70" t="n">
        <v>44</v>
      </c>
      <c r="L2038" s="71" t="n">
        <v>3639973.15</v>
      </c>
      <c r="M2038" s="71" t="n">
        <v>160158818.6</v>
      </c>
      <c r="N2038" s="71" t="n">
        <v>0</v>
      </c>
      <c r="O2038" s="71" t="n">
        <v>160158818.6</v>
      </c>
      <c r="P2038" s="71" t="n">
        <v>121811130.6</v>
      </c>
      <c r="Q2038" s="71" t="n">
        <v>38347688</v>
      </c>
      <c r="R2038" t="inlineStr">
        <is>
          <t>TK-03</t>
        </is>
      </c>
      <c r="S2038" t="inlineStr">
        <is>
          <t>Hybrid</t>
        </is>
      </c>
      <c r="T2038" s="70" t="n">
        <v>49</v>
      </c>
      <c r="U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TY102030</t>
        </is>
      </c>
      <c r="B2039" s="68" t="n">
        <v>45920</v>
      </c>
      <c r="C2039" s="69" t="n">
        <v>2025</v>
      </c>
      <c r="D2039" t="inlineStr">
        <is>
          <t>Sep</t>
        </is>
      </c>
      <c r="E2039" t="inlineStr">
        <is>
          <t>Japan</t>
        </is>
      </c>
      <c r="F2039" t="inlineStr">
        <is>
          <t>Japan</t>
        </is>
      </c>
      <c r="G2039" t="inlineStr">
        <is>
          <t>Corolla</t>
        </is>
      </c>
      <c r="H2039" t="inlineStr">
        <is>
          <t>Fleet</t>
        </is>
      </c>
      <c r="I2039" t="inlineStr">
        <is>
          <t>Private buyer</t>
        </is>
      </c>
      <c r="J2039" t="inlineStr">
        <is>
          <t>Shraddha Kulkarni</t>
        </is>
      </c>
      <c r="K2039" s="70" t="n">
        <v>5</v>
      </c>
      <c r="L2039" s="71" t="n">
        <v>2788373.36</v>
      </c>
      <c r="M2039" s="71" t="n">
        <v>13941866.8</v>
      </c>
      <c r="N2039" s="71" t="n">
        <v>697093.34</v>
      </c>
      <c r="O2039" s="71" t="n">
        <v>13244773.46</v>
      </c>
      <c r="P2039" s="71" t="n">
        <v>11049770.98</v>
      </c>
      <c r="Q2039" s="71" t="n">
        <v>2195002.48</v>
      </c>
      <c r="R2039" t="inlineStr">
        <is>
          <t>TK-01</t>
        </is>
      </c>
      <c r="S2039" t="inlineStr">
        <is>
          <t>Hybrid</t>
        </is>
      </c>
      <c r="T2039" s="70" t="n">
        <v>6</v>
      </c>
      <c r="U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TY102031</t>
        </is>
      </c>
      <c r="B2040" s="68" t="n">
        <v>45920</v>
      </c>
      <c r="C2040" s="69" t="n">
        <v>2025</v>
      </c>
      <c r="D2040" t="inlineStr">
        <is>
          <t>Sep</t>
        </is>
      </c>
      <c r="E2040" t="inlineStr">
        <is>
          <t>North America</t>
        </is>
      </c>
      <c r="F2040" t="inlineStr">
        <is>
          <t>USA</t>
        </is>
      </c>
      <c r="G2040" t="inlineStr">
        <is>
          <t>Camry</t>
        </is>
      </c>
      <c r="H2040" t="inlineStr">
        <is>
          <t>Dealer retail</t>
        </is>
      </c>
      <c r="I2040" t="inlineStr">
        <is>
          <t>Company fleet</t>
        </is>
      </c>
      <c r="J2040" t="inlineStr">
        <is>
          <t>Yuki Sato</t>
        </is>
      </c>
      <c r="K2040" s="70" t="n">
        <v>5</v>
      </c>
      <c r="L2040" s="71" t="n">
        <v>3803589.94</v>
      </c>
      <c r="M2040" s="71" t="n">
        <v>19017949.7</v>
      </c>
      <c r="N2040" s="71" t="n">
        <v>570538.49</v>
      </c>
      <c r="O2040" s="71" t="n">
        <v>18447411.21</v>
      </c>
      <c r="P2040" s="71" t="n">
        <v>16424479.3</v>
      </c>
      <c r="Q2040" s="71" t="n">
        <v>2022931.91</v>
      </c>
      <c r="R2040" t="inlineStr">
        <is>
          <t>TX-04</t>
        </is>
      </c>
      <c r="S2040" t="inlineStr">
        <is>
          <t>Petrol</t>
        </is>
      </c>
      <c r="T2040" s="70" t="n">
        <v>6</v>
      </c>
      <c r="U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TY102032</t>
        </is>
      </c>
      <c r="B2041" s="68" t="n">
        <v>45921</v>
      </c>
      <c r="C2041" s="69" t="n">
        <v>2025</v>
      </c>
      <c r="D2041" t="inlineStr">
        <is>
          <t>Sep</t>
        </is>
      </c>
      <c r="E2041" t="inlineStr">
        <is>
          <t>North America</t>
        </is>
      </c>
      <c r="F2041" t="inlineStr">
        <is>
          <t>Canada</t>
        </is>
      </c>
      <c r="G2041" t="inlineStr">
        <is>
          <t>bZ4X</t>
        </is>
      </c>
      <c r="H2041" t="inlineStr">
        <is>
          <t>Fleet</t>
        </is>
      </c>
      <c r="I2041" t="inlineStr">
        <is>
          <t>Private buyer</t>
        </is>
      </c>
      <c r="J2041" t="inlineStr">
        <is>
          <t>Arjun Mehta</t>
        </is>
      </c>
      <c r="K2041" s="70" t="n">
        <v>28</v>
      </c>
      <c r="L2041" s="71" t="n">
        <v>5799539.45</v>
      </c>
      <c r="M2041" s="71" t="n">
        <v>162387104.6</v>
      </c>
      <c r="N2041" s="71" t="n">
        <v>4871613.14</v>
      </c>
      <c r="O2041" s="71" t="n">
        <v>157515491.46</v>
      </c>
      <c r="P2041" s="71" t="n">
        <v>150821022.61</v>
      </c>
      <c r="Q2041" s="71" t="n">
        <v>6694468.85</v>
      </c>
      <c r="R2041" t="inlineStr">
        <is>
          <t>TO-02</t>
        </is>
      </c>
      <c r="S2041" t="inlineStr">
        <is>
          <t>EV</t>
        </is>
      </c>
      <c r="T2041" s="70" t="n">
        <v>29</v>
      </c>
      <c r="U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TY102033</t>
        </is>
      </c>
      <c r="B2042" s="68" t="n">
        <v>45921</v>
      </c>
      <c r="C2042" s="69" t="n">
        <v>2025</v>
      </c>
      <c r="D2042" t="inlineStr">
        <is>
          <t>Sep</t>
        </is>
      </c>
      <c r="E2042" t="inlineStr">
        <is>
          <t>Middle East</t>
        </is>
      </c>
      <c r="F2042" t="inlineStr">
        <is>
          <t>Saudi Arabia</t>
        </is>
      </c>
      <c r="G2042" t="inlineStr">
        <is>
          <t>Prius</t>
        </is>
      </c>
      <c r="H2042" t="inlineStr">
        <is>
          <t>Dealer retail</t>
        </is>
      </c>
      <c r="I2042" t="inlineStr">
        <is>
          <t>Private buyer</t>
        </is>
      </c>
      <c r="J2042" t="inlineStr">
        <is>
          <t>Ana Costa</t>
        </is>
      </c>
      <c r="K2042" s="70" t="n">
        <v>4</v>
      </c>
      <c r="L2042" s="71" t="n">
        <v>3658433.95</v>
      </c>
      <c r="M2042" s="71" t="n">
        <v>14633735.8</v>
      </c>
      <c r="N2042" s="71" t="n">
        <v>0</v>
      </c>
      <c r="O2042" s="71" t="n">
        <v>14633735.8</v>
      </c>
      <c r="P2042" s="71" t="n">
        <v>11207123.61</v>
      </c>
      <c r="Q2042" s="71" t="n">
        <v>3426612.19</v>
      </c>
      <c r="R2042" t="inlineStr">
        <is>
          <t>RY-01</t>
        </is>
      </c>
      <c r="S2042" t="inlineStr">
        <is>
          <t>Hybrid</t>
        </is>
      </c>
      <c r="T2042" s="70" t="n">
        <v>4</v>
      </c>
      <c r="U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TY102034</t>
        </is>
      </c>
      <c r="B2043" s="68" t="n">
        <v>45921</v>
      </c>
      <c r="C2043" s="69" t="n">
        <v>2025</v>
      </c>
      <c r="D2043" t="inlineStr">
        <is>
          <t>Sep</t>
        </is>
      </c>
      <c r="E2043" t="inlineStr">
        <is>
          <t>North America</t>
        </is>
      </c>
      <c r="F2043" t="inlineStr">
        <is>
          <t>USA</t>
        </is>
      </c>
      <c r="G2043" t="inlineStr">
        <is>
          <t>bZ4X</t>
        </is>
      </c>
      <c r="H2043" t="inlineStr">
        <is>
          <t>Dealer retail</t>
        </is>
      </c>
      <c r="I2043" t="inlineStr">
        <is>
          <t>Private buyer</t>
        </is>
      </c>
      <c r="J2043" t="inlineStr">
        <is>
          <t>Wei Chen</t>
        </is>
      </c>
      <c r="K2043" s="70" t="n">
        <v>12</v>
      </c>
      <c r="L2043" s="71" t="n">
        <v>5702633.14</v>
      </c>
      <c r="M2043" s="71" t="n">
        <v>68431597.68000001</v>
      </c>
      <c r="N2043" s="71" t="n">
        <v>3421579.88</v>
      </c>
      <c r="O2043" s="71" t="n">
        <v>65010017.8</v>
      </c>
      <c r="P2043" s="71" t="n">
        <v>63559998.7</v>
      </c>
      <c r="Q2043" s="71" t="n">
        <v>1450019.1</v>
      </c>
      <c r="R2043" t="inlineStr">
        <is>
          <t>NY-04</t>
        </is>
      </c>
      <c r="S2043" t="inlineStr">
        <is>
          <t>EV</t>
        </is>
      </c>
      <c r="T2043" s="70" t="n">
        <v>13</v>
      </c>
      <c r="U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TY102035</t>
        </is>
      </c>
      <c r="B2044" s="68" t="n">
        <v>45921</v>
      </c>
      <c r="C2044" s="69" t="n">
        <v>2025</v>
      </c>
      <c r="D2044" t="inlineStr">
        <is>
          <t>Sep</t>
        </is>
      </c>
      <c r="E2044" t="inlineStr">
        <is>
          <t>North America</t>
        </is>
      </c>
      <c r="F2044" t="inlineStr">
        <is>
          <t>USA</t>
        </is>
      </c>
      <c r="G2044" t="inlineStr">
        <is>
          <t>Corolla</t>
        </is>
      </c>
      <c r="H2044" t="inlineStr">
        <is>
          <t>Dealer retail</t>
        </is>
      </c>
      <c r="I2044" t="inlineStr">
        <is>
          <t>Company fleet</t>
        </is>
      </c>
      <c r="J2044" t="inlineStr">
        <is>
          <t>Carlos Silva</t>
        </is>
      </c>
      <c r="K2044" s="70" t="n">
        <v>3</v>
      </c>
      <c r="L2044" s="71" t="n">
        <v>2687220</v>
      </c>
      <c r="M2044" s="71" t="n">
        <v>8061660</v>
      </c>
      <c r="N2044" s="71" t="n">
        <v>161233.2</v>
      </c>
      <c r="O2044" s="71" t="n">
        <v>7900426.8</v>
      </c>
      <c r="P2044" s="71" t="n">
        <v>7057431.08</v>
      </c>
      <c r="Q2044" s="71" t="n">
        <v>842995.72</v>
      </c>
      <c r="R2044" t="inlineStr">
        <is>
          <t>LA-04</t>
        </is>
      </c>
      <c r="S2044" t="inlineStr">
        <is>
          <t>Petrol</t>
        </is>
      </c>
      <c r="T2044" s="70" t="n">
        <v>3</v>
      </c>
      <c r="U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TY102036</t>
        </is>
      </c>
      <c r="B2045" s="68" t="n">
        <v>45921</v>
      </c>
      <c r="C2045" s="69" t="n">
        <v>2025</v>
      </c>
      <c r="D2045" t="inlineStr">
        <is>
          <t>Sep</t>
        </is>
      </c>
      <c r="E2045" t="inlineStr">
        <is>
          <t>Asia</t>
        </is>
      </c>
      <c r="F2045" t="inlineStr">
        <is>
          <t>Indonesia</t>
        </is>
      </c>
      <c r="G2045" t="inlineStr">
        <is>
          <t>Corolla</t>
        </is>
      </c>
      <c r="H2045" t="inlineStr">
        <is>
          <t>Fleet</t>
        </is>
      </c>
      <c r="I2045" t="inlineStr">
        <is>
          <t>Private buyer</t>
        </is>
      </c>
      <c r="J2045" t="inlineStr">
        <is>
          <t>Liam O'Brien</t>
        </is>
      </c>
      <c r="K2045" s="70" t="n">
        <v>43</v>
      </c>
      <c r="L2045" s="71" t="n">
        <v>2837135.53</v>
      </c>
      <c r="M2045" s="71" t="n">
        <v>121996827.79</v>
      </c>
      <c r="N2045" s="71" t="n">
        <v>3659904.83</v>
      </c>
      <c r="O2045" s="71" t="n">
        <v>118336922.96</v>
      </c>
      <c r="P2045" s="71" t="n">
        <v>96056249.34999999</v>
      </c>
      <c r="Q2045" s="71" t="n">
        <v>22280673.61</v>
      </c>
      <c r="R2045" t="inlineStr">
        <is>
          <t>JK-02</t>
        </is>
      </c>
      <c r="S2045" t="inlineStr">
        <is>
          <t>Petrol</t>
        </is>
      </c>
      <c r="T2045" s="70" t="n">
        <v>45</v>
      </c>
      <c r="U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TY102037</t>
        </is>
      </c>
      <c r="B2046" s="68" t="n">
        <v>45921</v>
      </c>
      <c r="C2046" s="69" t="n">
        <v>2025</v>
      </c>
      <c r="D2046" t="inlineStr">
        <is>
          <t>Sep</t>
        </is>
      </c>
      <c r="E2046" t="inlineStr">
        <is>
          <t>North America</t>
        </is>
      </c>
      <c r="F2046" t="inlineStr">
        <is>
          <t>Canada</t>
        </is>
      </c>
      <c r="G2046" t="inlineStr">
        <is>
          <t>Prius</t>
        </is>
      </c>
      <c r="H2046" t="inlineStr">
        <is>
          <t>Dealer retail</t>
        </is>
      </c>
      <c r="I2046" t="inlineStr">
        <is>
          <t>Company fleet</t>
        </is>
      </c>
      <c r="J2046" t="inlineStr">
        <is>
          <t>Aisha Bello</t>
        </is>
      </c>
      <c r="K2046" s="70" t="n">
        <v>6</v>
      </c>
      <c r="L2046" s="71" t="n">
        <v>3663073.9</v>
      </c>
      <c r="M2046" s="71" t="n">
        <v>21978443.4</v>
      </c>
      <c r="N2046" s="71" t="n">
        <v>0</v>
      </c>
      <c r="O2046" s="71" t="n">
        <v>21978443.4</v>
      </c>
      <c r="P2046" s="71" t="n">
        <v>16663225.87</v>
      </c>
      <c r="Q2046" s="71" t="n">
        <v>5315217.53</v>
      </c>
      <c r="R2046" t="inlineStr">
        <is>
          <t>TO-04</t>
        </is>
      </c>
      <c r="S2046" t="inlineStr">
        <is>
          <t>Hybrid</t>
        </is>
      </c>
      <c r="T2046" s="70" t="n">
        <v>6</v>
      </c>
      <c r="U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TY102038</t>
        </is>
      </c>
      <c r="B2047" s="68" t="n">
        <v>45921</v>
      </c>
      <c r="C2047" s="69" t="n">
        <v>2025</v>
      </c>
      <c r="D2047" t="inlineStr">
        <is>
          <t>Sep</t>
        </is>
      </c>
      <c r="E2047" t="inlineStr">
        <is>
          <t>Japan</t>
        </is>
      </c>
      <c r="F2047" t="inlineStr">
        <is>
          <t>Japan</t>
        </is>
      </c>
      <c r="G2047" t="inlineStr">
        <is>
          <t>RAV4</t>
        </is>
      </c>
      <c r="H2047" t="inlineStr">
        <is>
          <t>Dealer retail</t>
        </is>
      </c>
      <c r="I2047" t="inlineStr">
        <is>
          <t>Private buyer</t>
        </is>
      </c>
      <c r="J2047" t="inlineStr">
        <is>
          <t>Fatima Al-Saud</t>
        </is>
      </c>
      <c r="K2047" s="70" t="n">
        <v>23</v>
      </c>
      <c r="L2047" s="71" t="n">
        <v>3533185.37</v>
      </c>
      <c r="M2047" s="71" t="n">
        <v>81263263.51000001</v>
      </c>
      <c r="N2047" s="71" t="n">
        <v>0</v>
      </c>
      <c r="O2047" s="71" t="n">
        <v>81263263.51000001</v>
      </c>
      <c r="P2047" s="71" t="n">
        <v>64894818.84</v>
      </c>
      <c r="Q2047" s="71" t="n">
        <v>16368444.67</v>
      </c>
      <c r="R2047" t="inlineStr">
        <is>
          <t>TK-01</t>
        </is>
      </c>
      <c r="S2047" t="inlineStr">
        <is>
          <t>Hybrid</t>
        </is>
      </c>
      <c r="T2047" s="70" t="n">
        <v>25</v>
      </c>
      <c r="U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TY102039</t>
        </is>
      </c>
      <c r="B2048" s="68" t="n">
        <v>45921</v>
      </c>
      <c r="C2048" s="69" t="n">
        <v>2025</v>
      </c>
      <c r="D2048" t="inlineStr">
        <is>
          <t>Sep</t>
        </is>
      </c>
      <c r="E2048" t="inlineStr">
        <is>
          <t>Japan</t>
        </is>
      </c>
      <c r="F2048" t="inlineStr">
        <is>
          <t>Japan</t>
        </is>
      </c>
      <c r="G2048" t="inlineStr">
        <is>
          <t>Corolla</t>
        </is>
      </c>
      <c r="H2048" t="inlineStr">
        <is>
          <t>Dealer retail</t>
        </is>
      </c>
      <c r="I2048" t="inlineStr">
        <is>
          <t>Company fleet</t>
        </is>
      </c>
      <c r="J2048" t="inlineStr">
        <is>
          <t>Ruhi Shaikh</t>
        </is>
      </c>
      <c r="K2048" s="70" t="n">
        <v>33</v>
      </c>
      <c r="L2048" s="71" t="n">
        <v>2952715.69</v>
      </c>
      <c r="M2048" s="71" t="n">
        <v>97439617.77</v>
      </c>
      <c r="N2048" s="71" t="n">
        <v>1948792.36</v>
      </c>
      <c r="O2048" s="71" t="n">
        <v>95490825.41</v>
      </c>
      <c r="P2048" s="71" t="n">
        <v>77622238.51000001</v>
      </c>
      <c r="Q2048" s="71" t="n">
        <v>17868586.9</v>
      </c>
      <c r="R2048" t="inlineStr">
        <is>
          <t>TK-04</t>
        </is>
      </c>
      <c r="S2048" t="inlineStr">
        <is>
          <t>Hybrid</t>
        </is>
      </c>
      <c r="T2048" s="70" t="n">
        <v>32</v>
      </c>
      <c r="U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TY102040</t>
        </is>
      </c>
      <c r="B2049" s="68" t="n">
        <v>45921</v>
      </c>
      <c r="C2049" s="69" t="n">
        <v>2025</v>
      </c>
      <c r="D2049" t="inlineStr">
        <is>
          <t>Sep</t>
        </is>
      </c>
      <c r="E2049" t="inlineStr">
        <is>
          <t>Middle East</t>
        </is>
      </c>
      <c r="F2049" t="inlineStr">
        <is>
          <t>Saudi Arabia</t>
        </is>
      </c>
      <c r="G2049" t="inlineStr">
        <is>
          <t>Corolla</t>
        </is>
      </c>
      <c r="H2049" t="inlineStr">
        <is>
          <t>Dealer retail</t>
        </is>
      </c>
      <c r="I2049" t="inlineStr">
        <is>
          <t>Private buyer</t>
        </is>
      </c>
      <c r="J2049" t="inlineStr">
        <is>
          <t>Carlos Silva</t>
        </is>
      </c>
      <c r="K2049" s="70" t="n">
        <v>23</v>
      </c>
      <c r="L2049" s="71" t="n">
        <v>2803736.68</v>
      </c>
      <c r="M2049" s="71" t="n">
        <v>64485943.64</v>
      </c>
      <c r="N2049" s="71" t="n">
        <v>0</v>
      </c>
      <c r="O2049" s="71" t="n">
        <v>64485943.64</v>
      </c>
      <c r="P2049" s="71" t="n">
        <v>50875445.94</v>
      </c>
      <c r="Q2049" s="71" t="n">
        <v>13610497.7</v>
      </c>
      <c r="R2049" t="inlineStr">
        <is>
          <t>RY-04</t>
        </is>
      </c>
      <c r="S2049" t="inlineStr">
        <is>
          <t>Petrol</t>
        </is>
      </c>
      <c r="T2049" s="70" t="n">
        <v>24</v>
      </c>
      <c r="U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TY102041</t>
        </is>
      </c>
      <c r="B2050" s="68" t="n">
        <v>45921</v>
      </c>
      <c r="C2050" s="69" t="n">
        <v>2025</v>
      </c>
      <c r="D2050" t="inlineStr">
        <is>
          <t>Sep</t>
        </is>
      </c>
      <c r="E2050" t="inlineStr">
        <is>
          <t>Japan</t>
        </is>
      </c>
      <c r="F2050" t="inlineStr">
        <is>
          <t>Japan</t>
        </is>
      </c>
      <c r="G2050" t="inlineStr">
        <is>
          <t>Corolla</t>
        </is>
      </c>
      <c r="H2050" t="inlineStr">
        <is>
          <t>Dealer retail</t>
        </is>
      </c>
      <c r="I2050" t="inlineStr">
        <is>
          <t>Private buyer</t>
        </is>
      </c>
      <c r="J2050" t="inlineStr">
        <is>
          <t>Mei Lin</t>
        </is>
      </c>
      <c r="K2050" s="70" t="n">
        <v>33</v>
      </c>
      <c r="L2050" s="71" t="n">
        <v>2854661.18</v>
      </c>
      <c r="M2050" s="71" t="n">
        <v>94203818.94</v>
      </c>
      <c r="N2050" s="71" t="n">
        <v>1884076.38</v>
      </c>
      <c r="O2050" s="71" t="n">
        <v>92319742.56</v>
      </c>
      <c r="P2050" s="71" t="n">
        <v>75821837.48999999</v>
      </c>
      <c r="Q2050" s="71" t="n">
        <v>16497905.07</v>
      </c>
      <c r="R2050" t="inlineStr">
        <is>
          <t>NG-04</t>
        </is>
      </c>
      <c r="S2050" t="inlineStr">
        <is>
          <t>Hybrid</t>
        </is>
      </c>
      <c r="T2050" s="70" t="n">
        <v>34</v>
      </c>
      <c r="U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TY102042</t>
        </is>
      </c>
      <c r="B2051" s="68" t="n">
        <v>45921</v>
      </c>
      <c r="C2051" s="69" t="n">
        <v>2025</v>
      </c>
      <c r="D2051" t="inlineStr">
        <is>
          <t>Sep</t>
        </is>
      </c>
      <c r="E2051" t="inlineStr">
        <is>
          <t>North America</t>
        </is>
      </c>
      <c r="F2051" t="inlineStr">
        <is>
          <t>USA</t>
        </is>
      </c>
      <c r="G2051" t="inlineStr">
        <is>
          <t>Corolla</t>
        </is>
      </c>
      <c r="H2051" t="inlineStr">
        <is>
          <t>Fleet</t>
        </is>
      </c>
      <c r="I2051" t="inlineStr">
        <is>
          <t>Private buyer</t>
        </is>
      </c>
      <c r="J2051" t="inlineStr">
        <is>
          <t>Sophie Müller</t>
        </is>
      </c>
      <c r="K2051" s="70" t="n">
        <v>18</v>
      </c>
      <c r="L2051" s="71" t="n">
        <v>2669940.01</v>
      </c>
      <c r="M2051" s="71" t="n">
        <v>48058920.18</v>
      </c>
      <c r="N2051" s="71" t="n">
        <v>2402946.01</v>
      </c>
      <c r="O2051" s="71" t="n">
        <v>45655974.17</v>
      </c>
      <c r="P2051" s="71" t="n">
        <v>41825262.46</v>
      </c>
      <c r="Q2051" s="71" t="n">
        <v>3830711.71</v>
      </c>
      <c r="R2051" t="inlineStr">
        <is>
          <t>NY-03</t>
        </is>
      </c>
      <c r="S2051" t="inlineStr">
        <is>
          <t>Hybrid</t>
        </is>
      </c>
      <c r="T2051" s="70" t="n">
        <v>18</v>
      </c>
      <c r="U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TY102043</t>
        </is>
      </c>
      <c r="B2052" s="68" t="n">
        <v>45922</v>
      </c>
      <c r="C2052" s="69" t="n">
        <v>2025</v>
      </c>
      <c r="D2052" t="inlineStr">
        <is>
          <t>Sep</t>
        </is>
      </c>
      <c r="E2052" t="inlineStr">
        <is>
          <t>North America</t>
        </is>
      </c>
      <c r="F2052" t="inlineStr">
        <is>
          <t>USA</t>
        </is>
      </c>
      <c r="G2052" t="inlineStr">
        <is>
          <t>bZ4X</t>
        </is>
      </c>
      <c r="H2052" t="inlineStr">
        <is>
          <t>Dealer retail</t>
        </is>
      </c>
      <c r="I2052" t="inlineStr">
        <is>
          <t>Private buyer</t>
        </is>
      </c>
      <c r="J2052" t="inlineStr">
        <is>
          <t>Sara Rossi</t>
        </is>
      </c>
      <c r="K2052" s="70" t="n">
        <v>29</v>
      </c>
      <c r="L2052" s="71" t="n">
        <v>5826479.86</v>
      </c>
      <c r="M2052" s="71" t="n">
        <v>168967915.94</v>
      </c>
      <c r="N2052" s="71" t="n">
        <v>0</v>
      </c>
      <c r="O2052" s="71" t="n">
        <v>168967915.94</v>
      </c>
      <c r="P2052" s="71" t="n">
        <v>153495072.55</v>
      </c>
      <c r="Q2052" s="71" t="n">
        <v>15472843.39</v>
      </c>
      <c r="R2052" t="inlineStr">
        <is>
          <t>TX-03</t>
        </is>
      </c>
      <c r="S2052" t="inlineStr">
        <is>
          <t>EV</t>
        </is>
      </c>
      <c r="T2052" s="70" t="n">
        <v>30</v>
      </c>
      <c r="U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TY102044</t>
        </is>
      </c>
      <c r="B2053" s="68" t="n">
        <v>45922</v>
      </c>
      <c r="C2053" s="69" t="n">
        <v>2025</v>
      </c>
      <c r="D2053" t="inlineStr">
        <is>
          <t>Sep</t>
        </is>
      </c>
      <c r="E2053" t="inlineStr">
        <is>
          <t>Japan</t>
        </is>
      </c>
      <c r="F2053" t="inlineStr">
        <is>
          <t>Japan</t>
        </is>
      </c>
      <c r="G2053" t="inlineStr">
        <is>
          <t>Prius</t>
        </is>
      </c>
      <c r="H2053" t="inlineStr">
        <is>
          <t>Dealer retail</t>
        </is>
      </c>
      <c r="I2053" t="inlineStr">
        <is>
          <t>Private buyer</t>
        </is>
      </c>
      <c r="J2053" t="inlineStr">
        <is>
          <t>Shraddha Kulkarni</t>
        </is>
      </c>
      <c r="K2053" s="70" t="n">
        <v>26</v>
      </c>
      <c r="L2053" s="71" t="n">
        <v>3470514.06</v>
      </c>
      <c r="M2053" s="71" t="n">
        <v>90233365.56</v>
      </c>
      <c r="N2053" s="71" t="n">
        <v>4511668.28</v>
      </c>
      <c r="O2053" s="71" t="n">
        <v>85721697.28</v>
      </c>
      <c r="P2053" s="71" t="n">
        <v>72184256.14</v>
      </c>
      <c r="Q2053" s="71" t="n">
        <v>13537441.14</v>
      </c>
      <c r="R2053" t="inlineStr">
        <is>
          <t>TK-01</t>
        </is>
      </c>
      <c r="S2053" t="inlineStr">
        <is>
          <t>Hybrid</t>
        </is>
      </c>
      <c r="T2053" s="70" t="n">
        <v>26</v>
      </c>
      <c r="U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TY102045</t>
        </is>
      </c>
      <c r="B2054" s="68" t="n">
        <v>45922</v>
      </c>
      <c r="C2054" s="69" t="n">
        <v>2025</v>
      </c>
      <c r="D2054" t="inlineStr">
        <is>
          <t>Sep</t>
        </is>
      </c>
      <c r="E2054" t="inlineStr">
        <is>
          <t>North America</t>
        </is>
      </c>
      <c r="F2054" t="inlineStr">
        <is>
          <t>Canada</t>
        </is>
      </c>
      <c r="G2054" t="inlineStr">
        <is>
          <t>Corolla</t>
        </is>
      </c>
      <c r="H2054" t="inlineStr">
        <is>
          <t>Dealer retail</t>
        </is>
      </c>
      <c r="I2054" t="inlineStr">
        <is>
          <t>Private buyer</t>
        </is>
      </c>
      <c r="J2054" t="inlineStr">
        <is>
          <t>Carlos Silva</t>
        </is>
      </c>
      <c r="K2054" s="70" t="n">
        <v>42</v>
      </c>
      <c r="L2054" s="71" t="n">
        <v>2864385.64</v>
      </c>
      <c r="M2054" s="71" t="n">
        <v>120304196.88</v>
      </c>
      <c r="N2054" s="71" t="n">
        <v>2406083.94</v>
      </c>
      <c r="O2054" s="71" t="n">
        <v>117898112.94</v>
      </c>
      <c r="P2054" s="71" t="n">
        <v>98924545.29000001</v>
      </c>
      <c r="Q2054" s="71" t="n">
        <v>18973567.65</v>
      </c>
      <c r="R2054" t="inlineStr">
        <is>
          <t>TO-02</t>
        </is>
      </c>
      <c r="S2054" t="inlineStr">
        <is>
          <t>Hybrid</t>
        </is>
      </c>
      <c r="T2054" s="70" t="n">
        <v>43</v>
      </c>
      <c r="U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TY102046</t>
        </is>
      </c>
      <c r="B2055" s="68" t="n">
        <v>45922</v>
      </c>
      <c r="C2055" s="69" t="n">
        <v>2025</v>
      </c>
      <c r="D2055" t="inlineStr">
        <is>
          <t>Sep</t>
        </is>
      </c>
      <c r="E2055" t="inlineStr">
        <is>
          <t>Europe</t>
        </is>
      </c>
      <c r="F2055" t="inlineStr">
        <is>
          <t>Germany</t>
        </is>
      </c>
      <c r="G2055" t="inlineStr">
        <is>
          <t>Land Cruiser</t>
        </is>
      </c>
      <c r="H2055" t="inlineStr">
        <is>
          <t>Dealer retail</t>
        </is>
      </c>
      <c r="I2055" t="inlineStr">
        <is>
          <t>Private buyer</t>
        </is>
      </c>
      <c r="J2055" t="inlineStr">
        <is>
          <t>Ravindra Patil</t>
        </is>
      </c>
      <c r="K2055" s="70" t="n">
        <v>17</v>
      </c>
      <c r="L2055" s="71" t="n">
        <v>7448194.54</v>
      </c>
      <c r="M2055" s="71" t="n">
        <v>126619307.18</v>
      </c>
      <c r="N2055" s="71" t="n">
        <v>0</v>
      </c>
      <c r="O2055" s="71" t="n">
        <v>126619307.18</v>
      </c>
      <c r="P2055" s="71" t="n">
        <v>97702843.19</v>
      </c>
      <c r="Q2055" s="71" t="n">
        <v>28916463.99</v>
      </c>
      <c r="R2055" t="inlineStr">
        <is>
          <t>BE-04</t>
        </is>
      </c>
      <c r="S2055" t="inlineStr">
        <is>
          <t>Hybrid</t>
        </is>
      </c>
      <c r="T2055" s="70" t="n">
        <v>18</v>
      </c>
      <c r="U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TY102047</t>
        </is>
      </c>
      <c r="B2056" s="68" t="n">
        <v>45922</v>
      </c>
      <c r="C2056" s="69" t="n">
        <v>2025</v>
      </c>
      <c r="D2056" t="inlineStr">
        <is>
          <t>Sep</t>
        </is>
      </c>
      <c r="E2056" t="inlineStr">
        <is>
          <t>Asia</t>
        </is>
      </c>
      <c r="F2056" t="inlineStr">
        <is>
          <t>Indonesia</t>
        </is>
      </c>
      <c r="G2056" t="inlineStr">
        <is>
          <t>Camry</t>
        </is>
      </c>
      <c r="H2056" t="inlineStr">
        <is>
          <t>Dealer retail</t>
        </is>
      </c>
      <c r="I2056" t="inlineStr">
        <is>
          <t>Government</t>
        </is>
      </c>
      <c r="J2056" t="inlineStr">
        <is>
          <t>Emma Clarke</t>
        </is>
      </c>
      <c r="K2056" s="70" t="n">
        <v>33</v>
      </c>
      <c r="L2056" s="71" t="n">
        <v>4042114.92</v>
      </c>
      <c r="M2056" s="71" t="n">
        <v>133389792.36</v>
      </c>
      <c r="N2056" s="71" t="n">
        <v>2667795.85</v>
      </c>
      <c r="O2056" s="71" t="n">
        <v>130721996.51</v>
      </c>
      <c r="P2056" s="71" t="n">
        <v>106015555.81</v>
      </c>
      <c r="Q2056" s="71" t="n">
        <v>24706440.7</v>
      </c>
      <c r="R2056" t="inlineStr">
        <is>
          <t>JK-01</t>
        </is>
      </c>
      <c r="S2056" t="inlineStr">
        <is>
          <t>Hybrid</t>
        </is>
      </c>
      <c r="T2056" s="70" t="n">
        <v>34</v>
      </c>
      <c r="U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TY102048</t>
        </is>
      </c>
      <c r="B2057" s="68" t="n">
        <v>45922</v>
      </c>
      <c r="C2057" s="69" t="n">
        <v>2025</v>
      </c>
      <c r="D2057" t="inlineStr">
        <is>
          <t>Sep</t>
        </is>
      </c>
      <c r="E2057" t="inlineStr">
        <is>
          <t>Europe</t>
        </is>
      </c>
      <c r="F2057" t="inlineStr">
        <is>
          <t>France</t>
        </is>
      </c>
      <c r="G2057" t="inlineStr">
        <is>
          <t>Prius</t>
        </is>
      </c>
      <c r="H2057" t="inlineStr">
        <is>
          <t>Dealer retail</t>
        </is>
      </c>
      <c r="I2057" t="inlineStr">
        <is>
          <t>Private buyer</t>
        </is>
      </c>
      <c r="J2057" t="inlineStr">
        <is>
          <t>Ana Costa</t>
        </is>
      </c>
      <c r="K2057" s="70" t="n">
        <v>41</v>
      </c>
      <c r="L2057" s="71" t="n">
        <v>3680277.75</v>
      </c>
      <c r="M2057" s="71" t="n">
        <v>150891387.75</v>
      </c>
      <c r="N2057" s="71" t="n">
        <v>4526741.63</v>
      </c>
      <c r="O2057" s="71" t="n">
        <v>146364646.12</v>
      </c>
      <c r="P2057" s="71" t="n">
        <v>113015769.61</v>
      </c>
      <c r="Q2057" s="71" t="n">
        <v>33348876.51</v>
      </c>
      <c r="R2057" t="inlineStr">
        <is>
          <t>PA-01</t>
        </is>
      </c>
      <c r="S2057" t="inlineStr">
        <is>
          <t>Hybrid</t>
        </is>
      </c>
      <c r="T2057" s="70" t="n">
        <v>40</v>
      </c>
      <c r="U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TY102049</t>
        </is>
      </c>
      <c r="B2058" s="68" t="n">
        <v>45922</v>
      </c>
      <c r="C2058" s="69" t="n">
        <v>2025</v>
      </c>
      <c r="D2058" t="inlineStr">
        <is>
          <t>Sep</t>
        </is>
      </c>
      <c r="E2058" t="inlineStr">
        <is>
          <t>Asia</t>
        </is>
      </c>
      <c r="F2058" t="inlineStr">
        <is>
          <t>Indonesia</t>
        </is>
      </c>
      <c r="G2058" t="inlineStr">
        <is>
          <t>Corolla</t>
        </is>
      </c>
      <c r="H2058" t="inlineStr">
        <is>
          <t>Dealer retail</t>
        </is>
      </c>
      <c r="I2058" t="inlineStr">
        <is>
          <t>Private buyer</t>
        </is>
      </c>
      <c r="J2058" t="inlineStr">
        <is>
          <t>Yuki Sato</t>
        </is>
      </c>
      <c r="K2058" s="70" t="n">
        <v>4</v>
      </c>
      <c r="L2058" s="71" t="n">
        <v>2877391.89</v>
      </c>
      <c r="M2058" s="71" t="n">
        <v>11509567.56</v>
      </c>
      <c r="N2058" s="71" t="n">
        <v>230191.35</v>
      </c>
      <c r="O2058" s="71" t="n">
        <v>11279376.21</v>
      </c>
      <c r="P2058" s="71" t="n">
        <v>9056887.460000001</v>
      </c>
      <c r="Q2058" s="71" t="n">
        <v>2222488.75</v>
      </c>
      <c r="R2058" t="inlineStr">
        <is>
          <t>JK-03</t>
        </is>
      </c>
      <c r="S2058" t="inlineStr">
        <is>
          <t>Petrol</t>
        </is>
      </c>
      <c r="T2058" s="70" t="n">
        <v>4</v>
      </c>
      <c r="U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TY102050</t>
        </is>
      </c>
      <c r="B2059" s="68" t="n">
        <v>45922</v>
      </c>
      <c r="C2059" s="69" t="n">
        <v>2025</v>
      </c>
      <c r="D2059" t="inlineStr">
        <is>
          <t>Sep</t>
        </is>
      </c>
      <c r="E2059" t="inlineStr">
        <is>
          <t>Japan</t>
        </is>
      </c>
      <c r="F2059" t="inlineStr">
        <is>
          <t>Japan</t>
        </is>
      </c>
      <c r="G2059" t="inlineStr">
        <is>
          <t>bZ4X</t>
        </is>
      </c>
      <c r="H2059" t="inlineStr">
        <is>
          <t>Fleet</t>
        </is>
      </c>
      <c r="I2059" t="inlineStr">
        <is>
          <t>Private buyer</t>
        </is>
      </c>
      <c r="J2059" t="inlineStr">
        <is>
          <t>Ravindra Patil</t>
        </is>
      </c>
      <c r="K2059" s="70" t="n">
        <v>4</v>
      </c>
      <c r="L2059" s="71" t="n">
        <v>5952617.61</v>
      </c>
      <c r="M2059" s="71" t="n">
        <v>23810470.44</v>
      </c>
      <c r="N2059" s="71" t="n">
        <v>0</v>
      </c>
      <c r="O2059" s="71" t="n">
        <v>23810470.44</v>
      </c>
      <c r="P2059" s="71" t="n">
        <v>20897175.53</v>
      </c>
      <c r="Q2059" s="71" t="n">
        <v>2913294.91</v>
      </c>
      <c r="R2059" t="inlineStr">
        <is>
          <t>OS-02</t>
        </is>
      </c>
      <c r="S2059" t="inlineStr">
        <is>
          <t>EV</t>
        </is>
      </c>
      <c r="T2059" s="70" t="n">
        <v>4</v>
      </c>
      <c r="U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TY102051</t>
        </is>
      </c>
      <c r="B2060" s="68" t="n">
        <v>45923</v>
      </c>
      <c r="C2060" s="69" t="n">
        <v>2025</v>
      </c>
      <c r="D2060" t="inlineStr">
        <is>
          <t>Sep</t>
        </is>
      </c>
      <c r="E2060" t="inlineStr">
        <is>
          <t>Asia</t>
        </is>
      </c>
      <c r="F2060" t="inlineStr">
        <is>
          <t>India</t>
        </is>
      </c>
      <c r="G2060" t="inlineStr">
        <is>
          <t>Corolla</t>
        </is>
      </c>
      <c r="H2060" t="inlineStr">
        <is>
          <t>Dealer retail</t>
        </is>
      </c>
      <c r="I2060" t="inlineStr">
        <is>
          <t>Private buyer</t>
        </is>
      </c>
      <c r="J2060" t="inlineStr">
        <is>
          <t>Lucas Martin</t>
        </is>
      </c>
      <c r="K2060" s="70" t="n">
        <v>26</v>
      </c>
      <c r="L2060" s="71" t="n">
        <v>2670598.86</v>
      </c>
      <c r="M2060" s="71" t="n">
        <v>69435570.36</v>
      </c>
      <c r="N2060" s="71" t="n">
        <v>3471778.52</v>
      </c>
      <c r="O2060" s="71" t="n">
        <v>65963791.84</v>
      </c>
      <c r="P2060" s="71" t="n">
        <v>58490669.88</v>
      </c>
      <c r="Q2060" s="71" t="n">
        <v>7473121.96</v>
      </c>
      <c r="R2060" t="inlineStr">
        <is>
          <t>PU-02</t>
        </is>
      </c>
      <c r="S2060" t="inlineStr">
        <is>
          <t>Petrol</t>
        </is>
      </c>
      <c r="T2060" s="70" t="n">
        <v>28</v>
      </c>
      <c r="U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TY102052</t>
        </is>
      </c>
      <c r="B2061" s="68" t="n">
        <v>45923</v>
      </c>
      <c r="C2061" s="69" t="n">
        <v>2025</v>
      </c>
      <c r="D2061" t="inlineStr">
        <is>
          <t>Sep</t>
        </is>
      </c>
      <c r="E2061" t="inlineStr">
        <is>
          <t>Middle East</t>
        </is>
      </c>
      <c r="F2061" t="inlineStr">
        <is>
          <t>Saudi Arabia</t>
        </is>
      </c>
      <c r="G2061" t="inlineStr">
        <is>
          <t>Prius</t>
        </is>
      </c>
      <c r="H2061" t="inlineStr">
        <is>
          <t>Dealer retail</t>
        </is>
      </c>
      <c r="I2061" t="inlineStr">
        <is>
          <t>Government</t>
        </is>
      </c>
      <c r="J2061" t="inlineStr">
        <is>
          <t>Hiroshi Tanaka</t>
        </is>
      </c>
      <c r="K2061" s="70" t="n">
        <v>17</v>
      </c>
      <c r="L2061" s="71" t="n">
        <v>3315501.4</v>
      </c>
      <c r="M2061" s="71" t="n">
        <v>56363523.8</v>
      </c>
      <c r="N2061" s="71" t="n">
        <v>1690905.71</v>
      </c>
      <c r="O2061" s="71" t="n">
        <v>54672618.09</v>
      </c>
      <c r="P2061" s="71" t="n">
        <v>48513027.8</v>
      </c>
      <c r="Q2061" s="71" t="n">
        <v>6159590.29</v>
      </c>
      <c r="R2061" t="inlineStr">
        <is>
          <t>RY-01</t>
        </is>
      </c>
      <c r="S2061" t="inlineStr">
        <is>
          <t>Hybrid</t>
        </is>
      </c>
      <c r="T2061" s="70" t="n">
        <v>18</v>
      </c>
      <c r="U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TY102053</t>
        </is>
      </c>
      <c r="B2062" s="68" t="n">
        <v>45923</v>
      </c>
      <c r="C2062" s="69" t="n">
        <v>2025</v>
      </c>
      <c r="D2062" t="inlineStr">
        <is>
          <t>Sep</t>
        </is>
      </c>
      <c r="E2062" t="inlineStr">
        <is>
          <t>North America</t>
        </is>
      </c>
      <c r="F2062" t="inlineStr">
        <is>
          <t>USA</t>
        </is>
      </c>
      <c r="G2062" t="inlineStr">
        <is>
          <t>Corolla</t>
        </is>
      </c>
      <c r="H2062" t="inlineStr">
        <is>
          <t>Dealer retail</t>
        </is>
      </c>
      <c r="I2062" t="inlineStr">
        <is>
          <t>Private buyer</t>
        </is>
      </c>
      <c r="J2062" t="inlineStr">
        <is>
          <t>Zoya Ahmed</t>
        </is>
      </c>
      <c r="K2062" s="70" t="n">
        <v>38</v>
      </c>
      <c r="L2062" s="71" t="n">
        <v>2634667.27</v>
      </c>
      <c r="M2062" s="71" t="n">
        <v>100117356.26</v>
      </c>
      <c r="N2062" s="71" t="n">
        <v>0</v>
      </c>
      <c r="O2062" s="71" t="n">
        <v>100117356.26</v>
      </c>
      <c r="P2062" s="71" t="n">
        <v>83782625.38</v>
      </c>
      <c r="Q2062" s="71" t="n">
        <v>16334730.88</v>
      </c>
      <c r="R2062" t="inlineStr">
        <is>
          <t>NY-02</t>
        </is>
      </c>
      <c r="S2062" t="inlineStr">
        <is>
          <t>Petrol</t>
        </is>
      </c>
      <c r="T2062" s="70" t="n">
        <v>39</v>
      </c>
      <c r="U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TY102054</t>
        </is>
      </c>
      <c r="B2063" s="68" t="n">
        <v>45923</v>
      </c>
      <c r="C2063" s="69" t="n">
        <v>2025</v>
      </c>
      <c r="D2063" t="inlineStr">
        <is>
          <t>Sep</t>
        </is>
      </c>
      <c r="E2063" t="inlineStr">
        <is>
          <t>Japan</t>
        </is>
      </c>
      <c r="F2063" t="inlineStr">
        <is>
          <t>Japan</t>
        </is>
      </c>
      <c r="G2063" t="inlineStr">
        <is>
          <t>RAV4</t>
        </is>
      </c>
      <c r="H2063" t="inlineStr">
        <is>
          <t>Fleet</t>
        </is>
      </c>
      <c r="I2063" t="inlineStr">
        <is>
          <t>Private buyer</t>
        </is>
      </c>
      <c r="J2063" t="inlineStr">
        <is>
          <t>Aisha Bello</t>
        </is>
      </c>
      <c r="K2063" s="70" t="n">
        <v>31</v>
      </c>
      <c r="L2063" s="71" t="n">
        <v>3438143.32</v>
      </c>
      <c r="M2063" s="71" t="n">
        <v>106582442.92</v>
      </c>
      <c r="N2063" s="71" t="n">
        <v>2131648.86</v>
      </c>
      <c r="O2063" s="71" t="n">
        <v>104450794.06</v>
      </c>
      <c r="P2063" s="71" t="n">
        <v>87765110.08</v>
      </c>
      <c r="Q2063" s="71" t="n">
        <v>16685683.98</v>
      </c>
      <c r="R2063" t="inlineStr">
        <is>
          <t>TK-03</t>
        </is>
      </c>
      <c r="S2063" t="inlineStr">
        <is>
          <t>Petrol</t>
        </is>
      </c>
      <c r="T2063" s="70" t="n">
        <v>30</v>
      </c>
      <c r="U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TY102055</t>
        </is>
      </c>
      <c r="B2064" s="68" t="n">
        <v>45923</v>
      </c>
      <c r="C2064" s="69" t="n">
        <v>2025</v>
      </c>
      <c r="D2064" t="inlineStr">
        <is>
          <t>Sep</t>
        </is>
      </c>
      <c r="E2064" t="inlineStr">
        <is>
          <t>North America</t>
        </is>
      </c>
      <c r="F2064" t="inlineStr">
        <is>
          <t>Canada</t>
        </is>
      </c>
      <c r="G2064" t="inlineStr">
        <is>
          <t>Corolla</t>
        </is>
      </c>
      <c r="H2064" t="inlineStr">
        <is>
          <t>Dealer retail</t>
        </is>
      </c>
      <c r="I2064" t="inlineStr">
        <is>
          <t>Private buyer</t>
        </is>
      </c>
      <c r="J2064" t="inlineStr">
        <is>
          <t>Shraddha Kulkarni</t>
        </is>
      </c>
      <c r="K2064" s="70" t="n">
        <v>4</v>
      </c>
      <c r="L2064" s="71" t="n">
        <v>2794425.49</v>
      </c>
      <c r="M2064" s="71" t="n">
        <v>11177701.96</v>
      </c>
      <c r="N2064" s="71" t="n">
        <v>0</v>
      </c>
      <c r="O2064" s="71" t="n">
        <v>11177701.96</v>
      </c>
      <c r="P2064" s="71" t="n">
        <v>9522355.15</v>
      </c>
      <c r="Q2064" s="71" t="n">
        <v>1655346.81</v>
      </c>
      <c r="R2064" t="inlineStr">
        <is>
          <t>TO-03</t>
        </is>
      </c>
      <c r="S2064" t="inlineStr">
        <is>
          <t>Hybrid</t>
        </is>
      </c>
      <c r="T2064" s="70" t="n">
        <v>4</v>
      </c>
      <c r="U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TY102056</t>
        </is>
      </c>
      <c r="B2065" s="68" t="n">
        <v>45923</v>
      </c>
      <c r="C2065" s="69" t="n">
        <v>2025</v>
      </c>
      <c r="D2065" t="inlineStr">
        <is>
          <t>Sep</t>
        </is>
      </c>
      <c r="E2065" t="inlineStr">
        <is>
          <t>Asia</t>
        </is>
      </c>
      <c r="F2065" t="inlineStr">
        <is>
          <t>Indonesia</t>
        </is>
      </c>
      <c r="G2065" t="inlineStr">
        <is>
          <t>Hilux</t>
        </is>
      </c>
      <c r="H2065" t="inlineStr">
        <is>
          <t>Online reservation</t>
        </is>
      </c>
      <c r="I2065" t="inlineStr">
        <is>
          <t>Private buyer</t>
        </is>
      </c>
      <c r="J2065" t="inlineStr">
        <is>
          <t>Hiroshi Tanaka</t>
        </is>
      </c>
      <c r="K2065" s="70" t="n">
        <v>21</v>
      </c>
      <c r="L2065" s="71" t="n">
        <v>3821463.5</v>
      </c>
      <c r="M2065" s="71" t="n">
        <v>80250733.5</v>
      </c>
      <c r="N2065" s="71" t="n">
        <v>2407522</v>
      </c>
      <c r="O2065" s="71" t="n">
        <v>77843211.5</v>
      </c>
      <c r="P2065" s="71" t="n">
        <v>65018189.69</v>
      </c>
      <c r="Q2065" s="71" t="n">
        <v>12825021.81</v>
      </c>
      <c r="R2065" t="inlineStr">
        <is>
          <t>JK-04</t>
        </is>
      </c>
      <c r="S2065" t="inlineStr">
        <is>
          <t>Petrol</t>
        </is>
      </c>
      <c r="T2065" s="70" t="n">
        <v>23</v>
      </c>
      <c r="U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TY102057</t>
        </is>
      </c>
      <c r="B2066" s="68" t="n">
        <v>45923</v>
      </c>
      <c r="C2066" s="69" t="n">
        <v>2025</v>
      </c>
      <c r="D2066" t="inlineStr">
        <is>
          <t>Sep</t>
        </is>
      </c>
      <c r="E2066" t="inlineStr">
        <is>
          <t>Asia</t>
        </is>
      </c>
      <c r="F2066" t="inlineStr">
        <is>
          <t>Thailand</t>
        </is>
      </c>
      <c r="G2066" t="inlineStr">
        <is>
          <t>Corolla</t>
        </is>
      </c>
      <c r="H2066" t="inlineStr">
        <is>
          <t>Fleet</t>
        </is>
      </c>
      <c r="I2066" t="inlineStr">
        <is>
          <t>Private buyer</t>
        </is>
      </c>
      <c r="J2066" t="inlineStr">
        <is>
          <t>Liam O'Brien</t>
        </is>
      </c>
      <c r="K2066" s="70" t="n">
        <v>5</v>
      </c>
      <c r="L2066" s="71" t="n">
        <v>2692401.83</v>
      </c>
      <c r="M2066" s="71" t="n">
        <v>13462009.15</v>
      </c>
      <c r="N2066" s="71" t="n">
        <v>403860.27</v>
      </c>
      <c r="O2066" s="71" t="n">
        <v>13058148.88</v>
      </c>
      <c r="P2066" s="71" t="n">
        <v>11281869.66</v>
      </c>
      <c r="Q2066" s="71" t="n">
        <v>1776279.22</v>
      </c>
      <c r="R2066" t="inlineStr">
        <is>
          <t>BK-02</t>
        </is>
      </c>
      <c r="S2066" t="inlineStr">
        <is>
          <t>Hybrid</t>
        </is>
      </c>
      <c r="T2066" s="70" t="n">
        <v>5</v>
      </c>
      <c r="U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TY102058</t>
        </is>
      </c>
      <c r="B2067" s="68" t="n">
        <v>45924</v>
      </c>
      <c r="C2067" s="69" t="n">
        <v>2025</v>
      </c>
      <c r="D2067" t="inlineStr">
        <is>
          <t>Sep</t>
        </is>
      </c>
      <c r="E2067" t="inlineStr">
        <is>
          <t>Asia</t>
        </is>
      </c>
      <c r="F2067" t="inlineStr">
        <is>
          <t>India</t>
        </is>
      </c>
      <c r="G2067" t="inlineStr">
        <is>
          <t>Prius</t>
        </is>
      </c>
      <c r="H2067" t="inlineStr">
        <is>
          <t>Dealer retail</t>
        </is>
      </c>
      <c r="I2067" t="inlineStr">
        <is>
          <t>Private buyer</t>
        </is>
      </c>
      <c r="J2067" t="inlineStr">
        <is>
          <t>Priya Nair</t>
        </is>
      </c>
      <c r="K2067" s="70" t="n">
        <v>13</v>
      </c>
      <c r="L2067" s="71" t="n">
        <v>3534119.59</v>
      </c>
      <c r="M2067" s="71" t="n">
        <v>45943554.67</v>
      </c>
      <c r="N2067" s="71" t="n">
        <v>1378306.64</v>
      </c>
      <c r="O2067" s="71" t="n">
        <v>44565248.03</v>
      </c>
      <c r="P2067" s="71" t="n">
        <v>36850351.71</v>
      </c>
      <c r="Q2067" s="71" t="n">
        <v>7714896.32</v>
      </c>
      <c r="R2067" t="inlineStr">
        <is>
          <t>BL-04</t>
        </is>
      </c>
      <c r="S2067" t="inlineStr">
        <is>
          <t>Hybrid</t>
        </is>
      </c>
      <c r="T2067" s="70" t="n">
        <v>14</v>
      </c>
      <c r="U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TY102059</t>
        </is>
      </c>
      <c r="B2068" s="68" t="n">
        <v>45924</v>
      </c>
      <c r="C2068" s="69" t="n">
        <v>2025</v>
      </c>
      <c r="D2068" t="inlineStr">
        <is>
          <t>Sep</t>
        </is>
      </c>
      <c r="E2068" t="inlineStr">
        <is>
          <t>North America</t>
        </is>
      </c>
      <c r="F2068" t="inlineStr">
        <is>
          <t>Canada</t>
        </is>
      </c>
      <c r="G2068" t="inlineStr">
        <is>
          <t>Corolla</t>
        </is>
      </c>
      <c r="H2068" t="inlineStr">
        <is>
          <t>Dealer retail</t>
        </is>
      </c>
      <c r="I2068" t="inlineStr">
        <is>
          <t>Company fleet</t>
        </is>
      </c>
      <c r="J2068" t="inlineStr">
        <is>
          <t>Aisha Bello</t>
        </is>
      </c>
      <c r="K2068" s="70" t="n">
        <v>40</v>
      </c>
      <c r="L2068" s="71" t="n">
        <v>2936612.69</v>
      </c>
      <c r="M2068" s="71" t="n">
        <v>117464507.6</v>
      </c>
      <c r="N2068" s="71" t="n">
        <v>3523935.23</v>
      </c>
      <c r="O2068" s="71" t="n">
        <v>113940572.37</v>
      </c>
      <c r="P2068" s="71" t="n">
        <v>95318139.76000001</v>
      </c>
      <c r="Q2068" s="71" t="n">
        <v>18622432.61</v>
      </c>
      <c r="R2068" t="inlineStr">
        <is>
          <t>TO-03</t>
        </is>
      </c>
      <c r="S2068" t="inlineStr">
        <is>
          <t>Petrol</t>
        </is>
      </c>
      <c r="T2068" s="70" t="n">
        <v>38</v>
      </c>
      <c r="U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TY102060</t>
        </is>
      </c>
      <c r="B2069" s="68" t="n">
        <v>45924</v>
      </c>
      <c r="C2069" s="69" t="n">
        <v>2025</v>
      </c>
      <c r="D2069" t="inlineStr">
        <is>
          <t>Sep</t>
        </is>
      </c>
      <c r="E2069" t="inlineStr">
        <is>
          <t>Japan</t>
        </is>
      </c>
      <c r="F2069" t="inlineStr">
        <is>
          <t>Japan</t>
        </is>
      </c>
      <c r="G2069" t="inlineStr">
        <is>
          <t>bZ4X</t>
        </is>
      </c>
      <c r="H2069" t="inlineStr">
        <is>
          <t>Dealer retail</t>
        </is>
      </c>
      <c r="I2069" t="inlineStr">
        <is>
          <t>Government</t>
        </is>
      </c>
      <c r="J2069" t="inlineStr">
        <is>
          <t>Kofi Mensah</t>
        </is>
      </c>
      <c r="K2069" s="70" t="n">
        <v>2</v>
      </c>
      <c r="L2069" s="71" t="n">
        <v>5789845.89</v>
      </c>
      <c r="M2069" s="71" t="n">
        <v>11579691.78</v>
      </c>
      <c r="N2069" s="71" t="n">
        <v>0</v>
      </c>
      <c r="O2069" s="71" t="n">
        <v>11579691.78</v>
      </c>
      <c r="P2069" s="71" t="n">
        <v>10962045.76</v>
      </c>
      <c r="Q2069" s="71" t="n">
        <v>617646.02</v>
      </c>
      <c r="R2069" t="inlineStr">
        <is>
          <t>TK-01</t>
        </is>
      </c>
      <c r="S2069" t="inlineStr">
        <is>
          <t>EV</t>
        </is>
      </c>
      <c r="T2069" s="70" t="n">
        <v>2</v>
      </c>
      <c r="U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TY102061</t>
        </is>
      </c>
      <c r="B2070" s="68" t="n">
        <v>45924</v>
      </c>
      <c r="C2070" s="69" t="n">
        <v>2025</v>
      </c>
      <c r="D2070" t="inlineStr">
        <is>
          <t>Sep</t>
        </is>
      </c>
      <c r="E2070" t="inlineStr">
        <is>
          <t>Japan</t>
        </is>
      </c>
      <c r="F2070" t="inlineStr">
        <is>
          <t>Japan</t>
        </is>
      </c>
      <c r="G2070" t="inlineStr">
        <is>
          <t>Land Cruiser</t>
        </is>
      </c>
      <c r="H2070" t="inlineStr">
        <is>
          <t>Dealer retail</t>
        </is>
      </c>
      <c r="I2070" t="inlineStr">
        <is>
          <t>Private buyer</t>
        </is>
      </c>
      <c r="J2070" t="inlineStr">
        <is>
          <t>Olivia Brown</t>
        </is>
      </c>
      <c r="K2070" s="70" t="n">
        <v>24</v>
      </c>
      <c r="L2070" s="71" t="n">
        <v>7525826.07</v>
      </c>
      <c r="M2070" s="71" t="n">
        <v>180619825.68</v>
      </c>
      <c r="N2070" s="71" t="n">
        <v>5418594.77</v>
      </c>
      <c r="O2070" s="71" t="n">
        <v>175201230.91</v>
      </c>
      <c r="P2070" s="71" t="n">
        <v>133935075.74</v>
      </c>
      <c r="Q2070" s="71" t="n">
        <v>41266155.17</v>
      </c>
      <c r="R2070" t="inlineStr">
        <is>
          <t>OS-03</t>
        </is>
      </c>
      <c r="S2070" t="inlineStr">
        <is>
          <t>Petrol</t>
        </is>
      </c>
      <c r="T2070" s="70" t="n">
        <v>24</v>
      </c>
      <c r="U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TY102062</t>
        </is>
      </c>
      <c r="B2071" s="68" t="n">
        <v>45924</v>
      </c>
      <c r="C2071" s="69" t="n">
        <v>2025</v>
      </c>
      <c r="D2071" t="inlineStr">
        <is>
          <t>Sep</t>
        </is>
      </c>
      <c r="E2071" t="inlineStr">
        <is>
          <t>Asia</t>
        </is>
      </c>
      <c r="F2071" t="inlineStr">
        <is>
          <t>Thailand</t>
        </is>
      </c>
      <c r="G2071" t="inlineStr">
        <is>
          <t>Prius</t>
        </is>
      </c>
      <c r="H2071" t="inlineStr">
        <is>
          <t>Dealer retail</t>
        </is>
      </c>
      <c r="I2071" t="inlineStr">
        <is>
          <t>Private buyer</t>
        </is>
      </c>
      <c r="J2071" t="inlineStr">
        <is>
          <t>Sophie Müller</t>
        </is>
      </c>
      <c r="K2071" s="70" t="n">
        <v>30</v>
      </c>
      <c r="L2071" s="71" t="n">
        <v>3301442.38</v>
      </c>
      <c r="M2071" s="71" t="n">
        <v>99043271.40000001</v>
      </c>
      <c r="N2071" s="71" t="n">
        <v>4952163.57</v>
      </c>
      <c r="O2071" s="71" t="n">
        <v>94091107.83</v>
      </c>
      <c r="P2071" s="71" t="n">
        <v>88205079.81999999</v>
      </c>
      <c r="Q2071" s="71" t="n">
        <v>5886028.01</v>
      </c>
      <c r="R2071" t="inlineStr">
        <is>
          <t>BK-01</t>
        </is>
      </c>
      <c r="S2071" t="inlineStr">
        <is>
          <t>Hybrid</t>
        </is>
      </c>
      <c r="T2071" s="70" t="n">
        <v>31</v>
      </c>
      <c r="U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TY102063</t>
        </is>
      </c>
      <c r="B2072" s="68" t="n">
        <v>45924</v>
      </c>
      <c r="C2072" s="69" t="n">
        <v>2025</v>
      </c>
      <c r="D2072" t="inlineStr">
        <is>
          <t>Sep</t>
        </is>
      </c>
      <c r="E2072" t="inlineStr">
        <is>
          <t>North America</t>
        </is>
      </c>
      <c r="F2072" t="inlineStr">
        <is>
          <t>Canada</t>
        </is>
      </c>
      <c r="G2072" t="inlineStr">
        <is>
          <t>bZ4X</t>
        </is>
      </c>
      <c r="H2072" t="inlineStr">
        <is>
          <t>Dealer retail</t>
        </is>
      </c>
      <c r="I2072" t="inlineStr">
        <is>
          <t>Private buyer</t>
        </is>
      </c>
      <c r="J2072" t="inlineStr">
        <is>
          <t>Yuki Sato</t>
        </is>
      </c>
      <c r="K2072" s="70" t="n">
        <v>39</v>
      </c>
      <c r="L2072" s="71" t="n">
        <v>5815844.83</v>
      </c>
      <c r="M2072" s="71" t="n">
        <v>226817948.37</v>
      </c>
      <c r="N2072" s="71" t="n">
        <v>0</v>
      </c>
      <c r="O2072" s="71" t="n">
        <v>226817948.37</v>
      </c>
      <c r="P2072" s="71" t="n">
        <v>206190549.15</v>
      </c>
      <c r="Q2072" s="71" t="n">
        <v>20627399.22</v>
      </c>
      <c r="R2072" t="inlineStr">
        <is>
          <t>TO-02</t>
        </is>
      </c>
      <c r="S2072" t="inlineStr">
        <is>
          <t>EV</t>
        </is>
      </c>
      <c r="T2072" s="70" t="n">
        <v>38</v>
      </c>
      <c r="U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TY102064</t>
        </is>
      </c>
      <c r="B2073" s="68" t="n">
        <v>45924</v>
      </c>
      <c r="C2073" s="69" t="n">
        <v>2025</v>
      </c>
      <c r="D2073" t="inlineStr">
        <is>
          <t>Sep</t>
        </is>
      </c>
      <c r="E2073" t="inlineStr">
        <is>
          <t>Europe</t>
        </is>
      </c>
      <c r="F2073" t="inlineStr">
        <is>
          <t>France</t>
        </is>
      </c>
      <c r="G2073" t="inlineStr">
        <is>
          <t>Corolla</t>
        </is>
      </c>
      <c r="H2073" t="inlineStr">
        <is>
          <t>Dealer retail</t>
        </is>
      </c>
      <c r="I2073" t="inlineStr">
        <is>
          <t>Company fleet</t>
        </is>
      </c>
      <c r="J2073" t="inlineStr">
        <is>
          <t>Hiroshi Tanaka</t>
        </is>
      </c>
      <c r="K2073" s="70" t="n">
        <v>10</v>
      </c>
      <c r="L2073" s="71" t="n">
        <v>2834062.47</v>
      </c>
      <c r="M2073" s="71" t="n">
        <v>28340624.7</v>
      </c>
      <c r="N2073" s="71" t="n">
        <v>0</v>
      </c>
      <c r="O2073" s="71" t="n">
        <v>28340624.7</v>
      </c>
      <c r="P2073" s="71" t="n">
        <v>22215162.11</v>
      </c>
      <c r="Q2073" s="71" t="n">
        <v>6125462.59</v>
      </c>
      <c r="R2073" t="inlineStr">
        <is>
          <t>PA-02</t>
        </is>
      </c>
      <c r="S2073" t="inlineStr">
        <is>
          <t>Petrol</t>
        </is>
      </c>
      <c r="T2073" s="70" t="n">
        <v>11</v>
      </c>
      <c r="U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TY102065</t>
        </is>
      </c>
      <c r="B2074" s="68" t="n">
        <v>45924</v>
      </c>
      <c r="C2074" s="69" t="n">
        <v>2025</v>
      </c>
      <c r="D2074" t="inlineStr">
        <is>
          <t>Sep</t>
        </is>
      </c>
      <c r="E2074" t="inlineStr">
        <is>
          <t>Europe</t>
        </is>
      </c>
      <c r="F2074" t="inlineStr">
        <is>
          <t>Germany</t>
        </is>
      </c>
      <c r="G2074" t="inlineStr">
        <is>
          <t>Camry</t>
        </is>
      </c>
      <c r="H2074" t="inlineStr">
        <is>
          <t>Dealer retail</t>
        </is>
      </c>
      <c r="I2074" t="inlineStr">
        <is>
          <t>Company fleet</t>
        </is>
      </c>
      <c r="J2074" t="inlineStr">
        <is>
          <t>Lucas Martin</t>
        </is>
      </c>
      <c r="K2074" s="70" t="n">
        <v>42</v>
      </c>
      <c r="L2074" s="71" t="n">
        <v>4079840.66</v>
      </c>
      <c r="M2074" s="71" t="n">
        <v>171353307.72</v>
      </c>
      <c r="N2074" s="71" t="n">
        <v>0</v>
      </c>
      <c r="O2074" s="71" t="n">
        <v>171353307.72</v>
      </c>
      <c r="P2074" s="71" t="n">
        <v>139235075.85</v>
      </c>
      <c r="Q2074" s="71" t="n">
        <v>32118231.87</v>
      </c>
      <c r="R2074" t="inlineStr">
        <is>
          <t>BE-03</t>
        </is>
      </c>
      <c r="S2074" t="inlineStr">
        <is>
          <t>Petrol</t>
        </is>
      </c>
      <c r="T2074" s="70" t="n">
        <v>45</v>
      </c>
      <c r="U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TY102066</t>
        </is>
      </c>
      <c r="B2075" s="68" t="n">
        <v>45924</v>
      </c>
      <c r="C2075" s="69" t="n">
        <v>2025</v>
      </c>
      <c r="D2075" t="inlineStr">
        <is>
          <t>Sep</t>
        </is>
      </c>
      <c r="E2075" t="inlineStr">
        <is>
          <t>Japan</t>
        </is>
      </c>
      <c r="F2075" t="inlineStr">
        <is>
          <t>Japan</t>
        </is>
      </c>
      <c r="G2075" t="inlineStr">
        <is>
          <t>RAV4</t>
        </is>
      </c>
      <c r="H2075" t="inlineStr">
        <is>
          <t>Dealer retail</t>
        </is>
      </c>
      <c r="I2075" t="inlineStr">
        <is>
          <t>Private buyer</t>
        </is>
      </c>
      <c r="J2075" t="inlineStr">
        <is>
          <t>Shraddha Kulkarni</t>
        </is>
      </c>
      <c r="K2075" s="70" t="n">
        <v>5</v>
      </c>
      <c r="L2075" s="71" t="n">
        <v>3584908.6</v>
      </c>
      <c r="M2075" s="71" t="n">
        <v>17924543</v>
      </c>
      <c r="N2075" s="71" t="n">
        <v>0</v>
      </c>
      <c r="O2075" s="71" t="n">
        <v>17924543</v>
      </c>
      <c r="P2075" s="71" t="n">
        <v>14433535.39</v>
      </c>
      <c r="Q2075" s="71" t="n">
        <v>3491007.61</v>
      </c>
      <c r="R2075" t="inlineStr">
        <is>
          <t>OS-04</t>
        </is>
      </c>
      <c r="S2075" t="inlineStr">
        <is>
          <t>Hybrid</t>
        </is>
      </c>
      <c r="T2075" s="70" t="n">
        <v>5</v>
      </c>
      <c r="U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TY102067</t>
        </is>
      </c>
      <c r="B2076" s="68" t="n">
        <v>45925</v>
      </c>
      <c r="C2076" s="69" t="n">
        <v>2025</v>
      </c>
      <c r="D2076" t="inlineStr">
        <is>
          <t>Sep</t>
        </is>
      </c>
      <c r="E2076" t="inlineStr">
        <is>
          <t>North America</t>
        </is>
      </c>
      <c r="F2076" t="inlineStr">
        <is>
          <t>USA</t>
        </is>
      </c>
      <c r="G2076" t="inlineStr">
        <is>
          <t>RAV4</t>
        </is>
      </c>
      <c r="H2076" t="inlineStr">
        <is>
          <t>Dealer retail</t>
        </is>
      </c>
      <c r="I2076" t="inlineStr">
        <is>
          <t>Private buyer</t>
        </is>
      </c>
      <c r="J2076" t="inlineStr">
        <is>
          <t>Hiroshi Tanaka</t>
        </is>
      </c>
      <c r="K2076" s="70" t="n">
        <v>13</v>
      </c>
      <c r="L2076" s="71" t="n">
        <v>3571269.26</v>
      </c>
      <c r="M2076" s="71" t="n">
        <v>46426500.38</v>
      </c>
      <c r="N2076" s="71" t="n">
        <v>928530.01</v>
      </c>
      <c r="O2076" s="71" t="n">
        <v>45497970.37</v>
      </c>
      <c r="P2076" s="71" t="n">
        <v>36115119.81</v>
      </c>
      <c r="Q2076" s="71" t="n">
        <v>9382850.560000001</v>
      </c>
      <c r="R2076" t="inlineStr">
        <is>
          <t>LA-02</t>
        </is>
      </c>
      <c r="S2076" t="inlineStr">
        <is>
          <t>Hybrid</t>
        </is>
      </c>
      <c r="T2076" s="70" t="n">
        <v>13</v>
      </c>
      <c r="U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TY102068</t>
        </is>
      </c>
      <c r="B2077" s="68" t="n">
        <v>45925</v>
      </c>
      <c r="C2077" s="69" t="n">
        <v>2025</v>
      </c>
      <c r="D2077" t="inlineStr">
        <is>
          <t>Sep</t>
        </is>
      </c>
      <c r="E2077" t="inlineStr">
        <is>
          <t>Japan</t>
        </is>
      </c>
      <c r="F2077" t="inlineStr">
        <is>
          <t>Japan</t>
        </is>
      </c>
      <c r="G2077" t="inlineStr">
        <is>
          <t>Prius</t>
        </is>
      </c>
      <c r="H2077" t="inlineStr">
        <is>
          <t>Dealer retail</t>
        </is>
      </c>
      <c r="I2077" t="inlineStr">
        <is>
          <t>Private buyer</t>
        </is>
      </c>
      <c r="J2077" t="inlineStr">
        <is>
          <t>Mei Lin</t>
        </is>
      </c>
      <c r="K2077" s="70" t="n">
        <v>4</v>
      </c>
      <c r="L2077" s="71" t="n">
        <v>3345381.82</v>
      </c>
      <c r="M2077" s="71" t="n">
        <v>13381527.28</v>
      </c>
      <c r="N2077" s="71" t="n">
        <v>401445.82</v>
      </c>
      <c r="O2077" s="71" t="n">
        <v>12980081.46</v>
      </c>
      <c r="P2077" s="71" t="n">
        <v>11533077.31</v>
      </c>
      <c r="Q2077" s="71" t="n">
        <v>1447004.15</v>
      </c>
      <c r="R2077" t="inlineStr">
        <is>
          <t>OS-04</t>
        </is>
      </c>
      <c r="S2077" t="inlineStr">
        <is>
          <t>Hybrid</t>
        </is>
      </c>
      <c r="T2077" s="70" t="n">
        <v>4</v>
      </c>
      <c r="U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TY102069</t>
        </is>
      </c>
      <c r="B2078" s="68" t="n">
        <v>45925</v>
      </c>
      <c r="C2078" s="69" t="n">
        <v>2025</v>
      </c>
      <c r="D2078" t="inlineStr">
        <is>
          <t>Sep</t>
        </is>
      </c>
      <c r="E2078" t="inlineStr">
        <is>
          <t>Asia</t>
        </is>
      </c>
      <c r="F2078" t="inlineStr">
        <is>
          <t>India</t>
        </is>
      </c>
      <c r="G2078" t="inlineStr">
        <is>
          <t>Camry</t>
        </is>
      </c>
      <c r="H2078" t="inlineStr">
        <is>
          <t>Dealer retail</t>
        </is>
      </c>
      <c r="I2078" t="inlineStr">
        <is>
          <t>Private buyer</t>
        </is>
      </c>
      <c r="J2078" t="inlineStr">
        <is>
          <t>Zoya Ahmed</t>
        </is>
      </c>
      <c r="K2078" s="70" t="n">
        <v>21</v>
      </c>
      <c r="L2078" s="71" t="n">
        <v>3813215.36</v>
      </c>
      <c r="M2078" s="71" t="n">
        <v>80077522.56</v>
      </c>
      <c r="N2078" s="71" t="n">
        <v>1601550.45</v>
      </c>
      <c r="O2078" s="71" t="n">
        <v>78475972.11</v>
      </c>
      <c r="P2078" s="71" t="n">
        <v>67497395.42</v>
      </c>
      <c r="Q2078" s="71" t="n">
        <v>10978576.69</v>
      </c>
      <c r="R2078" t="inlineStr">
        <is>
          <t>PU-03</t>
        </is>
      </c>
      <c r="S2078" t="inlineStr">
        <is>
          <t>Petrol</t>
        </is>
      </c>
      <c r="T2078" s="70" t="n">
        <v>23</v>
      </c>
      <c r="U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TY102070</t>
        </is>
      </c>
      <c r="B2079" s="68" t="n">
        <v>45925</v>
      </c>
      <c r="C2079" s="69" t="n">
        <v>2025</v>
      </c>
      <c r="D2079" t="inlineStr">
        <is>
          <t>Sep</t>
        </is>
      </c>
      <c r="E2079" t="inlineStr">
        <is>
          <t>North America</t>
        </is>
      </c>
      <c r="F2079" t="inlineStr">
        <is>
          <t>USA</t>
        </is>
      </c>
      <c r="G2079" t="inlineStr">
        <is>
          <t>Corolla</t>
        </is>
      </c>
      <c r="H2079" t="inlineStr">
        <is>
          <t>Online reservation</t>
        </is>
      </c>
      <c r="I2079" t="inlineStr">
        <is>
          <t>Private buyer</t>
        </is>
      </c>
      <c r="J2079" t="inlineStr">
        <is>
          <t>Sophie Müller</t>
        </is>
      </c>
      <c r="K2079" s="70" t="n">
        <v>20</v>
      </c>
      <c r="L2079" s="71" t="n">
        <v>2878568.98</v>
      </c>
      <c r="M2079" s="71" t="n">
        <v>57571379.6</v>
      </c>
      <c r="N2079" s="71" t="n">
        <v>1727141.39</v>
      </c>
      <c r="O2079" s="71" t="n">
        <v>55844238.21</v>
      </c>
      <c r="P2079" s="71" t="n">
        <v>47294013.32</v>
      </c>
      <c r="Q2079" s="71" t="n">
        <v>8550224.890000001</v>
      </c>
      <c r="R2079" t="inlineStr">
        <is>
          <t>NY-01</t>
        </is>
      </c>
      <c r="S2079" t="inlineStr">
        <is>
          <t>Petrol</t>
        </is>
      </c>
      <c r="T2079" s="70" t="n">
        <v>21</v>
      </c>
      <c r="U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TY102071</t>
        </is>
      </c>
      <c r="B2080" s="68" t="n">
        <v>45926</v>
      </c>
      <c r="C2080" s="69" t="n">
        <v>2025</v>
      </c>
      <c r="D2080" t="inlineStr">
        <is>
          <t>Sep</t>
        </is>
      </c>
      <c r="E2080" t="inlineStr">
        <is>
          <t>Japan</t>
        </is>
      </c>
      <c r="F2080" t="inlineStr">
        <is>
          <t>Japan</t>
        </is>
      </c>
      <c r="G2080" t="inlineStr">
        <is>
          <t>RAV4</t>
        </is>
      </c>
      <c r="H2080" t="inlineStr">
        <is>
          <t>Dealer retail</t>
        </is>
      </c>
      <c r="I2080" t="inlineStr">
        <is>
          <t>Private buyer</t>
        </is>
      </c>
      <c r="J2080" t="inlineStr">
        <is>
          <t>Priya Nair</t>
        </is>
      </c>
      <c r="K2080" s="70" t="n">
        <v>22</v>
      </c>
      <c r="L2080" s="71" t="n">
        <v>3492878.3</v>
      </c>
      <c r="M2080" s="71" t="n">
        <v>76843322.59999999</v>
      </c>
      <c r="N2080" s="71" t="n">
        <v>1536866.45</v>
      </c>
      <c r="O2080" s="71" t="n">
        <v>75306456.15000001</v>
      </c>
      <c r="P2080" s="71" t="n">
        <v>61995315.41</v>
      </c>
      <c r="Q2080" s="71" t="n">
        <v>13311140.74</v>
      </c>
      <c r="R2080" t="inlineStr">
        <is>
          <t>TK-03</t>
        </is>
      </c>
      <c r="S2080" t="inlineStr">
        <is>
          <t>Petrol</t>
        </is>
      </c>
      <c r="T2080" s="70" t="n">
        <v>21</v>
      </c>
      <c r="U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TY102072</t>
        </is>
      </c>
      <c r="B2081" s="68" t="n">
        <v>45926</v>
      </c>
      <c r="C2081" s="69" t="n">
        <v>2025</v>
      </c>
      <c r="D2081" t="inlineStr">
        <is>
          <t>Sep</t>
        </is>
      </c>
      <c r="E2081" t="inlineStr">
        <is>
          <t>Middle East</t>
        </is>
      </c>
      <c r="F2081" t="inlineStr">
        <is>
          <t>UAE</t>
        </is>
      </c>
      <c r="G2081" t="inlineStr">
        <is>
          <t>RAV4</t>
        </is>
      </c>
      <c r="H2081" t="inlineStr">
        <is>
          <t>Dealer retail</t>
        </is>
      </c>
      <c r="I2081" t="inlineStr">
        <is>
          <t>Private buyer</t>
        </is>
      </c>
      <c r="J2081" t="inlineStr">
        <is>
          <t>Wei Chen</t>
        </is>
      </c>
      <c r="K2081" s="70" t="n">
        <v>26</v>
      </c>
      <c r="L2081" s="71" t="n">
        <v>3422871.29</v>
      </c>
      <c r="M2081" s="71" t="n">
        <v>88994653.54000001</v>
      </c>
      <c r="N2081" s="71" t="n">
        <v>0</v>
      </c>
      <c r="O2081" s="71" t="n">
        <v>88994653.54000001</v>
      </c>
      <c r="P2081" s="71" t="n">
        <v>72412156.89</v>
      </c>
      <c r="Q2081" s="71" t="n">
        <v>16582496.65</v>
      </c>
      <c r="R2081" t="inlineStr">
        <is>
          <t>DB-01</t>
        </is>
      </c>
      <c r="S2081" t="inlineStr">
        <is>
          <t>Hybrid</t>
        </is>
      </c>
      <c r="T2081" s="70" t="n">
        <v>28</v>
      </c>
      <c r="U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TY102073</t>
        </is>
      </c>
      <c r="B2082" s="68" t="n">
        <v>45926</v>
      </c>
      <c r="C2082" s="69" t="n">
        <v>2025</v>
      </c>
      <c r="D2082" t="inlineStr">
        <is>
          <t>Sep</t>
        </is>
      </c>
      <c r="E2082" t="inlineStr">
        <is>
          <t>Middle East</t>
        </is>
      </c>
      <c r="F2082" t="inlineStr">
        <is>
          <t>Saudi Arabia</t>
        </is>
      </c>
      <c r="G2082" t="inlineStr">
        <is>
          <t>Prius</t>
        </is>
      </c>
      <c r="H2082" t="inlineStr">
        <is>
          <t>Dealer retail</t>
        </is>
      </c>
      <c r="I2082" t="inlineStr">
        <is>
          <t>Private buyer</t>
        </is>
      </c>
      <c r="J2082" t="inlineStr">
        <is>
          <t>Kofi Mensah</t>
        </is>
      </c>
      <c r="K2082" s="70" t="n">
        <v>26</v>
      </c>
      <c r="L2082" s="71" t="n">
        <v>3605239.76</v>
      </c>
      <c r="M2082" s="71" t="n">
        <v>93736233.76000001</v>
      </c>
      <c r="N2082" s="71" t="n">
        <v>1874724.68</v>
      </c>
      <c r="O2082" s="71" t="n">
        <v>91861509.08</v>
      </c>
      <c r="P2082" s="71" t="n">
        <v>76353565.05</v>
      </c>
      <c r="Q2082" s="71" t="n">
        <v>15507944.03</v>
      </c>
      <c r="R2082" t="inlineStr">
        <is>
          <t>RY-03</t>
        </is>
      </c>
      <c r="S2082" t="inlineStr">
        <is>
          <t>Hybrid</t>
        </is>
      </c>
      <c r="T2082" s="70" t="n">
        <v>27</v>
      </c>
      <c r="U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TY102074</t>
        </is>
      </c>
      <c r="B2083" s="68" t="n">
        <v>45926</v>
      </c>
      <c r="C2083" s="69" t="n">
        <v>2025</v>
      </c>
      <c r="D2083" t="inlineStr">
        <is>
          <t>Sep</t>
        </is>
      </c>
      <c r="E2083" t="inlineStr">
        <is>
          <t>North America</t>
        </is>
      </c>
      <c r="F2083" t="inlineStr">
        <is>
          <t>USA</t>
        </is>
      </c>
      <c r="G2083" t="inlineStr">
        <is>
          <t>RAV4</t>
        </is>
      </c>
      <c r="H2083" t="inlineStr">
        <is>
          <t>Dealer retail</t>
        </is>
      </c>
      <c r="I2083" t="inlineStr">
        <is>
          <t>Private buyer</t>
        </is>
      </c>
      <c r="J2083" t="inlineStr">
        <is>
          <t>Kofi Mensah</t>
        </is>
      </c>
      <c r="K2083" s="70" t="n">
        <v>43</v>
      </c>
      <c r="L2083" s="71" t="n">
        <v>3783360.85</v>
      </c>
      <c r="M2083" s="71" t="n">
        <v>162684516.55</v>
      </c>
      <c r="N2083" s="71" t="n">
        <v>8134225.83</v>
      </c>
      <c r="O2083" s="71" t="n">
        <v>154550290.72</v>
      </c>
      <c r="P2083" s="71" t="n">
        <v>122912388.67</v>
      </c>
      <c r="Q2083" s="71" t="n">
        <v>31637902.05</v>
      </c>
      <c r="R2083" t="inlineStr">
        <is>
          <t>LA-02</t>
        </is>
      </c>
      <c r="S2083" t="inlineStr">
        <is>
          <t>Hybrid</t>
        </is>
      </c>
      <c r="T2083" s="70" t="n">
        <v>42</v>
      </c>
      <c r="U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TY102075</t>
        </is>
      </c>
      <c r="B2084" s="68" t="n">
        <v>45926</v>
      </c>
      <c r="C2084" s="69" t="n">
        <v>2025</v>
      </c>
      <c r="D2084" t="inlineStr">
        <is>
          <t>Sep</t>
        </is>
      </c>
      <c r="E2084" t="inlineStr">
        <is>
          <t>Europe</t>
        </is>
      </c>
      <c r="F2084" t="inlineStr">
        <is>
          <t>France</t>
        </is>
      </c>
      <c r="G2084" t="inlineStr">
        <is>
          <t>Corolla</t>
        </is>
      </c>
      <c r="H2084" t="inlineStr">
        <is>
          <t>Fleet</t>
        </is>
      </c>
      <c r="I2084" t="inlineStr">
        <is>
          <t>Private buyer</t>
        </is>
      </c>
      <c r="J2084" t="inlineStr">
        <is>
          <t>Ruhi Shaikh</t>
        </is>
      </c>
      <c r="K2084" s="70" t="n">
        <v>2</v>
      </c>
      <c r="L2084" s="71" t="n">
        <v>2738874.87</v>
      </c>
      <c r="M2084" s="71" t="n">
        <v>5477749.74</v>
      </c>
      <c r="N2084" s="71" t="n">
        <v>164332.49</v>
      </c>
      <c r="O2084" s="71" t="n">
        <v>5313417.25</v>
      </c>
      <c r="P2084" s="71" t="n">
        <v>4735131.83</v>
      </c>
      <c r="Q2084" s="71" t="n">
        <v>578285.42</v>
      </c>
      <c r="R2084" t="inlineStr">
        <is>
          <t>PA-02</t>
        </is>
      </c>
      <c r="S2084" t="inlineStr">
        <is>
          <t>Petrol</t>
        </is>
      </c>
      <c r="T2084" s="70" t="n">
        <v>2</v>
      </c>
      <c r="U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TY102076</t>
        </is>
      </c>
      <c r="B2085" s="68" t="n">
        <v>45926</v>
      </c>
      <c r="C2085" s="69" t="n">
        <v>2025</v>
      </c>
      <c r="D2085" t="inlineStr">
        <is>
          <t>Sep</t>
        </is>
      </c>
      <c r="E2085" t="inlineStr">
        <is>
          <t>Europe</t>
        </is>
      </c>
      <c r="F2085" t="inlineStr">
        <is>
          <t>UK</t>
        </is>
      </c>
      <c r="G2085" t="inlineStr">
        <is>
          <t>RAV4</t>
        </is>
      </c>
      <c r="H2085" t="inlineStr">
        <is>
          <t>Fleet</t>
        </is>
      </c>
      <c r="I2085" t="inlineStr">
        <is>
          <t>Private buyer</t>
        </is>
      </c>
      <c r="J2085" t="inlineStr">
        <is>
          <t>Priya Nair</t>
        </is>
      </c>
      <c r="K2085" s="70" t="n">
        <v>19</v>
      </c>
      <c r="L2085" s="71" t="n">
        <v>3634218.73</v>
      </c>
      <c r="M2085" s="71" t="n">
        <v>69050155.87</v>
      </c>
      <c r="N2085" s="71" t="n">
        <v>3452507.79</v>
      </c>
      <c r="O2085" s="71" t="n">
        <v>65597648.08</v>
      </c>
      <c r="P2085" s="71" t="n">
        <v>54457702.81</v>
      </c>
      <c r="Q2085" s="71" t="n">
        <v>11139945.27</v>
      </c>
      <c r="R2085" t="inlineStr">
        <is>
          <t>LN-04</t>
        </is>
      </c>
      <c r="S2085" t="inlineStr">
        <is>
          <t>Hybrid</t>
        </is>
      </c>
      <c r="T2085" s="70" t="n">
        <v>21</v>
      </c>
      <c r="U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TY102077</t>
        </is>
      </c>
      <c r="B2086" s="68" t="n">
        <v>45927</v>
      </c>
      <c r="C2086" s="69" t="n">
        <v>2025</v>
      </c>
      <c r="D2086" t="inlineStr">
        <is>
          <t>Sep</t>
        </is>
      </c>
      <c r="E2086" t="inlineStr">
        <is>
          <t>Europe</t>
        </is>
      </c>
      <c r="F2086" t="inlineStr">
        <is>
          <t>Germany</t>
        </is>
      </c>
      <c r="G2086" t="inlineStr">
        <is>
          <t>bZ4X</t>
        </is>
      </c>
      <c r="H2086" t="inlineStr">
        <is>
          <t>Fleet</t>
        </is>
      </c>
      <c r="I2086" t="inlineStr">
        <is>
          <t>Private buyer</t>
        </is>
      </c>
      <c r="J2086" t="inlineStr">
        <is>
          <t>Priya Nair</t>
        </is>
      </c>
      <c r="K2086" s="70" t="n">
        <v>31</v>
      </c>
      <c r="L2086" s="71" t="n">
        <v>5661183.82</v>
      </c>
      <c r="M2086" s="71" t="n">
        <v>175496698.42</v>
      </c>
      <c r="N2086" s="71" t="n">
        <v>5264900.95</v>
      </c>
      <c r="O2086" s="71" t="n">
        <v>170231797.47</v>
      </c>
      <c r="P2086" s="71" t="n">
        <v>173823122.46</v>
      </c>
      <c r="Q2086" s="71" t="n">
        <v>-3591324.99</v>
      </c>
      <c r="R2086" t="inlineStr">
        <is>
          <t>BE-04</t>
        </is>
      </c>
      <c r="S2086" t="inlineStr">
        <is>
          <t>EV</t>
        </is>
      </c>
      <c r="T2086" s="70" t="n">
        <v>32</v>
      </c>
      <c r="U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TY102078</t>
        </is>
      </c>
      <c r="B2087" s="68" t="n">
        <v>45927</v>
      </c>
      <c r="C2087" s="69" t="n">
        <v>2025</v>
      </c>
      <c r="D2087" t="inlineStr">
        <is>
          <t>Sep</t>
        </is>
      </c>
      <c r="E2087" t="inlineStr">
        <is>
          <t>Middle East</t>
        </is>
      </c>
      <c r="F2087" t="inlineStr">
        <is>
          <t>Saudi Arabia</t>
        </is>
      </c>
      <c r="G2087" t="inlineStr">
        <is>
          <t>RAV4</t>
        </is>
      </c>
      <c r="H2087" t="inlineStr">
        <is>
          <t>Dealer retail</t>
        </is>
      </c>
      <c r="I2087" t="inlineStr">
        <is>
          <t>Private buyer</t>
        </is>
      </c>
      <c r="J2087" t="inlineStr">
        <is>
          <t>Wei Chen</t>
        </is>
      </c>
      <c r="K2087" s="70" t="n">
        <v>35</v>
      </c>
      <c r="L2087" s="71" t="n">
        <v>3390751.51</v>
      </c>
      <c r="M2087" s="71" t="n">
        <v>118676302.85</v>
      </c>
      <c r="N2087" s="71" t="n">
        <v>5933815.14</v>
      </c>
      <c r="O2087" s="71" t="n">
        <v>112742487.71</v>
      </c>
      <c r="P2087" s="71" t="n">
        <v>98284081.94</v>
      </c>
      <c r="Q2087" s="71" t="n">
        <v>14458405.77</v>
      </c>
      <c r="R2087" t="inlineStr">
        <is>
          <t>RY-02</t>
        </is>
      </c>
      <c r="S2087" t="inlineStr">
        <is>
          <t>Hybrid</t>
        </is>
      </c>
      <c r="T2087" s="70" t="n">
        <v>36</v>
      </c>
      <c r="U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TY102079</t>
        </is>
      </c>
      <c r="B2088" s="68" t="n">
        <v>45927</v>
      </c>
      <c r="C2088" s="69" t="n">
        <v>2025</v>
      </c>
      <c r="D2088" t="inlineStr">
        <is>
          <t>Sep</t>
        </is>
      </c>
      <c r="E2088" t="inlineStr">
        <is>
          <t>Japan</t>
        </is>
      </c>
      <c r="F2088" t="inlineStr">
        <is>
          <t>Japan</t>
        </is>
      </c>
      <c r="G2088" t="inlineStr">
        <is>
          <t>Hilux</t>
        </is>
      </c>
      <c r="H2088" t="inlineStr">
        <is>
          <t>Fleet</t>
        </is>
      </c>
      <c r="I2088" t="inlineStr">
        <is>
          <t>Company fleet</t>
        </is>
      </c>
      <c r="J2088" t="inlineStr">
        <is>
          <t>Wei Chen</t>
        </is>
      </c>
      <c r="K2088" s="70" t="n">
        <v>15</v>
      </c>
      <c r="L2088" s="71" t="n">
        <v>4011078.86</v>
      </c>
      <c r="M2088" s="71" t="n">
        <v>60166182.9</v>
      </c>
      <c r="N2088" s="71" t="n">
        <v>1804985.49</v>
      </c>
      <c r="O2088" s="71" t="n">
        <v>58361197.41</v>
      </c>
      <c r="P2088" s="71" t="n">
        <v>47391960.7</v>
      </c>
      <c r="Q2088" s="71" t="n">
        <v>10969236.71</v>
      </c>
      <c r="R2088" t="inlineStr">
        <is>
          <t>NG-03</t>
        </is>
      </c>
      <c r="S2088" t="inlineStr">
        <is>
          <t>Diesel</t>
        </is>
      </c>
      <c r="T2088" s="70" t="n">
        <v>17</v>
      </c>
      <c r="U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TY102080</t>
        </is>
      </c>
      <c r="B2089" s="68" t="n">
        <v>45927</v>
      </c>
      <c r="C2089" s="69" t="n">
        <v>2025</v>
      </c>
      <c r="D2089" t="inlineStr">
        <is>
          <t>Sep</t>
        </is>
      </c>
      <c r="E2089" t="inlineStr">
        <is>
          <t>Asia</t>
        </is>
      </c>
      <c r="F2089" t="inlineStr">
        <is>
          <t>India</t>
        </is>
      </c>
      <c r="G2089" t="inlineStr">
        <is>
          <t>Corolla</t>
        </is>
      </c>
      <c r="H2089" t="inlineStr">
        <is>
          <t>Dealer retail</t>
        </is>
      </c>
      <c r="I2089" t="inlineStr">
        <is>
          <t>Government</t>
        </is>
      </c>
      <c r="J2089" t="inlineStr">
        <is>
          <t>Shraddha Kulkarni</t>
        </is>
      </c>
      <c r="K2089" s="70" t="n">
        <v>19</v>
      </c>
      <c r="L2089" s="71" t="n">
        <v>2747156.43</v>
      </c>
      <c r="M2089" s="71" t="n">
        <v>52195972.17</v>
      </c>
      <c r="N2089" s="71" t="n">
        <v>1043919.44</v>
      </c>
      <c r="O2089" s="71" t="n">
        <v>51152052.73</v>
      </c>
      <c r="P2089" s="71" t="n">
        <v>43144884.31</v>
      </c>
      <c r="Q2089" s="71" t="n">
        <v>8007168.42</v>
      </c>
      <c r="R2089" t="inlineStr">
        <is>
          <t>BL-04</t>
        </is>
      </c>
      <c r="S2089" t="inlineStr">
        <is>
          <t>Hybrid</t>
        </is>
      </c>
      <c r="T2089" s="70" t="n">
        <v>21</v>
      </c>
      <c r="U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TY102081</t>
        </is>
      </c>
      <c r="B2090" s="68" t="n">
        <v>45927</v>
      </c>
      <c r="C2090" s="69" t="n">
        <v>2025</v>
      </c>
      <c r="D2090" t="inlineStr">
        <is>
          <t>Sep</t>
        </is>
      </c>
      <c r="E2090" t="inlineStr">
        <is>
          <t>North America</t>
        </is>
      </c>
      <c r="F2090" t="inlineStr">
        <is>
          <t>Canada</t>
        </is>
      </c>
      <c r="G2090" t="inlineStr">
        <is>
          <t>RAV4</t>
        </is>
      </c>
      <c r="H2090" t="inlineStr">
        <is>
          <t>Dealer retail</t>
        </is>
      </c>
      <c r="I2090" t="inlineStr">
        <is>
          <t>Private buyer</t>
        </is>
      </c>
      <c r="J2090" t="inlineStr">
        <is>
          <t>Liam O'Brien</t>
        </is>
      </c>
      <c r="K2090" s="70" t="n">
        <v>17</v>
      </c>
      <c r="L2090" s="71" t="n">
        <v>3534046.09</v>
      </c>
      <c r="M2090" s="71" t="n">
        <v>60078783.53</v>
      </c>
      <c r="N2090" s="71" t="n">
        <v>1201575.67</v>
      </c>
      <c r="O2090" s="71" t="n">
        <v>58877207.86</v>
      </c>
      <c r="P2090" s="71" t="n">
        <v>46729648.81</v>
      </c>
      <c r="Q2090" s="71" t="n">
        <v>12147559.05</v>
      </c>
      <c r="R2090" t="inlineStr">
        <is>
          <t>TO-03</t>
        </is>
      </c>
      <c r="S2090" t="inlineStr">
        <is>
          <t>Petrol</t>
        </is>
      </c>
      <c r="T2090" s="70" t="n">
        <v>17</v>
      </c>
      <c r="U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TY102082</t>
        </is>
      </c>
      <c r="B2091" s="68" t="n">
        <v>45927</v>
      </c>
      <c r="C2091" s="69" t="n">
        <v>2025</v>
      </c>
      <c r="D2091" t="inlineStr">
        <is>
          <t>Sep</t>
        </is>
      </c>
      <c r="E2091" t="inlineStr">
        <is>
          <t>North America</t>
        </is>
      </c>
      <c r="F2091" t="inlineStr">
        <is>
          <t>Canada</t>
        </is>
      </c>
      <c r="G2091" t="inlineStr">
        <is>
          <t>Corolla</t>
        </is>
      </c>
      <c r="H2091" t="inlineStr">
        <is>
          <t>Dealer retail</t>
        </is>
      </c>
      <c r="I2091" t="inlineStr">
        <is>
          <t>Private buyer</t>
        </is>
      </c>
      <c r="J2091" t="inlineStr">
        <is>
          <t>Carlos Silva</t>
        </is>
      </c>
      <c r="K2091" s="70" t="n">
        <v>32</v>
      </c>
      <c r="L2091" s="71" t="n">
        <v>2799328.88</v>
      </c>
      <c r="M2091" s="71" t="n">
        <v>89578524.16</v>
      </c>
      <c r="N2091" s="71" t="n">
        <v>0</v>
      </c>
      <c r="O2091" s="71" t="n">
        <v>89578524.16</v>
      </c>
      <c r="P2091" s="71" t="n">
        <v>71469396.73</v>
      </c>
      <c r="Q2091" s="71" t="n">
        <v>18109127.43</v>
      </c>
      <c r="R2091" t="inlineStr">
        <is>
          <t>TO-02</t>
        </is>
      </c>
      <c r="S2091" t="inlineStr">
        <is>
          <t>Hybrid</t>
        </is>
      </c>
      <c r="T2091" s="70" t="n">
        <v>32</v>
      </c>
      <c r="U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TY102083</t>
        </is>
      </c>
      <c r="B2092" s="68" t="n">
        <v>45928</v>
      </c>
      <c r="C2092" s="69" t="n">
        <v>2025</v>
      </c>
      <c r="D2092" t="inlineStr">
        <is>
          <t>Sep</t>
        </is>
      </c>
      <c r="E2092" t="inlineStr">
        <is>
          <t>Asia</t>
        </is>
      </c>
      <c r="F2092" t="inlineStr">
        <is>
          <t>Indonesia</t>
        </is>
      </c>
      <c r="G2092" t="inlineStr">
        <is>
          <t>RAV4</t>
        </is>
      </c>
      <c r="H2092" t="inlineStr">
        <is>
          <t>Fleet</t>
        </is>
      </c>
      <c r="I2092" t="inlineStr">
        <is>
          <t>Private buyer</t>
        </is>
      </c>
      <c r="J2092" t="inlineStr">
        <is>
          <t>Kofi Mensah</t>
        </is>
      </c>
      <c r="K2092" s="70" t="n">
        <v>40</v>
      </c>
      <c r="L2092" s="71" t="n">
        <v>3516319.45</v>
      </c>
      <c r="M2092" s="71" t="n">
        <v>140652778</v>
      </c>
      <c r="N2092" s="71" t="n">
        <v>0</v>
      </c>
      <c r="O2092" s="71" t="n">
        <v>140652778</v>
      </c>
      <c r="P2092" s="71" t="n">
        <v>115942501.99</v>
      </c>
      <c r="Q2092" s="71" t="n">
        <v>24710276.01</v>
      </c>
      <c r="R2092" t="inlineStr">
        <is>
          <t>JK-04</t>
        </is>
      </c>
      <c r="S2092" t="inlineStr">
        <is>
          <t>Petrol</t>
        </is>
      </c>
      <c r="T2092" s="70" t="n">
        <v>43</v>
      </c>
      <c r="U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TY102084</t>
        </is>
      </c>
      <c r="B2093" s="68" t="n">
        <v>45928</v>
      </c>
      <c r="C2093" s="69" t="n">
        <v>2025</v>
      </c>
      <c r="D2093" t="inlineStr">
        <is>
          <t>Sep</t>
        </is>
      </c>
      <c r="E2093" t="inlineStr">
        <is>
          <t>Europe</t>
        </is>
      </c>
      <c r="F2093" t="inlineStr">
        <is>
          <t>UK</t>
        </is>
      </c>
      <c r="G2093" t="inlineStr">
        <is>
          <t>Prius</t>
        </is>
      </c>
      <c r="H2093" t="inlineStr">
        <is>
          <t>Dealer retail</t>
        </is>
      </c>
      <c r="I2093" t="inlineStr">
        <is>
          <t>Company fleet</t>
        </is>
      </c>
      <c r="J2093" t="inlineStr">
        <is>
          <t>Hiroshi Tanaka</t>
        </is>
      </c>
      <c r="K2093" s="70" t="n">
        <v>4</v>
      </c>
      <c r="L2093" s="71" t="n">
        <v>3376223.99</v>
      </c>
      <c r="M2093" s="71" t="n">
        <v>13504895.96</v>
      </c>
      <c r="N2093" s="71" t="n">
        <v>0</v>
      </c>
      <c r="O2093" s="71" t="n">
        <v>13504895.96</v>
      </c>
      <c r="P2093" s="71" t="n">
        <v>11714117.26</v>
      </c>
      <c r="Q2093" s="71" t="n">
        <v>1790778.7</v>
      </c>
      <c r="R2093" t="inlineStr">
        <is>
          <t>LN-03</t>
        </is>
      </c>
      <c r="S2093" t="inlineStr">
        <is>
          <t>Hybrid</t>
        </is>
      </c>
      <c r="T2093" s="70" t="n">
        <v>4</v>
      </c>
      <c r="U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TY102085</t>
        </is>
      </c>
      <c r="B2094" s="68" t="n">
        <v>45928</v>
      </c>
      <c r="C2094" s="69" t="n">
        <v>2025</v>
      </c>
      <c r="D2094" t="inlineStr">
        <is>
          <t>Sep</t>
        </is>
      </c>
      <c r="E2094" t="inlineStr">
        <is>
          <t>North America</t>
        </is>
      </c>
      <c r="F2094" t="inlineStr">
        <is>
          <t>Canada</t>
        </is>
      </c>
      <c r="G2094" t="inlineStr">
        <is>
          <t>Prius</t>
        </is>
      </c>
      <c r="H2094" t="inlineStr">
        <is>
          <t>Dealer retail</t>
        </is>
      </c>
      <c r="I2094" t="inlineStr">
        <is>
          <t>Private buyer</t>
        </is>
      </c>
      <c r="J2094" t="inlineStr">
        <is>
          <t>Olivia Brown</t>
        </is>
      </c>
      <c r="K2094" s="70" t="n">
        <v>13</v>
      </c>
      <c r="L2094" s="71" t="n">
        <v>3401306.09</v>
      </c>
      <c r="M2094" s="71" t="n">
        <v>44216979.17</v>
      </c>
      <c r="N2094" s="71" t="n">
        <v>884339.58</v>
      </c>
      <c r="O2094" s="71" t="n">
        <v>43332639.59</v>
      </c>
      <c r="P2094" s="71" t="n">
        <v>36464563.13</v>
      </c>
      <c r="Q2094" s="71" t="n">
        <v>6868076.46</v>
      </c>
      <c r="R2094" t="inlineStr">
        <is>
          <t>TO-02</t>
        </is>
      </c>
      <c r="S2094" t="inlineStr">
        <is>
          <t>Hybrid</t>
        </is>
      </c>
      <c r="T2094" s="70" t="n">
        <v>14</v>
      </c>
      <c r="U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TY102086</t>
        </is>
      </c>
      <c r="B2095" s="68" t="n">
        <v>45928</v>
      </c>
      <c r="C2095" s="69" t="n">
        <v>2025</v>
      </c>
      <c r="D2095" t="inlineStr">
        <is>
          <t>Sep</t>
        </is>
      </c>
      <c r="E2095" t="inlineStr">
        <is>
          <t>Asia</t>
        </is>
      </c>
      <c r="F2095" t="inlineStr">
        <is>
          <t>Indonesia</t>
        </is>
      </c>
      <c r="G2095" t="inlineStr">
        <is>
          <t>Hilux</t>
        </is>
      </c>
      <c r="H2095" t="inlineStr">
        <is>
          <t>Fleet</t>
        </is>
      </c>
      <c r="I2095" t="inlineStr">
        <is>
          <t>Private buyer</t>
        </is>
      </c>
      <c r="J2095" t="inlineStr">
        <is>
          <t>Mei Lin</t>
        </is>
      </c>
      <c r="K2095" s="70" t="n">
        <v>33</v>
      </c>
      <c r="L2095" s="71" t="n">
        <v>3845467.67</v>
      </c>
      <c r="M2095" s="71" t="n">
        <v>126900433.11</v>
      </c>
      <c r="N2095" s="71" t="n">
        <v>3807012.99</v>
      </c>
      <c r="O2095" s="71" t="n">
        <v>123093420.12</v>
      </c>
      <c r="P2095" s="71" t="n">
        <v>103623300.51</v>
      </c>
      <c r="Q2095" s="71" t="n">
        <v>19470119.61</v>
      </c>
      <c r="R2095" t="inlineStr">
        <is>
          <t>JK-02</t>
        </is>
      </c>
      <c r="S2095" t="inlineStr">
        <is>
          <t>Diesel</t>
        </is>
      </c>
      <c r="T2095" s="70" t="n">
        <v>35</v>
      </c>
      <c r="U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TY102087</t>
        </is>
      </c>
      <c r="B2096" s="68" t="n">
        <v>45928</v>
      </c>
      <c r="C2096" s="69" t="n">
        <v>2025</v>
      </c>
      <c r="D2096" t="inlineStr">
        <is>
          <t>Sep</t>
        </is>
      </c>
      <c r="E2096" t="inlineStr">
        <is>
          <t>Asia</t>
        </is>
      </c>
      <c r="F2096" t="inlineStr">
        <is>
          <t>Indonesia</t>
        </is>
      </c>
      <c r="G2096" t="inlineStr">
        <is>
          <t>Corolla</t>
        </is>
      </c>
      <c r="H2096" t="inlineStr">
        <is>
          <t>Dealer retail</t>
        </is>
      </c>
      <c r="I2096" t="inlineStr">
        <is>
          <t>Private buyer</t>
        </is>
      </c>
      <c r="J2096" t="inlineStr">
        <is>
          <t>Ravindra Patil</t>
        </is>
      </c>
      <c r="K2096" s="70" t="n">
        <v>15</v>
      </c>
      <c r="L2096" s="71" t="n">
        <v>2766220.01</v>
      </c>
      <c r="M2096" s="71" t="n">
        <v>41493300.15</v>
      </c>
      <c r="N2096" s="71" t="n">
        <v>1244799</v>
      </c>
      <c r="O2096" s="71" t="n">
        <v>40248501.15</v>
      </c>
      <c r="P2096" s="71" t="n">
        <v>34012327.52</v>
      </c>
      <c r="Q2096" s="71" t="n">
        <v>6236173.63</v>
      </c>
      <c r="R2096" t="inlineStr">
        <is>
          <t>JK-01</t>
        </is>
      </c>
      <c r="S2096" t="inlineStr">
        <is>
          <t>Hybrid</t>
        </is>
      </c>
      <c r="T2096" s="70" t="n">
        <v>14</v>
      </c>
      <c r="U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TY102088</t>
        </is>
      </c>
      <c r="B2097" s="68" t="n">
        <v>45931</v>
      </c>
      <c r="C2097" s="69" t="n">
        <v>2025</v>
      </c>
      <c r="D2097" t="inlineStr">
        <is>
          <t>Oct</t>
        </is>
      </c>
      <c r="E2097" t="inlineStr">
        <is>
          <t>Europe</t>
        </is>
      </c>
      <c r="F2097" t="inlineStr">
        <is>
          <t>France</t>
        </is>
      </c>
      <c r="G2097" t="inlineStr">
        <is>
          <t>Corolla</t>
        </is>
      </c>
      <c r="H2097" t="inlineStr">
        <is>
          <t>Dealer retail</t>
        </is>
      </c>
      <c r="I2097" t="inlineStr">
        <is>
          <t>Private buyer</t>
        </is>
      </c>
      <c r="J2097" t="inlineStr">
        <is>
          <t>Fatima Al-Saud</t>
        </is>
      </c>
      <c r="K2097" s="70" t="n">
        <v>26</v>
      </c>
      <c r="L2097" s="71" t="n">
        <v>2786820.82</v>
      </c>
      <c r="M2097" s="71" t="n">
        <v>72457341.31999999</v>
      </c>
      <c r="N2097" s="71" t="n">
        <v>0</v>
      </c>
      <c r="O2097" s="71" t="n">
        <v>72457341.31999999</v>
      </c>
      <c r="P2097" s="71" t="n">
        <v>57677320.12</v>
      </c>
      <c r="Q2097" s="71" t="n">
        <v>14780021.2</v>
      </c>
      <c r="R2097" t="inlineStr">
        <is>
          <t>PA-01</t>
        </is>
      </c>
      <c r="S2097" t="inlineStr">
        <is>
          <t>Hybrid</t>
        </is>
      </c>
      <c r="T2097" s="70" t="n">
        <v>29</v>
      </c>
      <c r="U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TY102089</t>
        </is>
      </c>
      <c r="B2098" s="68" t="n">
        <v>45931</v>
      </c>
      <c r="C2098" s="69" t="n">
        <v>2025</v>
      </c>
      <c r="D2098" t="inlineStr">
        <is>
          <t>Oct</t>
        </is>
      </c>
      <c r="E2098" t="inlineStr">
        <is>
          <t>Japan</t>
        </is>
      </c>
      <c r="F2098" t="inlineStr">
        <is>
          <t>Japan</t>
        </is>
      </c>
      <c r="G2098" t="inlineStr">
        <is>
          <t>Corolla</t>
        </is>
      </c>
      <c r="H2098" t="inlineStr">
        <is>
          <t>Dealer retail</t>
        </is>
      </c>
      <c r="I2098" t="inlineStr">
        <is>
          <t>Government</t>
        </is>
      </c>
      <c r="J2098" t="inlineStr">
        <is>
          <t>Yuki Sato</t>
        </is>
      </c>
      <c r="K2098" s="70" t="n">
        <v>5</v>
      </c>
      <c r="L2098" s="71" t="n">
        <v>2947116.53</v>
      </c>
      <c r="M2098" s="71" t="n">
        <v>14735582.65</v>
      </c>
      <c r="N2098" s="71" t="n">
        <v>294711.65</v>
      </c>
      <c r="O2098" s="71" t="n">
        <v>14440871</v>
      </c>
      <c r="P2098" s="71" t="n">
        <v>11380059.08</v>
      </c>
      <c r="Q2098" s="71" t="n">
        <v>3060811.92</v>
      </c>
      <c r="R2098" t="inlineStr">
        <is>
          <t>OS-02</t>
        </is>
      </c>
      <c r="S2098" t="inlineStr">
        <is>
          <t>Hybrid</t>
        </is>
      </c>
      <c r="T2098" s="70" t="n">
        <v>5</v>
      </c>
      <c r="U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TY102090</t>
        </is>
      </c>
      <c r="B2099" s="68" t="n">
        <v>45931</v>
      </c>
      <c r="C2099" s="69" t="n">
        <v>2025</v>
      </c>
      <c r="D2099" t="inlineStr">
        <is>
          <t>Oct</t>
        </is>
      </c>
      <c r="E2099" t="inlineStr">
        <is>
          <t>Middle East</t>
        </is>
      </c>
      <c r="F2099" t="inlineStr">
        <is>
          <t>UAE</t>
        </is>
      </c>
      <c r="G2099" t="inlineStr">
        <is>
          <t>RAV4</t>
        </is>
      </c>
      <c r="H2099" t="inlineStr">
        <is>
          <t>Dealer retail</t>
        </is>
      </c>
      <c r="I2099" t="inlineStr">
        <is>
          <t>Private buyer</t>
        </is>
      </c>
      <c r="J2099" t="inlineStr">
        <is>
          <t>Yuki Sato</t>
        </is>
      </c>
      <c r="K2099" s="70" t="n">
        <v>13</v>
      </c>
      <c r="L2099" s="71" t="n">
        <v>3708418.7</v>
      </c>
      <c r="M2099" s="71" t="n">
        <v>48209443.1</v>
      </c>
      <c r="N2099" s="71" t="n">
        <v>0</v>
      </c>
      <c r="O2099" s="71" t="n">
        <v>48209443.1</v>
      </c>
      <c r="P2099" s="71" t="n">
        <v>35530751.44</v>
      </c>
      <c r="Q2099" s="71" t="n">
        <v>12678691.66</v>
      </c>
      <c r="R2099" t="inlineStr">
        <is>
          <t>DB-01</t>
        </is>
      </c>
      <c r="S2099" t="inlineStr">
        <is>
          <t>Hybrid</t>
        </is>
      </c>
      <c r="T2099" s="70" t="n">
        <v>13</v>
      </c>
      <c r="U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TY102091</t>
        </is>
      </c>
      <c r="B2100" s="68" t="n">
        <v>45931</v>
      </c>
      <c r="C2100" s="69" t="n">
        <v>2025</v>
      </c>
      <c r="D2100" t="inlineStr">
        <is>
          <t>Oct</t>
        </is>
      </c>
      <c r="E2100" t="inlineStr">
        <is>
          <t>Middle East</t>
        </is>
      </c>
      <c r="F2100" t="inlineStr">
        <is>
          <t>Saudi Arabia</t>
        </is>
      </c>
      <c r="G2100" t="inlineStr">
        <is>
          <t>Prius</t>
        </is>
      </c>
      <c r="H2100" t="inlineStr">
        <is>
          <t>Dealer retail</t>
        </is>
      </c>
      <c r="I2100" t="inlineStr">
        <is>
          <t>Private buyer</t>
        </is>
      </c>
      <c r="J2100" t="inlineStr">
        <is>
          <t>Omar Haddad</t>
        </is>
      </c>
      <c r="K2100" s="70" t="n">
        <v>28</v>
      </c>
      <c r="L2100" s="71" t="n">
        <v>3308997.62</v>
      </c>
      <c r="M2100" s="71" t="n">
        <v>92651933.36</v>
      </c>
      <c r="N2100" s="71" t="n">
        <v>2779558</v>
      </c>
      <c r="O2100" s="71" t="n">
        <v>89872375.36</v>
      </c>
      <c r="P2100" s="71" t="n">
        <v>82377940</v>
      </c>
      <c r="Q2100" s="71" t="n">
        <v>7494435.36</v>
      </c>
      <c r="R2100" t="inlineStr">
        <is>
          <t>RY-01</t>
        </is>
      </c>
      <c r="S2100" t="inlineStr">
        <is>
          <t>Hybrid</t>
        </is>
      </c>
      <c r="T2100" s="70" t="n">
        <v>27</v>
      </c>
      <c r="U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TY102092</t>
        </is>
      </c>
      <c r="B2101" s="68" t="n">
        <v>45931</v>
      </c>
      <c r="C2101" s="69" t="n">
        <v>2025</v>
      </c>
      <c r="D2101" t="inlineStr">
        <is>
          <t>Oct</t>
        </is>
      </c>
      <c r="E2101" t="inlineStr">
        <is>
          <t>Japan</t>
        </is>
      </c>
      <c r="F2101" t="inlineStr">
        <is>
          <t>Japan</t>
        </is>
      </c>
      <c r="G2101" t="inlineStr">
        <is>
          <t>Land Cruiser</t>
        </is>
      </c>
      <c r="H2101" t="inlineStr">
        <is>
          <t>Dealer retail</t>
        </is>
      </c>
      <c r="I2101" t="inlineStr">
        <is>
          <t>Private buyer</t>
        </is>
      </c>
      <c r="J2101" t="inlineStr">
        <is>
          <t>Carlos Silva</t>
        </is>
      </c>
      <c r="K2101" s="70" t="n">
        <v>20</v>
      </c>
      <c r="L2101" s="71" t="n">
        <v>7887928.13</v>
      </c>
      <c r="M2101" s="71" t="n">
        <v>157758562.6</v>
      </c>
      <c r="N2101" s="71" t="n">
        <v>3155171.25</v>
      </c>
      <c r="O2101" s="71" t="n">
        <v>154603391.35</v>
      </c>
      <c r="P2101" s="71" t="n">
        <v>114015331.02</v>
      </c>
      <c r="Q2101" s="71" t="n">
        <v>40588060.33</v>
      </c>
      <c r="R2101" t="inlineStr">
        <is>
          <t>NG-03</t>
        </is>
      </c>
      <c r="S2101" t="inlineStr">
        <is>
          <t>Diesel</t>
        </is>
      </c>
      <c r="T2101" s="70" t="n">
        <v>20</v>
      </c>
      <c r="U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TY102093</t>
        </is>
      </c>
      <c r="B2102" s="68" t="n">
        <v>45931</v>
      </c>
      <c r="C2102" s="69" t="n">
        <v>2025</v>
      </c>
      <c r="D2102" t="inlineStr">
        <is>
          <t>Oct</t>
        </is>
      </c>
      <c r="E2102" t="inlineStr">
        <is>
          <t>Asia</t>
        </is>
      </c>
      <c r="F2102" t="inlineStr">
        <is>
          <t>Thailand</t>
        </is>
      </c>
      <c r="G2102" t="inlineStr">
        <is>
          <t>RAV4</t>
        </is>
      </c>
      <c r="H2102" t="inlineStr">
        <is>
          <t>Dealer retail</t>
        </is>
      </c>
      <c r="I2102" t="inlineStr">
        <is>
          <t>Private buyer</t>
        </is>
      </c>
      <c r="J2102" t="inlineStr">
        <is>
          <t>Yuki Sato</t>
        </is>
      </c>
      <c r="K2102" s="70" t="n">
        <v>34</v>
      </c>
      <c r="L2102" s="71" t="n">
        <v>3787588.42</v>
      </c>
      <c r="M2102" s="71" t="n">
        <v>128778006.28</v>
      </c>
      <c r="N2102" s="71" t="n">
        <v>3863340.19</v>
      </c>
      <c r="O2102" s="71" t="n">
        <v>124914666.09</v>
      </c>
      <c r="P2102" s="71" t="n">
        <v>93238931.64</v>
      </c>
      <c r="Q2102" s="71" t="n">
        <v>31675734.45</v>
      </c>
      <c r="R2102" t="inlineStr">
        <is>
          <t>BK-01</t>
        </is>
      </c>
      <c r="S2102" t="inlineStr">
        <is>
          <t>Hybrid</t>
        </is>
      </c>
      <c r="T2102" s="70" t="n">
        <v>38</v>
      </c>
      <c r="U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TY102094</t>
        </is>
      </c>
      <c r="B2103" s="68" t="n">
        <v>45931</v>
      </c>
      <c r="C2103" s="69" t="n">
        <v>2025</v>
      </c>
      <c r="D2103" t="inlineStr">
        <is>
          <t>Oct</t>
        </is>
      </c>
      <c r="E2103" t="inlineStr">
        <is>
          <t>Japan</t>
        </is>
      </c>
      <c r="F2103" t="inlineStr">
        <is>
          <t>Japan</t>
        </is>
      </c>
      <c r="G2103" t="inlineStr">
        <is>
          <t>RAV4</t>
        </is>
      </c>
      <c r="H2103" t="inlineStr">
        <is>
          <t>Dealer retail</t>
        </is>
      </c>
      <c r="I2103" t="inlineStr">
        <is>
          <t>Private buyer</t>
        </is>
      </c>
      <c r="J2103" t="inlineStr">
        <is>
          <t>Ravindra Patil</t>
        </is>
      </c>
      <c r="K2103" s="70" t="n">
        <v>35</v>
      </c>
      <c r="L2103" s="71" t="n">
        <v>3481638.25</v>
      </c>
      <c r="M2103" s="71" t="n">
        <v>121857338.75</v>
      </c>
      <c r="N2103" s="71" t="n">
        <v>6092866.94</v>
      </c>
      <c r="O2103" s="71" t="n">
        <v>115764471.81</v>
      </c>
      <c r="P2103" s="71" t="n">
        <v>100958041.59</v>
      </c>
      <c r="Q2103" s="71" t="n">
        <v>14806430.22</v>
      </c>
      <c r="R2103" t="inlineStr">
        <is>
          <t>NG-04</t>
        </is>
      </c>
      <c r="S2103" t="inlineStr">
        <is>
          <t>Hybrid</t>
        </is>
      </c>
      <c r="T2103" s="70" t="n">
        <v>36</v>
      </c>
      <c r="U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TY102095</t>
        </is>
      </c>
      <c r="B2104" s="68" t="n">
        <v>45931</v>
      </c>
      <c r="C2104" s="69" t="n">
        <v>2025</v>
      </c>
      <c r="D2104" t="inlineStr">
        <is>
          <t>Oct</t>
        </is>
      </c>
      <c r="E2104" t="inlineStr">
        <is>
          <t>North America</t>
        </is>
      </c>
      <c r="F2104" t="inlineStr">
        <is>
          <t>USA</t>
        </is>
      </c>
      <c r="G2104" t="inlineStr">
        <is>
          <t>Prius</t>
        </is>
      </c>
      <c r="H2104" t="inlineStr">
        <is>
          <t>Dealer retail</t>
        </is>
      </c>
      <c r="I2104" t="inlineStr">
        <is>
          <t>Private buyer</t>
        </is>
      </c>
      <c r="J2104" t="inlineStr">
        <is>
          <t>Ravindra Patil</t>
        </is>
      </c>
      <c r="K2104" s="70" t="n">
        <v>41</v>
      </c>
      <c r="L2104" s="71" t="n">
        <v>3471457.69</v>
      </c>
      <c r="M2104" s="71" t="n">
        <v>142329765.29</v>
      </c>
      <c r="N2104" s="71" t="n">
        <v>4269892.96</v>
      </c>
      <c r="O2104" s="71" t="n">
        <v>138059872.33</v>
      </c>
      <c r="P2104" s="71" t="n">
        <v>118006341.87</v>
      </c>
      <c r="Q2104" s="71" t="n">
        <v>20053530.46</v>
      </c>
      <c r="R2104" t="inlineStr">
        <is>
          <t>NY-04</t>
        </is>
      </c>
      <c r="S2104" t="inlineStr">
        <is>
          <t>Hybrid</t>
        </is>
      </c>
      <c r="T2104" s="70" t="n">
        <v>44</v>
      </c>
      <c r="U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TY102096</t>
        </is>
      </c>
      <c r="B2105" s="68" t="n">
        <v>45932</v>
      </c>
      <c r="C2105" s="69" t="n">
        <v>2025</v>
      </c>
      <c r="D2105" t="inlineStr">
        <is>
          <t>Oct</t>
        </is>
      </c>
      <c r="E2105" t="inlineStr">
        <is>
          <t>Asia</t>
        </is>
      </c>
      <c r="F2105" t="inlineStr">
        <is>
          <t>Thailand</t>
        </is>
      </c>
      <c r="G2105" t="inlineStr">
        <is>
          <t>Camry</t>
        </is>
      </c>
      <c r="H2105" t="inlineStr">
        <is>
          <t>Dealer retail</t>
        </is>
      </c>
      <c r="I2105" t="inlineStr">
        <is>
          <t>Company fleet</t>
        </is>
      </c>
      <c r="J2105" t="inlineStr">
        <is>
          <t>Mei Lin</t>
        </is>
      </c>
      <c r="K2105" s="70" t="n">
        <v>23</v>
      </c>
      <c r="L2105" s="71" t="n">
        <v>4222788.39</v>
      </c>
      <c r="M2105" s="71" t="n">
        <v>97124132.97</v>
      </c>
      <c r="N2105" s="71" t="n">
        <v>2913723.99</v>
      </c>
      <c r="O2105" s="71" t="n">
        <v>94210408.98</v>
      </c>
      <c r="P2105" s="71" t="n">
        <v>72995711.05</v>
      </c>
      <c r="Q2105" s="71" t="n">
        <v>21214697.93</v>
      </c>
      <c r="R2105" t="inlineStr">
        <is>
          <t>BK-02</t>
        </is>
      </c>
      <c r="S2105" t="inlineStr">
        <is>
          <t>Petrol</t>
        </is>
      </c>
      <c r="T2105" s="70" t="n">
        <v>25</v>
      </c>
      <c r="U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TY102097</t>
        </is>
      </c>
      <c r="B2106" s="68" t="n">
        <v>45932</v>
      </c>
      <c r="C2106" s="69" t="n">
        <v>2025</v>
      </c>
      <c r="D2106" t="inlineStr">
        <is>
          <t>Oct</t>
        </is>
      </c>
      <c r="E2106" t="inlineStr">
        <is>
          <t>Europe</t>
        </is>
      </c>
      <c r="F2106" t="inlineStr">
        <is>
          <t>Germany</t>
        </is>
      </c>
      <c r="G2106" t="inlineStr">
        <is>
          <t>Corolla</t>
        </is>
      </c>
      <c r="H2106" t="inlineStr">
        <is>
          <t>Online reservation</t>
        </is>
      </c>
      <c r="I2106" t="inlineStr">
        <is>
          <t>Company fleet</t>
        </is>
      </c>
      <c r="J2106" t="inlineStr">
        <is>
          <t>Ana Costa</t>
        </is>
      </c>
      <c r="K2106" s="70" t="n">
        <v>29</v>
      </c>
      <c r="L2106" s="71" t="n">
        <v>2735434.33</v>
      </c>
      <c r="M2106" s="71" t="n">
        <v>79327595.56999999</v>
      </c>
      <c r="N2106" s="71" t="n">
        <v>1586551.91</v>
      </c>
      <c r="O2106" s="71" t="n">
        <v>77741043.66</v>
      </c>
      <c r="P2106" s="71" t="n">
        <v>66541907.18</v>
      </c>
      <c r="Q2106" s="71" t="n">
        <v>11199136.48</v>
      </c>
      <c r="R2106" t="inlineStr">
        <is>
          <t>BE-03</t>
        </is>
      </c>
      <c r="S2106" t="inlineStr">
        <is>
          <t>Petrol</t>
        </is>
      </c>
      <c r="T2106" s="70" t="n">
        <v>29</v>
      </c>
      <c r="U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TY102098</t>
        </is>
      </c>
      <c r="B2107" s="68" t="n">
        <v>45932</v>
      </c>
      <c r="C2107" s="69" t="n">
        <v>2025</v>
      </c>
      <c r="D2107" t="inlineStr">
        <is>
          <t>Oct</t>
        </is>
      </c>
      <c r="E2107" t="inlineStr">
        <is>
          <t>Asia</t>
        </is>
      </c>
      <c r="F2107" t="inlineStr">
        <is>
          <t>Indonesia</t>
        </is>
      </c>
      <c r="G2107" t="inlineStr">
        <is>
          <t>Corolla</t>
        </is>
      </c>
      <c r="H2107" t="inlineStr">
        <is>
          <t>Online reservation</t>
        </is>
      </c>
      <c r="I2107" t="inlineStr">
        <is>
          <t>Company fleet</t>
        </is>
      </c>
      <c r="J2107" t="inlineStr">
        <is>
          <t>Carlos Silva</t>
        </is>
      </c>
      <c r="K2107" s="70" t="n">
        <v>16</v>
      </c>
      <c r="L2107" s="71" t="n">
        <v>2706991.89</v>
      </c>
      <c r="M2107" s="71" t="n">
        <v>43311870.24</v>
      </c>
      <c r="N2107" s="71" t="n">
        <v>866237.4</v>
      </c>
      <c r="O2107" s="71" t="n">
        <v>42445632.84</v>
      </c>
      <c r="P2107" s="71" t="n">
        <v>35545898.93</v>
      </c>
      <c r="Q2107" s="71" t="n">
        <v>6899733.91</v>
      </c>
      <c r="R2107" t="inlineStr">
        <is>
          <t>JK-01</t>
        </is>
      </c>
      <c r="S2107" t="inlineStr">
        <is>
          <t>Hybrid</t>
        </is>
      </c>
      <c r="T2107" s="70" t="n">
        <v>17</v>
      </c>
      <c r="U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TY102099</t>
        </is>
      </c>
      <c r="B2108" s="68" t="n">
        <v>45932</v>
      </c>
      <c r="C2108" s="69" t="n">
        <v>2025</v>
      </c>
      <c r="D2108" t="inlineStr">
        <is>
          <t>Oct</t>
        </is>
      </c>
      <c r="E2108" t="inlineStr">
        <is>
          <t>North America</t>
        </is>
      </c>
      <c r="F2108" t="inlineStr">
        <is>
          <t>USA</t>
        </is>
      </c>
      <c r="G2108" t="inlineStr">
        <is>
          <t>Prius</t>
        </is>
      </c>
      <c r="H2108" t="inlineStr">
        <is>
          <t>Fleet</t>
        </is>
      </c>
      <c r="I2108" t="inlineStr">
        <is>
          <t>Private buyer</t>
        </is>
      </c>
      <c r="J2108" t="inlineStr">
        <is>
          <t>Priya Nair</t>
        </is>
      </c>
      <c r="K2108" s="70" t="n">
        <v>23</v>
      </c>
      <c r="L2108" s="71" t="n">
        <v>3618314.99</v>
      </c>
      <c r="M2108" s="71" t="n">
        <v>83221244.77</v>
      </c>
      <c r="N2108" s="71" t="n">
        <v>4161062.24</v>
      </c>
      <c r="O2108" s="71" t="n">
        <v>79060182.53</v>
      </c>
      <c r="P2108" s="71" t="n">
        <v>66357064.34</v>
      </c>
      <c r="Q2108" s="71" t="n">
        <v>12703118.19</v>
      </c>
      <c r="R2108" t="inlineStr">
        <is>
          <t>LA-04</t>
        </is>
      </c>
      <c r="S2108" t="inlineStr">
        <is>
          <t>Hybrid</t>
        </is>
      </c>
      <c r="T2108" s="70" t="n">
        <v>23</v>
      </c>
      <c r="U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TY102100</t>
        </is>
      </c>
      <c r="B2109" s="68" t="n">
        <v>45932</v>
      </c>
      <c r="C2109" s="69" t="n">
        <v>2025</v>
      </c>
      <c r="D2109" t="inlineStr">
        <is>
          <t>Oct</t>
        </is>
      </c>
      <c r="E2109" t="inlineStr">
        <is>
          <t>Europe</t>
        </is>
      </c>
      <c r="F2109" t="inlineStr">
        <is>
          <t>UK</t>
        </is>
      </c>
      <c r="G2109" t="inlineStr">
        <is>
          <t>Hilux</t>
        </is>
      </c>
      <c r="H2109" t="inlineStr">
        <is>
          <t>Dealer retail</t>
        </is>
      </c>
      <c r="I2109" t="inlineStr">
        <is>
          <t>Private buyer</t>
        </is>
      </c>
      <c r="J2109" t="inlineStr">
        <is>
          <t>Fatima Al-Saud</t>
        </is>
      </c>
      <c r="K2109" s="70" t="n">
        <v>19</v>
      </c>
      <c r="L2109" s="71" t="n">
        <v>3917541.78</v>
      </c>
      <c r="M2109" s="71" t="n">
        <v>74433293.81999999</v>
      </c>
      <c r="N2109" s="71" t="n">
        <v>0</v>
      </c>
      <c r="O2109" s="71" t="n">
        <v>74433293.81999999</v>
      </c>
      <c r="P2109" s="71" t="n">
        <v>63059770.75</v>
      </c>
      <c r="Q2109" s="71" t="n">
        <v>11373523.07</v>
      </c>
      <c r="R2109" t="inlineStr">
        <is>
          <t>LN-01</t>
        </is>
      </c>
      <c r="S2109" t="inlineStr">
        <is>
          <t>Petrol</t>
        </is>
      </c>
      <c r="T2109" s="70" t="n">
        <v>20</v>
      </c>
      <c r="U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TY102101</t>
        </is>
      </c>
      <c r="B2110" s="68" t="n">
        <v>45932</v>
      </c>
      <c r="C2110" s="69" t="n">
        <v>2025</v>
      </c>
      <c r="D2110" t="inlineStr">
        <is>
          <t>Oct</t>
        </is>
      </c>
      <c r="E2110" t="inlineStr">
        <is>
          <t>North America</t>
        </is>
      </c>
      <c r="F2110" t="inlineStr">
        <is>
          <t>Canada</t>
        </is>
      </c>
      <c r="G2110" t="inlineStr">
        <is>
          <t>Corolla</t>
        </is>
      </c>
      <c r="H2110" t="inlineStr">
        <is>
          <t>Dealer retail</t>
        </is>
      </c>
      <c r="I2110" t="inlineStr">
        <is>
          <t>Government</t>
        </is>
      </c>
      <c r="J2110" t="inlineStr">
        <is>
          <t>Sara Rossi</t>
        </is>
      </c>
      <c r="K2110" s="70" t="n">
        <v>39</v>
      </c>
      <c r="L2110" s="71" t="n">
        <v>2780077.56</v>
      </c>
      <c r="M2110" s="71" t="n">
        <v>108423024.84</v>
      </c>
      <c r="N2110" s="71" t="n">
        <v>3252690.75</v>
      </c>
      <c r="O2110" s="71" t="n">
        <v>105170334.09</v>
      </c>
      <c r="P2110" s="71" t="n">
        <v>92017283.28</v>
      </c>
      <c r="Q2110" s="71" t="n">
        <v>13153050.81</v>
      </c>
      <c r="R2110" t="inlineStr">
        <is>
          <t>TO-03</t>
        </is>
      </c>
      <c r="S2110" t="inlineStr">
        <is>
          <t>Hybrid</t>
        </is>
      </c>
      <c r="T2110" s="70" t="n">
        <v>38</v>
      </c>
      <c r="U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TY102102</t>
        </is>
      </c>
      <c r="B2111" s="68" t="n">
        <v>45932</v>
      </c>
      <c r="C2111" s="69" t="n">
        <v>2025</v>
      </c>
      <c r="D2111" t="inlineStr">
        <is>
          <t>Oct</t>
        </is>
      </c>
      <c r="E2111" t="inlineStr">
        <is>
          <t>Europe</t>
        </is>
      </c>
      <c r="F2111" t="inlineStr">
        <is>
          <t>Germany</t>
        </is>
      </c>
      <c r="G2111" t="inlineStr">
        <is>
          <t>Camry</t>
        </is>
      </c>
      <c r="H2111" t="inlineStr">
        <is>
          <t>Dealer retail</t>
        </is>
      </c>
      <c r="I2111" t="inlineStr">
        <is>
          <t>Private buyer</t>
        </is>
      </c>
      <c r="J2111" t="inlineStr">
        <is>
          <t>Amir Khan</t>
        </is>
      </c>
      <c r="K2111" s="70" t="n">
        <v>8</v>
      </c>
      <c r="L2111" s="71" t="n">
        <v>4225176.07</v>
      </c>
      <c r="M2111" s="71" t="n">
        <v>33801408.56</v>
      </c>
      <c r="N2111" s="71" t="n">
        <v>1014042.26</v>
      </c>
      <c r="O2111" s="71" t="n">
        <v>32787366.3</v>
      </c>
      <c r="P2111" s="71" t="n">
        <v>25800664.17</v>
      </c>
      <c r="Q2111" s="71" t="n">
        <v>6986702.13</v>
      </c>
      <c r="R2111" t="inlineStr">
        <is>
          <t>BE-01</t>
        </is>
      </c>
      <c r="S2111" t="inlineStr">
        <is>
          <t>Petrol</t>
        </is>
      </c>
      <c r="T2111" s="70" t="n">
        <v>9</v>
      </c>
      <c r="U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TY102103</t>
        </is>
      </c>
      <c r="B2112" s="68" t="n">
        <v>45933</v>
      </c>
      <c r="C2112" s="69" t="n">
        <v>2025</v>
      </c>
      <c r="D2112" t="inlineStr">
        <is>
          <t>Oct</t>
        </is>
      </c>
      <c r="E2112" t="inlineStr">
        <is>
          <t>Middle East</t>
        </is>
      </c>
      <c r="F2112" t="inlineStr">
        <is>
          <t>Saudi Arabia</t>
        </is>
      </c>
      <c r="G2112" t="inlineStr">
        <is>
          <t>Prius</t>
        </is>
      </c>
      <c r="H2112" t="inlineStr">
        <is>
          <t>Dealer retail</t>
        </is>
      </c>
      <c r="I2112" t="inlineStr">
        <is>
          <t>Company fleet</t>
        </is>
      </c>
      <c r="J2112" t="inlineStr">
        <is>
          <t>Sophie Müller</t>
        </is>
      </c>
      <c r="K2112" s="70" t="n">
        <v>36</v>
      </c>
      <c r="L2112" s="71" t="n">
        <v>3395514.28</v>
      </c>
      <c r="M2112" s="71" t="n">
        <v>122238514.08</v>
      </c>
      <c r="N2112" s="71" t="n">
        <v>2444770.28</v>
      </c>
      <c r="O2112" s="71" t="n">
        <v>119793743.8</v>
      </c>
      <c r="P2112" s="71" t="n">
        <v>99854513.47</v>
      </c>
      <c r="Q2112" s="71" t="n">
        <v>19939230.33</v>
      </c>
      <c r="R2112" t="inlineStr">
        <is>
          <t>RY-03</t>
        </is>
      </c>
      <c r="S2112" t="inlineStr">
        <is>
          <t>Hybrid</t>
        </is>
      </c>
      <c r="T2112" s="70" t="n">
        <v>37</v>
      </c>
      <c r="U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TY102104</t>
        </is>
      </c>
      <c r="B2113" s="68" t="n">
        <v>45933</v>
      </c>
      <c r="C2113" s="69" t="n">
        <v>2025</v>
      </c>
      <c r="D2113" t="inlineStr">
        <is>
          <t>Oct</t>
        </is>
      </c>
      <c r="E2113" t="inlineStr">
        <is>
          <t>Japan</t>
        </is>
      </c>
      <c r="F2113" t="inlineStr">
        <is>
          <t>Japan</t>
        </is>
      </c>
      <c r="G2113" t="inlineStr">
        <is>
          <t>Corolla</t>
        </is>
      </c>
      <c r="H2113" t="inlineStr">
        <is>
          <t>Dealer retail</t>
        </is>
      </c>
      <c r="I2113" t="inlineStr">
        <is>
          <t>Private buyer</t>
        </is>
      </c>
      <c r="J2113" t="inlineStr">
        <is>
          <t>Sara Rossi</t>
        </is>
      </c>
      <c r="K2113" s="70" t="n">
        <v>36</v>
      </c>
      <c r="L2113" s="71" t="n">
        <v>2795202.88</v>
      </c>
      <c r="M2113" s="71" t="n">
        <v>100627303.68</v>
      </c>
      <c r="N2113" s="71" t="n">
        <v>3018819.11</v>
      </c>
      <c r="O2113" s="71" t="n">
        <v>97608484.56999999</v>
      </c>
      <c r="P2113" s="71" t="n">
        <v>80777659.97</v>
      </c>
      <c r="Q2113" s="71" t="n">
        <v>16830824.6</v>
      </c>
      <c r="R2113" t="inlineStr">
        <is>
          <t>TK-04</t>
        </is>
      </c>
      <c r="S2113" t="inlineStr">
        <is>
          <t>Hybrid</t>
        </is>
      </c>
      <c r="T2113" s="70" t="n">
        <v>36</v>
      </c>
      <c r="U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TY102105</t>
        </is>
      </c>
      <c r="B2114" s="68" t="n">
        <v>45933</v>
      </c>
      <c r="C2114" s="69" t="n">
        <v>2025</v>
      </c>
      <c r="D2114" t="inlineStr">
        <is>
          <t>Oct</t>
        </is>
      </c>
      <c r="E2114" t="inlineStr">
        <is>
          <t>Middle East</t>
        </is>
      </c>
      <c r="F2114" t="inlineStr">
        <is>
          <t>Saudi Arabia</t>
        </is>
      </c>
      <c r="G2114" t="inlineStr">
        <is>
          <t>Camry</t>
        </is>
      </c>
      <c r="H2114" t="inlineStr">
        <is>
          <t>Dealer retail</t>
        </is>
      </c>
      <c r="I2114" t="inlineStr">
        <is>
          <t>Private buyer</t>
        </is>
      </c>
      <c r="J2114" t="inlineStr">
        <is>
          <t>Noah Smith</t>
        </is>
      </c>
      <c r="K2114" s="70" t="n">
        <v>21</v>
      </c>
      <c r="L2114" s="71" t="n">
        <v>3916986.05</v>
      </c>
      <c r="M2114" s="71" t="n">
        <v>82256707.05</v>
      </c>
      <c r="N2114" s="71" t="n">
        <v>4112835.35</v>
      </c>
      <c r="O2114" s="71" t="n">
        <v>78143871.7</v>
      </c>
      <c r="P2114" s="71" t="n">
        <v>69561468.5</v>
      </c>
      <c r="Q2114" s="71" t="n">
        <v>8582403.199999999</v>
      </c>
      <c r="R2114" t="inlineStr">
        <is>
          <t>RY-01</t>
        </is>
      </c>
      <c r="S2114" t="inlineStr">
        <is>
          <t>Hybrid</t>
        </is>
      </c>
      <c r="T2114" s="70" t="n">
        <v>23</v>
      </c>
      <c r="U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TY102106</t>
        </is>
      </c>
      <c r="B2115" s="68" t="n">
        <v>45933</v>
      </c>
      <c r="C2115" s="69" t="n">
        <v>2025</v>
      </c>
      <c r="D2115" t="inlineStr">
        <is>
          <t>Oct</t>
        </is>
      </c>
      <c r="E2115" t="inlineStr">
        <is>
          <t>Japan</t>
        </is>
      </c>
      <c r="F2115" t="inlineStr">
        <is>
          <t>Japan</t>
        </is>
      </c>
      <c r="G2115" t="inlineStr">
        <is>
          <t>Prius</t>
        </is>
      </c>
      <c r="H2115" t="inlineStr">
        <is>
          <t>Dealer retail</t>
        </is>
      </c>
      <c r="I2115" t="inlineStr">
        <is>
          <t>Private buyer</t>
        </is>
      </c>
      <c r="J2115" t="inlineStr">
        <is>
          <t>Liam O'Brien</t>
        </is>
      </c>
      <c r="K2115" s="70" t="n">
        <v>3</v>
      </c>
      <c r="L2115" s="71" t="n">
        <v>3452779.19</v>
      </c>
      <c r="M2115" s="71" t="n">
        <v>10358337.57</v>
      </c>
      <c r="N2115" s="71" t="n">
        <v>517916.88</v>
      </c>
      <c r="O2115" s="71" t="n">
        <v>9840420.689999999</v>
      </c>
      <c r="P2115" s="71" t="n">
        <v>8651186.59</v>
      </c>
      <c r="Q2115" s="71" t="n">
        <v>1189234.1</v>
      </c>
      <c r="R2115" t="inlineStr">
        <is>
          <t>OS-03</t>
        </is>
      </c>
      <c r="S2115" t="inlineStr">
        <is>
          <t>Hybrid</t>
        </is>
      </c>
      <c r="T2115" s="70" t="n">
        <v>3</v>
      </c>
      <c r="U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TY102107</t>
        </is>
      </c>
      <c r="B2116" s="68" t="n">
        <v>45933</v>
      </c>
      <c r="C2116" s="69" t="n">
        <v>2025</v>
      </c>
      <c r="D2116" t="inlineStr">
        <is>
          <t>Oct</t>
        </is>
      </c>
      <c r="E2116" t="inlineStr">
        <is>
          <t>Asia</t>
        </is>
      </c>
      <c r="F2116" t="inlineStr">
        <is>
          <t>Indonesia</t>
        </is>
      </c>
      <c r="G2116" t="inlineStr">
        <is>
          <t>RAV4</t>
        </is>
      </c>
      <c r="H2116" t="inlineStr">
        <is>
          <t>Dealer retail</t>
        </is>
      </c>
      <c r="I2116" t="inlineStr">
        <is>
          <t>Private buyer</t>
        </is>
      </c>
      <c r="J2116" t="inlineStr">
        <is>
          <t>Zoya Ahmed</t>
        </is>
      </c>
      <c r="K2116" s="70" t="n">
        <v>6</v>
      </c>
      <c r="L2116" s="71" t="n">
        <v>3631031.42</v>
      </c>
      <c r="M2116" s="71" t="n">
        <v>21786188.52</v>
      </c>
      <c r="N2116" s="71" t="n">
        <v>1089309.43</v>
      </c>
      <c r="O2116" s="71" t="n">
        <v>20696879.09</v>
      </c>
      <c r="P2116" s="71" t="n">
        <v>17500850.52</v>
      </c>
      <c r="Q2116" s="71" t="n">
        <v>3196028.57</v>
      </c>
      <c r="R2116" t="inlineStr">
        <is>
          <t>JK-03</t>
        </is>
      </c>
      <c r="S2116" t="inlineStr">
        <is>
          <t>Petrol</t>
        </is>
      </c>
      <c r="T2116" s="70" t="n">
        <v>6</v>
      </c>
      <c r="U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TY102108</t>
        </is>
      </c>
      <c r="B2117" s="68" t="n">
        <v>45933</v>
      </c>
      <c r="C2117" s="69" t="n">
        <v>2025</v>
      </c>
      <c r="D2117" t="inlineStr">
        <is>
          <t>Oct</t>
        </is>
      </c>
      <c r="E2117" t="inlineStr">
        <is>
          <t>Asia</t>
        </is>
      </c>
      <c r="F2117" t="inlineStr">
        <is>
          <t>Indonesia</t>
        </is>
      </c>
      <c r="G2117" t="inlineStr">
        <is>
          <t>Hilux</t>
        </is>
      </c>
      <c r="H2117" t="inlineStr">
        <is>
          <t>Dealer retail</t>
        </is>
      </c>
      <c r="I2117" t="inlineStr">
        <is>
          <t>Private buyer</t>
        </is>
      </c>
      <c r="J2117" t="inlineStr">
        <is>
          <t>Kofi Mensah</t>
        </is>
      </c>
      <c r="K2117" s="70" t="n">
        <v>33</v>
      </c>
      <c r="L2117" s="71" t="n">
        <v>4208558.87</v>
      </c>
      <c r="M2117" s="71" t="n">
        <v>138882442.71</v>
      </c>
      <c r="N2117" s="71" t="n">
        <v>4166473.28</v>
      </c>
      <c r="O2117" s="71" t="n">
        <v>134715969.43</v>
      </c>
      <c r="P2117" s="71" t="n">
        <v>108529370.14</v>
      </c>
      <c r="Q2117" s="71" t="n">
        <v>26186599.29</v>
      </c>
      <c r="R2117" t="inlineStr">
        <is>
          <t>JK-01</t>
        </is>
      </c>
      <c r="S2117" t="inlineStr">
        <is>
          <t>Diesel</t>
        </is>
      </c>
      <c r="T2117" s="70" t="n">
        <v>32</v>
      </c>
      <c r="U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TY102109</t>
        </is>
      </c>
      <c r="B2118" s="68" t="n">
        <v>45933</v>
      </c>
      <c r="C2118" s="69" t="n">
        <v>2025</v>
      </c>
      <c r="D2118" t="inlineStr">
        <is>
          <t>Oct</t>
        </is>
      </c>
      <c r="E2118" t="inlineStr">
        <is>
          <t>Japan</t>
        </is>
      </c>
      <c r="F2118" t="inlineStr">
        <is>
          <t>Japan</t>
        </is>
      </c>
      <c r="G2118" t="inlineStr">
        <is>
          <t>Hilux</t>
        </is>
      </c>
      <c r="H2118" t="inlineStr">
        <is>
          <t>Fleet</t>
        </is>
      </c>
      <c r="I2118" t="inlineStr">
        <is>
          <t>Private buyer</t>
        </is>
      </c>
      <c r="J2118" t="inlineStr">
        <is>
          <t>Zoya Ahmed</t>
        </is>
      </c>
      <c r="K2118" s="70" t="n">
        <v>28</v>
      </c>
      <c r="L2118" s="71" t="n">
        <v>3770651.29</v>
      </c>
      <c r="M2118" s="71" t="n">
        <v>105578236.12</v>
      </c>
      <c r="N2118" s="71" t="n">
        <v>5278911.81</v>
      </c>
      <c r="O2118" s="71" t="n">
        <v>100299324.31</v>
      </c>
      <c r="P2118" s="71" t="n">
        <v>92894194.76000001</v>
      </c>
      <c r="Q2118" s="71" t="n">
        <v>7405129.55</v>
      </c>
      <c r="R2118" t="inlineStr">
        <is>
          <t>TK-04</t>
        </is>
      </c>
      <c r="S2118" t="inlineStr">
        <is>
          <t>Diesel</t>
        </is>
      </c>
      <c r="T2118" s="70" t="n">
        <v>29</v>
      </c>
      <c r="U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TY102110</t>
        </is>
      </c>
      <c r="B2119" s="68" t="n">
        <v>45934</v>
      </c>
      <c r="C2119" s="69" t="n">
        <v>2025</v>
      </c>
      <c r="D2119" t="inlineStr">
        <is>
          <t>Oct</t>
        </is>
      </c>
      <c r="E2119" t="inlineStr">
        <is>
          <t>North America</t>
        </is>
      </c>
      <c r="F2119" t="inlineStr">
        <is>
          <t>USA</t>
        </is>
      </c>
      <c r="G2119" t="inlineStr">
        <is>
          <t>Land Cruiser</t>
        </is>
      </c>
      <c r="H2119" t="inlineStr">
        <is>
          <t>Dealer retail</t>
        </is>
      </c>
      <c r="I2119" t="inlineStr">
        <is>
          <t>Private buyer</t>
        </is>
      </c>
      <c r="J2119" t="inlineStr">
        <is>
          <t>Shraddha Kulkarni</t>
        </is>
      </c>
      <c r="K2119" s="70" t="n">
        <v>8</v>
      </c>
      <c r="L2119" s="71" t="n">
        <v>7918665.35</v>
      </c>
      <c r="M2119" s="71" t="n">
        <v>63349322.8</v>
      </c>
      <c r="N2119" s="71" t="n">
        <v>1266986.46</v>
      </c>
      <c r="O2119" s="71" t="n">
        <v>62082336.34</v>
      </c>
      <c r="P2119" s="71" t="n">
        <v>46075756.55</v>
      </c>
      <c r="Q2119" s="71" t="n">
        <v>16006579.79</v>
      </c>
      <c r="R2119" t="inlineStr">
        <is>
          <t>TX-03</t>
        </is>
      </c>
      <c r="S2119" t="inlineStr">
        <is>
          <t>Diesel</t>
        </is>
      </c>
      <c r="T2119" s="70" t="n">
        <v>9</v>
      </c>
      <c r="U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TY102111</t>
        </is>
      </c>
      <c r="B2120" s="68" t="n">
        <v>45934</v>
      </c>
      <c r="C2120" s="69" t="n">
        <v>2025</v>
      </c>
      <c r="D2120" t="inlineStr">
        <is>
          <t>Oct</t>
        </is>
      </c>
      <c r="E2120" t="inlineStr">
        <is>
          <t>North America</t>
        </is>
      </c>
      <c r="F2120" t="inlineStr">
        <is>
          <t>USA</t>
        </is>
      </c>
      <c r="G2120" t="inlineStr">
        <is>
          <t>Corolla</t>
        </is>
      </c>
      <c r="H2120" t="inlineStr">
        <is>
          <t>Online reservation</t>
        </is>
      </c>
      <c r="I2120" t="inlineStr">
        <is>
          <t>Private buyer</t>
        </is>
      </c>
      <c r="J2120" t="inlineStr">
        <is>
          <t>Omar Haddad</t>
        </is>
      </c>
      <c r="K2120" s="70" t="n">
        <v>13</v>
      </c>
      <c r="L2120" s="71" t="n">
        <v>2652694.78</v>
      </c>
      <c r="M2120" s="71" t="n">
        <v>34485032.14</v>
      </c>
      <c r="N2120" s="71" t="n">
        <v>689700.64</v>
      </c>
      <c r="O2120" s="71" t="n">
        <v>33795331.5</v>
      </c>
      <c r="P2120" s="71" t="n">
        <v>28984638.23</v>
      </c>
      <c r="Q2120" s="71" t="n">
        <v>4810693.27</v>
      </c>
      <c r="R2120" t="inlineStr">
        <is>
          <t>LA-04</t>
        </is>
      </c>
      <c r="S2120" t="inlineStr">
        <is>
          <t>Petrol</t>
        </is>
      </c>
      <c r="T2120" s="70" t="n">
        <v>14</v>
      </c>
      <c r="U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TY102112</t>
        </is>
      </c>
      <c r="B2121" s="68" t="n">
        <v>45934</v>
      </c>
      <c r="C2121" s="69" t="n">
        <v>2025</v>
      </c>
      <c r="D2121" t="inlineStr">
        <is>
          <t>Oct</t>
        </is>
      </c>
      <c r="E2121" t="inlineStr">
        <is>
          <t>Asia</t>
        </is>
      </c>
      <c r="F2121" t="inlineStr">
        <is>
          <t>Thailand</t>
        </is>
      </c>
      <c r="G2121" t="inlineStr">
        <is>
          <t>Hilux</t>
        </is>
      </c>
      <c r="H2121" t="inlineStr">
        <is>
          <t>Dealer retail</t>
        </is>
      </c>
      <c r="I2121" t="inlineStr">
        <is>
          <t>Private buyer</t>
        </is>
      </c>
      <c r="J2121" t="inlineStr">
        <is>
          <t>Liam O'Brien</t>
        </is>
      </c>
      <c r="K2121" s="70" t="n">
        <v>26</v>
      </c>
      <c r="L2121" s="71" t="n">
        <v>4215150.24</v>
      </c>
      <c r="M2121" s="71" t="n">
        <v>109593906.24</v>
      </c>
      <c r="N2121" s="71" t="n">
        <v>0</v>
      </c>
      <c r="O2121" s="71" t="n">
        <v>109593906.24</v>
      </c>
      <c r="P2121" s="71" t="n">
        <v>81459894.88</v>
      </c>
      <c r="Q2121" s="71" t="n">
        <v>28134011.36</v>
      </c>
      <c r="R2121" t="inlineStr">
        <is>
          <t>BK-01</t>
        </is>
      </c>
      <c r="S2121" t="inlineStr">
        <is>
          <t>Diesel</t>
        </is>
      </c>
      <c r="T2121" s="70" t="n">
        <v>25</v>
      </c>
      <c r="U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TY102113</t>
        </is>
      </c>
      <c r="B2122" s="68" t="n">
        <v>45934</v>
      </c>
      <c r="C2122" s="69" t="n">
        <v>2025</v>
      </c>
      <c r="D2122" t="inlineStr">
        <is>
          <t>Oct</t>
        </is>
      </c>
      <c r="E2122" t="inlineStr">
        <is>
          <t>Japan</t>
        </is>
      </c>
      <c r="F2122" t="inlineStr">
        <is>
          <t>Japan</t>
        </is>
      </c>
      <c r="G2122" t="inlineStr">
        <is>
          <t>RAV4</t>
        </is>
      </c>
      <c r="H2122" t="inlineStr">
        <is>
          <t>Dealer retail</t>
        </is>
      </c>
      <c r="I2122" t="inlineStr">
        <is>
          <t>Private buyer</t>
        </is>
      </c>
      <c r="J2122" t="inlineStr">
        <is>
          <t>Arjun Mehta</t>
        </is>
      </c>
      <c r="K2122" s="70" t="n">
        <v>13</v>
      </c>
      <c r="L2122" s="71" t="n">
        <v>3574837.07</v>
      </c>
      <c r="M2122" s="71" t="n">
        <v>46472881.91</v>
      </c>
      <c r="N2122" s="71" t="n">
        <v>0</v>
      </c>
      <c r="O2122" s="71" t="n">
        <v>46472881.91</v>
      </c>
      <c r="P2122" s="71" t="n">
        <v>36059389.97</v>
      </c>
      <c r="Q2122" s="71" t="n">
        <v>10413491.94</v>
      </c>
      <c r="R2122" t="inlineStr">
        <is>
          <t>NG-03</t>
        </is>
      </c>
      <c r="S2122" t="inlineStr">
        <is>
          <t>Hybrid</t>
        </is>
      </c>
      <c r="T2122" s="70" t="n">
        <v>14</v>
      </c>
      <c r="U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TY102114</t>
        </is>
      </c>
      <c r="B2123" s="68" t="n">
        <v>45934</v>
      </c>
      <c r="C2123" s="69" t="n">
        <v>2025</v>
      </c>
      <c r="D2123" t="inlineStr">
        <is>
          <t>Oct</t>
        </is>
      </c>
      <c r="E2123" t="inlineStr">
        <is>
          <t>Asia</t>
        </is>
      </c>
      <c r="F2123" t="inlineStr">
        <is>
          <t>Thailand</t>
        </is>
      </c>
      <c r="G2123" t="inlineStr">
        <is>
          <t>Corolla</t>
        </is>
      </c>
      <c r="H2123" t="inlineStr">
        <is>
          <t>Dealer retail</t>
        </is>
      </c>
      <c r="I2123" t="inlineStr">
        <is>
          <t>Private buyer</t>
        </is>
      </c>
      <c r="J2123" t="inlineStr">
        <is>
          <t>Sophie Müller</t>
        </is>
      </c>
      <c r="K2123" s="70" t="n">
        <v>10</v>
      </c>
      <c r="L2123" s="71" t="n">
        <v>2661874.69</v>
      </c>
      <c r="M2123" s="71" t="n">
        <v>26618746.9</v>
      </c>
      <c r="N2123" s="71" t="n">
        <v>0</v>
      </c>
      <c r="O2123" s="71" t="n">
        <v>26618746.9</v>
      </c>
      <c r="P2123" s="71" t="n">
        <v>23820084.03</v>
      </c>
      <c r="Q2123" s="71" t="n">
        <v>2798662.87</v>
      </c>
      <c r="R2123" t="inlineStr">
        <is>
          <t>BK-02</t>
        </is>
      </c>
      <c r="S2123" t="inlineStr">
        <is>
          <t>Petrol</t>
        </is>
      </c>
      <c r="T2123" s="70" t="n">
        <v>10</v>
      </c>
      <c r="U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TY102115</t>
        </is>
      </c>
      <c r="B2124" s="68" t="n">
        <v>45934</v>
      </c>
      <c r="C2124" s="69" t="n">
        <v>2025</v>
      </c>
      <c r="D2124" t="inlineStr">
        <is>
          <t>Oct</t>
        </is>
      </c>
      <c r="E2124" t="inlineStr">
        <is>
          <t>Japan</t>
        </is>
      </c>
      <c r="F2124" t="inlineStr">
        <is>
          <t>Japan</t>
        </is>
      </c>
      <c r="G2124" t="inlineStr">
        <is>
          <t>RAV4</t>
        </is>
      </c>
      <c r="H2124" t="inlineStr">
        <is>
          <t>Dealer retail</t>
        </is>
      </c>
      <c r="I2124" t="inlineStr">
        <is>
          <t>Government</t>
        </is>
      </c>
      <c r="J2124" t="inlineStr">
        <is>
          <t>Kofi Mensah</t>
        </is>
      </c>
      <c r="K2124" s="70" t="n">
        <v>2</v>
      </c>
      <c r="L2124" s="71" t="n">
        <v>3536341.16</v>
      </c>
      <c r="M2124" s="71" t="n">
        <v>7072682.32</v>
      </c>
      <c r="N2124" s="71" t="n">
        <v>212180.47</v>
      </c>
      <c r="O2124" s="71" t="n">
        <v>6860501.85</v>
      </c>
      <c r="P2124" s="71" t="n">
        <v>5678270.96</v>
      </c>
      <c r="Q2124" s="71" t="n">
        <v>1182230.89</v>
      </c>
      <c r="R2124" t="inlineStr">
        <is>
          <t>OS-01</t>
        </is>
      </c>
      <c r="S2124" t="inlineStr">
        <is>
          <t>Hybrid</t>
        </is>
      </c>
      <c r="T2124" s="70" t="n">
        <v>2</v>
      </c>
      <c r="U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TY102116</t>
        </is>
      </c>
      <c r="B2125" s="68" t="n">
        <v>45934</v>
      </c>
      <c r="C2125" s="69" t="n">
        <v>2025</v>
      </c>
      <c r="D2125" t="inlineStr">
        <is>
          <t>Oct</t>
        </is>
      </c>
      <c r="E2125" t="inlineStr">
        <is>
          <t>Asia</t>
        </is>
      </c>
      <c r="F2125" t="inlineStr">
        <is>
          <t>India</t>
        </is>
      </c>
      <c r="G2125" t="inlineStr">
        <is>
          <t>Prius</t>
        </is>
      </c>
      <c r="H2125" t="inlineStr">
        <is>
          <t>Dealer retail</t>
        </is>
      </c>
      <c r="I2125" t="inlineStr">
        <is>
          <t>Private buyer</t>
        </is>
      </c>
      <c r="J2125" t="inlineStr">
        <is>
          <t>Liam O'Brien</t>
        </is>
      </c>
      <c r="K2125" s="70" t="n">
        <v>47</v>
      </c>
      <c r="L2125" s="71" t="n">
        <v>3683556.06</v>
      </c>
      <c r="M2125" s="71" t="n">
        <v>173127134.82</v>
      </c>
      <c r="N2125" s="71" t="n">
        <v>3462542.7</v>
      </c>
      <c r="O2125" s="71" t="n">
        <v>169664592.12</v>
      </c>
      <c r="P2125" s="71" t="n">
        <v>129461398.57</v>
      </c>
      <c r="Q2125" s="71" t="n">
        <v>40203193.55</v>
      </c>
      <c r="R2125" t="inlineStr">
        <is>
          <t>BL-03</t>
        </is>
      </c>
      <c r="S2125" t="inlineStr">
        <is>
          <t>Hybrid</t>
        </is>
      </c>
      <c r="T2125" s="70" t="n">
        <v>46</v>
      </c>
      <c r="U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TY102117</t>
        </is>
      </c>
      <c r="B2126" s="68" t="n">
        <v>45934</v>
      </c>
      <c r="C2126" s="69" t="n">
        <v>2025</v>
      </c>
      <c r="D2126" t="inlineStr">
        <is>
          <t>Oct</t>
        </is>
      </c>
      <c r="E2126" t="inlineStr">
        <is>
          <t>Europe</t>
        </is>
      </c>
      <c r="F2126" t="inlineStr">
        <is>
          <t>Germany</t>
        </is>
      </c>
      <c r="G2126" t="inlineStr">
        <is>
          <t>RAV4</t>
        </is>
      </c>
      <c r="H2126" t="inlineStr">
        <is>
          <t>Dealer retail</t>
        </is>
      </c>
      <c r="I2126" t="inlineStr">
        <is>
          <t>Private buyer</t>
        </is>
      </c>
      <c r="J2126" t="inlineStr">
        <is>
          <t>Aisha Bello</t>
        </is>
      </c>
      <c r="K2126" s="70" t="n">
        <v>18</v>
      </c>
      <c r="L2126" s="71" t="n">
        <v>3447957.29</v>
      </c>
      <c r="M2126" s="71" t="n">
        <v>62063231.22</v>
      </c>
      <c r="N2126" s="71" t="n">
        <v>3103161.56</v>
      </c>
      <c r="O2126" s="71" t="n">
        <v>58960069.66</v>
      </c>
      <c r="P2126" s="71" t="n">
        <v>50528922.36</v>
      </c>
      <c r="Q2126" s="71" t="n">
        <v>8431147.300000001</v>
      </c>
      <c r="R2126" t="inlineStr">
        <is>
          <t>BE-02</t>
        </is>
      </c>
      <c r="S2126" t="inlineStr">
        <is>
          <t>Hybrid</t>
        </is>
      </c>
      <c r="T2126" s="70" t="n">
        <v>18</v>
      </c>
      <c r="U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TY102118</t>
        </is>
      </c>
      <c r="B2127" s="68" t="n">
        <v>45935</v>
      </c>
      <c r="C2127" s="69" t="n">
        <v>2025</v>
      </c>
      <c r="D2127" t="inlineStr">
        <is>
          <t>Oct</t>
        </is>
      </c>
      <c r="E2127" t="inlineStr">
        <is>
          <t>Europe</t>
        </is>
      </c>
      <c r="F2127" t="inlineStr">
        <is>
          <t>Germany</t>
        </is>
      </c>
      <c r="G2127" t="inlineStr">
        <is>
          <t>Camry</t>
        </is>
      </c>
      <c r="H2127" t="inlineStr">
        <is>
          <t>Dealer retail</t>
        </is>
      </c>
      <c r="I2127" t="inlineStr">
        <is>
          <t>Company fleet</t>
        </is>
      </c>
      <c r="J2127" t="inlineStr">
        <is>
          <t>Lucas Martin</t>
        </is>
      </c>
      <c r="K2127" s="70" t="n">
        <v>8</v>
      </c>
      <c r="L2127" s="71" t="n">
        <v>3983434.62</v>
      </c>
      <c r="M2127" s="71" t="n">
        <v>31867476.96</v>
      </c>
      <c r="N2127" s="71" t="n">
        <v>0</v>
      </c>
      <c r="O2127" s="71" t="n">
        <v>31867476.96</v>
      </c>
      <c r="P2127" s="71" t="n">
        <v>24829098.84</v>
      </c>
      <c r="Q2127" s="71" t="n">
        <v>7038378.12</v>
      </c>
      <c r="R2127" t="inlineStr">
        <is>
          <t>BE-02</t>
        </is>
      </c>
      <c r="S2127" t="inlineStr">
        <is>
          <t>Petrol</t>
        </is>
      </c>
      <c r="T2127" s="70" t="n">
        <v>8</v>
      </c>
      <c r="U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TY102119</t>
        </is>
      </c>
      <c r="B2128" s="68" t="n">
        <v>45935</v>
      </c>
      <c r="C2128" s="69" t="n">
        <v>2025</v>
      </c>
      <c r="D2128" t="inlineStr">
        <is>
          <t>Oct</t>
        </is>
      </c>
      <c r="E2128" t="inlineStr">
        <is>
          <t>Europe</t>
        </is>
      </c>
      <c r="F2128" t="inlineStr">
        <is>
          <t>France</t>
        </is>
      </c>
      <c r="G2128" t="inlineStr">
        <is>
          <t>RAV4</t>
        </is>
      </c>
      <c r="H2128" t="inlineStr">
        <is>
          <t>Online reservation</t>
        </is>
      </c>
      <c r="I2128" t="inlineStr">
        <is>
          <t>Company fleet</t>
        </is>
      </c>
      <c r="J2128" t="inlineStr">
        <is>
          <t>Arjun Mehta</t>
        </is>
      </c>
      <c r="K2128" s="70" t="n">
        <v>22</v>
      </c>
      <c r="L2128" s="71" t="n">
        <v>3491350.12</v>
      </c>
      <c r="M2128" s="71" t="n">
        <v>76809702.64</v>
      </c>
      <c r="N2128" s="71" t="n">
        <v>1536194.05</v>
      </c>
      <c r="O2128" s="71" t="n">
        <v>75273508.59</v>
      </c>
      <c r="P2128" s="71" t="n">
        <v>62526736.87</v>
      </c>
      <c r="Q2128" s="71" t="n">
        <v>12746771.72</v>
      </c>
      <c r="R2128" t="inlineStr">
        <is>
          <t>PA-01</t>
        </is>
      </c>
      <c r="S2128" t="inlineStr">
        <is>
          <t>Hybrid</t>
        </is>
      </c>
      <c r="T2128" s="70" t="n">
        <v>23</v>
      </c>
      <c r="U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TY102120</t>
        </is>
      </c>
      <c r="B2129" s="68" t="n">
        <v>45935</v>
      </c>
      <c r="C2129" s="69" t="n">
        <v>2025</v>
      </c>
      <c r="D2129" t="inlineStr">
        <is>
          <t>Oct</t>
        </is>
      </c>
      <c r="E2129" t="inlineStr">
        <is>
          <t>Japan</t>
        </is>
      </c>
      <c r="F2129" t="inlineStr">
        <is>
          <t>Japan</t>
        </is>
      </c>
      <c r="G2129" t="inlineStr">
        <is>
          <t>Hilux</t>
        </is>
      </c>
      <c r="H2129" t="inlineStr">
        <is>
          <t>Dealer retail</t>
        </is>
      </c>
      <c r="I2129" t="inlineStr">
        <is>
          <t>Private buyer</t>
        </is>
      </c>
      <c r="J2129" t="inlineStr">
        <is>
          <t>Aisha Bello</t>
        </is>
      </c>
      <c r="K2129" s="70" t="n">
        <v>27</v>
      </c>
      <c r="L2129" s="71" t="n">
        <v>4164586.94</v>
      </c>
      <c r="M2129" s="71" t="n">
        <v>112443847.38</v>
      </c>
      <c r="N2129" s="71" t="n">
        <v>5622192.37</v>
      </c>
      <c r="O2129" s="71" t="n">
        <v>106821655.01</v>
      </c>
      <c r="P2129" s="71" t="n">
        <v>86974267.45999999</v>
      </c>
      <c r="Q2129" s="71" t="n">
        <v>19847387.55</v>
      </c>
      <c r="R2129" t="inlineStr">
        <is>
          <t>NG-03</t>
        </is>
      </c>
      <c r="S2129" t="inlineStr">
        <is>
          <t>Diesel</t>
        </is>
      </c>
      <c r="T2129" s="70" t="n">
        <v>28</v>
      </c>
      <c r="U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TY102121</t>
        </is>
      </c>
      <c r="B2130" s="68" t="n">
        <v>45935</v>
      </c>
      <c r="C2130" s="69" t="n">
        <v>2025</v>
      </c>
      <c r="D2130" t="inlineStr">
        <is>
          <t>Oct</t>
        </is>
      </c>
      <c r="E2130" t="inlineStr">
        <is>
          <t>Japan</t>
        </is>
      </c>
      <c r="F2130" t="inlineStr">
        <is>
          <t>Japan</t>
        </is>
      </c>
      <c r="G2130" t="inlineStr">
        <is>
          <t>Hilux</t>
        </is>
      </c>
      <c r="H2130" t="inlineStr">
        <is>
          <t>Dealer retail</t>
        </is>
      </c>
      <c r="I2130" t="inlineStr">
        <is>
          <t>Company fleet</t>
        </is>
      </c>
      <c r="J2130" t="inlineStr">
        <is>
          <t>Kofi Mensah</t>
        </is>
      </c>
      <c r="K2130" s="70" t="n">
        <v>23</v>
      </c>
      <c r="L2130" s="71" t="n">
        <v>3968728.31</v>
      </c>
      <c r="M2130" s="71" t="n">
        <v>91280751.13</v>
      </c>
      <c r="N2130" s="71" t="n">
        <v>4564037.56</v>
      </c>
      <c r="O2130" s="71" t="n">
        <v>86716713.56999999</v>
      </c>
      <c r="P2130" s="71" t="n">
        <v>72797790.09</v>
      </c>
      <c r="Q2130" s="71" t="n">
        <v>13918923.48</v>
      </c>
      <c r="R2130" t="inlineStr">
        <is>
          <t>NG-02</t>
        </is>
      </c>
      <c r="S2130" t="inlineStr">
        <is>
          <t>Diesel</t>
        </is>
      </c>
      <c r="T2130" s="70" t="n">
        <v>25</v>
      </c>
      <c r="U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TY102122</t>
        </is>
      </c>
      <c r="B2131" s="68" t="n">
        <v>45935</v>
      </c>
      <c r="C2131" s="69" t="n">
        <v>2025</v>
      </c>
      <c r="D2131" t="inlineStr">
        <is>
          <t>Oct</t>
        </is>
      </c>
      <c r="E2131" t="inlineStr">
        <is>
          <t>Asia</t>
        </is>
      </c>
      <c r="F2131" t="inlineStr">
        <is>
          <t>India</t>
        </is>
      </c>
      <c r="G2131" t="inlineStr">
        <is>
          <t>Corolla</t>
        </is>
      </c>
      <c r="H2131" t="inlineStr">
        <is>
          <t>Dealer retail</t>
        </is>
      </c>
      <c r="I2131" t="inlineStr">
        <is>
          <t>Private buyer</t>
        </is>
      </c>
      <c r="J2131" t="inlineStr">
        <is>
          <t>Priya Nair</t>
        </is>
      </c>
      <c r="K2131" s="70" t="n">
        <v>2</v>
      </c>
      <c r="L2131" s="71" t="n">
        <v>2661162.53</v>
      </c>
      <c r="M2131" s="71" t="n">
        <v>5322325.06</v>
      </c>
      <c r="N2131" s="71" t="n">
        <v>266116.25</v>
      </c>
      <c r="O2131" s="71" t="n">
        <v>5056208.81</v>
      </c>
      <c r="P2131" s="71" t="n">
        <v>4577883.44</v>
      </c>
      <c r="Q2131" s="71" t="n">
        <v>478325.37</v>
      </c>
      <c r="R2131" t="inlineStr">
        <is>
          <t>PU-01</t>
        </is>
      </c>
      <c r="S2131" t="inlineStr">
        <is>
          <t>Petrol</t>
        </is>
      </c>
      <c r="T2131" s="70" t="n">
        <v>2</v>
      </c>
      <c r="U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TY102123</t>
        </is>
      </c>
      <c r="B2132" s="68" t="n">
        <v>45935</v>
      </c>
      <c r="C2132" s="69" t="n">
        <v>2025</v>
      </c>
      <c r="D2132" t="inlineStr">
        <is>
          <t>Oct</t>
        </is>
      </c>
      <c r="E2132" t="inlineStr">
        <is>
          <t>Middle East</t>
        </is>
      </c>
      <c r="F2132" t="inlineStr">
        <is>
          <t>Saudi Arabia</t>
        </is>
      </c>
      <c r="G2132" t="inlineStr">
        <is>
          <t>Camry</t>
        </is>
      </c>
      <c r="H2132" t="inlineStr">
        <is>
          <t>Dealer retail</t>
        </is>
      </c>
      <c r="I2132" t="inlineStr">
        <is>
          <t>Private buyer</t>
        </is>
      </c>
      <c r="J2132" t="inlineStr">
        <is>
          <t>Sophie Müller</t>
        </is>
      </c>
      <c r="K2132" s="70" t="n">
        <v>36</v>
      </c>
      <c r="L2132" s="71" t="n">
        <v>4031475.39</v>
      </c>
      <c r="M2132" s="71" t="n">
        <v>145133114.04</v>
      </c>
      <c r="N2132" s="71" t="n">
        <v>0</v>
      </c>
      <c r="O2132" s="71" t="n">
        <v>145133114.04</v>
      </c>
      <c r="P2132" s="71" t="n">
        <v>118901251.92</v>
      </c>
      <c r="Q2132" s="71" t="n">
        <v>26231862.12</v>
      </c>
      <c r="R2132" t="inlineStr">
        <is>
          <t>RY-02</t>
        </is>
      </c>
      <c r="S2132" t="inlineStr">
        <is>
          <t>Petrol</t>
        </is>
      </c>
      <c r="T2132" s="70" t="n">
        <v>39</v>
      </c>
      <c r="U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TY102124</t>
        </is>
      </c>
      <c r="B2133" s="68" t="n">
        <v>45935</v>
      </c>
      <c r="C2133" s="69" t="n">
        <v>2025</v>
      </c>
      <c r="D2133" t="inlineStr">
        <is>
          <t>Oct</t>
        </is>
      </c>
      <c r="E2133" t="inlineStr">
        <is>
          <t>Japan</t>
        </is>
      </c>
      <c r="F2133" t="inlineStr">
        <is>
          <t>Japan</t>
        </is>
      </c>
      <c r="G2133" t="inlineStr">
        <is>
          <t>RAV4</t>
        </is>
      </c>
      <c r="H2133" t="inlineStr">
        <is>
          <t>Dealer retail</t>
        </is>
      </c>
      <c r="I2133" t="inlineStr">
        <is>
          <t>Private buyer</t>
        </is>
      </c>
      <c r="J2133" t="inlineStr">
        <is>
          <t>Arjun Mehta</t>
        </is>
      </c>
      <c r="K2133" s="70" t="n">
        <v>41</v>
      </c>
      <c r="L2133" s="71" t="n">
        <v>3652614.54</v>
      </c>
      <c r="M2133" s="71" t="n">
        <v>149757196.14</v>
      </c>
      <c r="N2133" s="71" t="n">
        <v>4492715.88</v>
      </c>
      <c r="O2133" s="71" t="n">
        <v>145264480.26</v>
      </c>
      <c r="P2133" s="71" t="n">
        <v>119924149.3</v>
      </c>
      <c r="Q2133" s="71" t="n">
        <v>25340330.96</v>
      </c>
      <c r="R2133" t="inlineStr">
        <is>
          <t>NG-01</t>
        </is>
      </c>
      <c r="S2133" t="inlineStr">
        <is>
          <t>Petrol</t>
        </is>
      </c>
      <c r="T2133" s="70" t="n">
        <v>40</v>
      </c>
      <c r="U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TY102125</t>
        </is>
      </c>
      <c r="B2134" s="68" t="n">
        <v>45935</v>
      </c>
      <c r="C2134" s="69" t="n">
        <v>2025</v>
      </c>
      <c r="D2134" t="inlineStr">
        <is>
          <t>Oct</t>
        </is>
      </c>
      <c r="E2134" t="inlineStr">
        <is>
          <t>North America</t>
        </is>
      </c>
      <c r="F2134" t="inlineStr">
        <is>
          <t>USA</t>
        </is>
      </c>
      <c r="G2134" t="inlineStr">
        <is>
          <t>RAV4</t>
        </is>
      </c>
      <c r="H2134" t="inlineStr">
        <is>
          <t>Fleet</t>
        </is>
      </c>
      <c r="I2134" t="inlineStr">
        <is>
          <t>Private buyer</t>
        </is>
      </c>
      <c r="J2134" t="inlineStr">
        <is>
          <t>Olivia Brown</t>
        </is>
      </c>
      <c r="K2134" s="70" t="n">
        <v>43</v>
      </c>
      <c r="L2134" s="71" t="n">
        <v>3574918.24</v>
      </c>
      <c r="M2134" s="71" t="n">
        <v>153721484.32</v>
      </c>
      <c r="N2134" s="71" t="n">
        <v>7686074.22</v>
      </c>
      <c r="O2134" s="71" t="n">
        <v>146035410.1</v>
      </c>
      <c r="P2134" s="71" t="n">
        <v>123031911.33</v>
      </c>
      <c r="Q2134" s="71" t="n">
        <v>23003498.77</v>
      </c>
      <c r="R2134" t="inlineStr">
        <is>
          <t>LA-02</t>
        </is>
      </c>
      <c r="S2134" t="inlineStr">
        <is>
          <t>Hybrid</t>
        </is>
      </c>
      <c r="T2134" s="70" t="n">
        <v>47</v>
      </c>
      <c r="U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TY102126</t>
        </is>
      </c>
      <c r="B2135" s="68" t="n">
        <v>45935</v>
      </c>
      <c r="C2135" s="69" t="n">
        <v>2025</v>
      </c>
      <c r="D2135" t="inlineStr">
        <is>
          <t>Oct</t>
        </is>
      </c>
      <c r="E2135" t="inlineStr">
        <is>
          <t>Asia</t>
        </is>
      </c>
      <c r="F2135" t="inlineStr">
        <is>
          <t>Indonesia</t>
        </is>
      </c>
      <c r="G2135" t="inlineStr">
        <is>
          <t>RAV4</t>
        </is>
      </c>
      <c r="H2135" t="inlineStr">
        <is>
          <t>Dealer retail</t>
        </is>
      </c>
      <c r="I2135" t="inlineStr">
        <is>
          <t>Private buyer</t>
        </is>
      </c>
      <c r="J2135" t="inlineStr">
        <is>
          <t>Mei Lin</t>
        </is>
      </c>
      <c r="K2135" s="70" t="n">
        <v>43</v>
      </c>
      <c r="L2135" s="71" t="n">
        <v>3577988.3</v>
      </c>
      <c r="M2135" s="71" t="n">
        <v>153853496.9</v>
      </c>
      <c r="N2135" s="71" t="n">
        <v>3077069.94</v>
      </c>
      <c r="O2135" s="71" t="n">
        <v>150776426.96</v>
      </c>
      <c r="P2135" s="71" t="n">
        <v>123375983.38</v>
      </c>
      <c r="Q2135" s="71" t="n">
        <v>27400443.58</v>
      </c>
      <c r="R2135" t="inlineStr">
        <is>
          <t>JK-02</t>
        </is>
      </c>
      <c r="S2135" t="inlineStr">
        <is>
          <t>Hybrid</t>
        </is>
      </c>
      <c r="T2135" s="70" t="n">
        <v>46</v>
      </c>
      <c r="U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TY102127</t>
        </is>
      </c>
      <c r="B2136" s="68" t="n">
        <v>45936</v>
      </c>
      <c r="C2136" s="69" t="n">
        <v>2025</v>
      </c>
      <c r="D2136" t="inlineStr">
        <is>
          <t>Oct</t>
        </is>
      </c>
      <c r="E2136" t="inlineStr">
        <is>
          <t>North America</t>
        </is>
      </c>
      <c r="F2136" t="inlineStr">
        <is>
          <t>Canada</t>
        </is>
      </c>
      <c r="G2136" t="inlineStr">
        <is>
          <t>RAV4</t>
        </is>
      </c>
      <c r="H2136" t="inlineStr">
        <is>
          <t>Dealer retail</t>
        </is>
      </c>
      <c r="I2136" t="inlineStr">
        <is>
          <t>Company fleet</t>
        </is>
      </c>
      <c r="J2136" t="inlineStr">
        <is>
          <t>Hiroshi Tanaka</t>
        </is>
      </c>
      <c r="K2136" s="70" t="n">
        <v>42</v>
      </c>
      <c r="L2136" s="71" t="n">
        <v>3573202.2</v>
      </c>
      <c r="M2136" s="71" t="n">
        <v>150074492.4</v>
      </c>
      <c r="N2136" s="71" t="n">
        <v>3001489.85</v>
      </c>
      <c r="O2136" s="71" t="n">
        <v>147073002.55</v>
      </c>
      <c r="P2136" s="71" t="n">
        <v>118422677.8</v>
      </c>
      <c r="Q2136" s="71" t="n">
        <v>28650324.75</v>
      </c>
      <c r="R2136" t="inlineStr">
        <is>
          <t>TO-04</t>
        </is>
      </c>
      <c r="S2136" t="inlineStr">
        <is>
          <t>Hybrid</t>
        </is>
      </c>
      <c r="T2136" s="70" t="n">
        <v>47</v>
      </c>
      <c r="U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TY102128</t>
        </is>
      </c>
      <c r="B2137" s="68" t="n">
        <v>45936</v>
      </c>
      <c r="C2137" s="69" t="n">
        <v>2025</v>
      </c>
      <c r="D2137" t="inlineStr">
        <is>
          <t>Oct</t>
        </is>
      </c>
      <c r="E2137" t="inlineStr">
        <is>
          <t>Asia</t>
        </is>
      </c>
      <c r="F2137" t="inlineStr">
        <is>
          <t>Indonesia</t>
        </is>
      </c>
      <c r="G2137" t="inlineStr">
        <is>
          <t>Hilux</t>
        </is>
      </c>
      <c r="H2137" t="inlineStr">
        <is>
          <t>Dealer retail</t>
        </is>
      </c>
      <c r="I2137" t="inlineStr">
        <is>
          <t>Private buyer</t>
        </is>
      </c>
      <c r="J2137" t="inlineStr">
        <is>
          <t>Fatima Al-Saud</t>
        </is>
      </c>
      <c r="K2137" s="70" t="n">
        <v>4</v>
      </c>
      <c r="L2137" s="71" t="n">
        <v>3962474.38</v>
      </c>
      <c r="M2137" s="71" t="n">
        <v>15849897.52</v>
      </c>
      <c r="N2137" s="71" t="n">
        <v>316997.95</v>
      </c>
      <c r="O2137" s="71" t="n">
        <v>15532899.57</v>
      </c>
      <c r="P2137" s="71" t="n">
        <v>13087119.35</v>
      </c>
      <c r="Q2137" s="71" t="n">
        <v>2445780.22</v>
      </c>
      <c r="R2137" t="inlineStr">
        <is>
          <t>JK-02</t>
        </is>
      </c>
      <c r="S2137" t="inlineStr">
        <is>
          <t>Diesel</t>
        </is>
      </c>
      <c r="T2137" s="70" t="n">
        <v>4</v>
      </c>
      <c r="U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TY102129</t>
        </is>
      </c>
      <c r="B2138" s="68" t="n">
        <v>45936</v>
      </c>
      <c r="C2138" s="69" t="n">
        <v>2025</v>
      </c>
      <c r="D2138" t="inlineStr">
        <is>
          <t>Oct</t>
        </is>
      </c>
      <c r="E2138" t="inlineStr">
        <is>
          <t>Japan</t>
        </is>
      </c>
      <c r="F2138" t="inlineStr">
        <is>
          <t>Japan</t>
        </is>
      </c>
      <c r="G2138" t="inlineStr">
        <is>
          <t>Prius</t>
        </is>
      </c>
      <c r="H2138" t="inlineStr">
        <is>
          <t>Online reservation</t>
        </is>
      </c>
      <c r="I2138" t="inlineStr">
        <is>
          <t>Private buyer</t>
        </is>
      </c>
      <c r="J2138" t="inlineStr">
        <is>
          <t>Ravindra Patil</t>
        </is>
      </c>
      <c r="K2138" s="70" t="n">
        <v>35</v>
      </c>
      <c r="L2138" s="71" t="n">
        <v>3461599.34</v>
      </c>
      <c r="M2138" s="71" t="n">
        <v>121155976.9</v>
      </c>
      <c r="N2138" s="71" t="n">
        <v>0</v>
      </c>
      <c r="O2138" s="71" t="n">
        <v>121155976.9</v>
      </c>
      <c r="P2138" s="71" t="n">
        <v>99533925.26000001</v>
      </c>
      <c r="Q2138" s="71" t="n">
        <v>21622051.64</v>
      </c>
      <c r="R2138" t="inlineStr">
        <is>
          <t>OS-03</t>
        </is>
      </c>
      <c r="S2138" t="inlineStr">
        <is>
          <t>Hybrid</t>
        </is>
      </c>
      <c r="T2138" s="70" t="n">
        <v>35</v>
      </c>
      <c r="U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TY102130</t>
        </is>
      </c>
      <c r="B2139" s="68" t="n">
        <v>45936</v>
      </c>
      <c r="C2139" s="69" t="n">
        <v>2025</v>
      </c>
      <c r="D2139" t="inlineStr">
        <is>
          <t>Oct</t>
        </is>
      </c>
      <c r="E2139" t="inlineStr">
        <is>
          <t>Japan</t>
        </is>
      </c>
      <c r="F2139" t="inlineStr">
        <is>
          <t>Japan</t>
        </is>
      </c>
      <c r="G2139" t="inlineStr">
        <is>
          <t>Corolla</t>
        </is>
      </c>
      <c r="H2139" t="inlineStr">
        <is>
          <t>Online reservation</t>
        </is>
      </c>
      <c r="I2139" t="inlineStr">
        <is>
          <t>Private buyer</t>
        </is>
      </c>
      <c r="J2139" t="inlineStr">
        <is>
          <t>Sara Rossi</t>
        </is>
      </c>
      <c r="K2139" s="70" t="n">
        <v>22</v>
      </c>
      <c r="L2139" s="71" t="n">
        <v>2655940.24</v>
      </c>
      <c r="M2139" s="71" t="n">
        <v>58430685.28</v>
      </c>
      <c r="N2139" s="71" t="n">
        <v>1752920.56</v>
      </c>
      <c r="O2139" s="71" t="n">
        <v>56677764.72</v>
      </c>
      <c r="P2139" s="71" t="n">
        <v>51269791.31</v>
      </c>
      <c r="Q2139" s="71" t="n">
        <v>5407973.41</v>
      </c>
      <c r="R2139" t="inlineStr">
        <is>
          <t>TK-01</t>
        </is>
      </c>
      <c r="S2139" t="inlineStr">
        <is>
          <t>Hybrid</t>
        </is>
      </c>
      <c r="T2139" s="70" t="n">
        <v>22</v>
      </c>
      <c r="U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TY102131</t>
        </is>
      </c>
      <c r="B2140" s="68" t="n">
        <v>45936</v>
      </c>
      <c r="C2140" s="69" t="n">
        <v>2025</v>
      </c>
      <c r="D2140" t="inlineStr">
        <is>
          <t>Oct</t>
        </is>
      </c>
      <c r="E2140" t="inlineStr">
        <is>
          <t>Japan</t>
        </is>
      </c>
      <c r="F2140" t="inlineStr">
        <is>
          <t>Japan</t>
        </is>
      </c>
      <c r="G2140" t="inlineStr">
        <is>
          <t>Corolla</t>
        </is>
      </c>
      <c r="H2140" t="inlineStr">
        <is>
          <t>Dealer retail</t>
        </is>
      </c>
      <c r="I2140" t="inlineStr">
        <is>
          <t>Private buyer</t>
        </is>
      </c>
      <c r="J2140" t="inlineStr">
        <is>
          <t>Priya Nair</t>
        </is>
      </c>
      <c r="K2140" s="70" t="n">
        <v>46</v>
      </c>
      <c r="L2140" s="71" t="n">
        <v>2669913.86</v>
      </c>
      <c r="M2140" s="71" t="n">
        <v>122816037.56</v>
      </c>
      <c r="N2140" s="71" t="n">
        <v>2456320.75</v>
      </c>
      <c r="O2140" s="71" t="n">
        <v>120359716.81</v>
      </c>
      <c r="P2140" s="71" t="n">
        <v>108480026.95</v>
      </c>
      <c r="Q2140" s="71" t="n">
        <v>11879689.86</v>
      </c>
      <c r="R2140" t="inlineStr">
        <is>
          <t>OS-04</t>
        </is>
      </c>
      <c r="S2140" t="inlineStr">
        <is>
          <t>Petrol</t>
        </is>
      </c>
      <c r="T2140" s="70" t="n">
        <v>50</v>
      </c>
      <c r="U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TY102132</t>
        </is>
      </c>
      <c r="B2141" s="68" t="n">
        <v>45936</v>
      </c>
      <c r="C2141" s="69" t="n">
        <v>2025</v>
      </c>
      <c r="D2141" t="inlineStr">
        <is>
          <t>Oct</t>
        </is>
      </c>
      <c r="E2141" t="inlineStr">
        <is>
          <t>North America</t>
        </is>
      </c>
      <c r="F2141" t="inlineStr">
        <is>
          <t>USA</t>
        </is>
      </c>
      <c r="G2141" t="inlineStr">
        <is>
          <t>Prius</t>
        </is>
      </c>
      <c r="H2141" t="inlineStr">
        <is>
          <t>Dealer retail</t>
        </is>
      </c>
      <c r="I2141" t="inlineStr">
        <is>
          <t>Private buyer</t>
        </is>
      </c>
      <c r="J2141" t="inlineStr">
        <is>
          <t>Sophie Müller</t>
        </is>
      </c>
      <c r="K2141" s="70" t="n">
        <v>37</v>
      </c>
      <c r="L2141" s="71" t="n">
        <v>3551111.85</v>
      </c>
      <c r="M2141" s="71" t="n">
        <v>131391138.45</v>
      </c>
      <c r="N2141" s="71" t="n">
        <v>0</v>
      </c>
      <c r="O2141" s="71" t="n">
        <v>131391138.45</v>
      </c>
      <c r="P2141" s="71" t="n">
        <v>101588511.46</v>
      </c>
      <c r="Q2141" s="71" t="n">
        <v>29802626.99</v>
      </c>
      <c r="R2141" t="inlineStr">
        <is>
          <t>LA-01</t>
        </is>
      </c>
      <c r="S2141" t="inlineStr">
        <is>
          <t>Hybrid</t>
        </is>
      </c>
      <c r="T2141" s="70" t="n">
        <v>41</v>
      </c>
      <c r="U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TY102133</t>
        </is>
      </c>
      <c r="B2142" s="68" t="n">
        <v>45936</v>
      </c>
      <c r="C2142" s="69" t="n">
        <v>2025</v>
      </c>
      <c r="D2142" t="inlineStr">
        <is>
          <t>Oct</t>
        </is>
      </c>
      <c r="E2142" t="inlineStr">
        <is>
          <t>Middle East</t>
        </is>
      </c>
      <c r="F2142" t="inlineStr">
        <is>
          <t>Saudi Arabia</t>
        </is>
      </c>
      <c r="G2142" t="inlineStr">
        <is>
          <t>Corolla</t>
        </is>
      </c>
      <c r="H2142" t="inlineStr">
        <is>
          <t>Dealer retail</t>
        </is>
      </c>
      <c r="I2142" t="inlineStr">
        <is>
          <t>Private buyer</t>
        </is>
      </c>
      <c r="J2142" t="inlineStr">
        <is>
          <t>Liam O'Brien</t>
        </is>
      </c>
      <c r="K2142" s="70" t="n">
        <v>15</v>
      </c>
      <c r="L2142" s="71" t="n">
        <v>2706165.94</v>
      </c>
      <c r="M2142" s="71" t="n">
        <v>40592489.1</v>
      </c>
      <c r="N2142" s="71" t="n">
        <v>2029624.46</v>
      </c>
      <c r="O2142" s="71" t="n">
        <v>38562864.64</v>
      </c>
      <c r="P2142" s="71" t="n">
        <v>34453366.52</v>
      </c>
      <c r="Q2142" s="71" t="n">
        <v>4109498.12</v>
      </c>
      <c r="R2142" t="inlineStr">
        <is>
          <t>RY-04</t>
        </is>
      </c>
      <c r="S2142" t="inlineStr">
        <is>
          <t>Petrol</t>
        </is>
      </c>
      <c r="T2142" s="70" t="n">
        <v>16</v>
      </c>
      <c r="U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TY102134</t>
        </is>
      </c>
      <c r="B2143" s="68" t="n">
        <v>45936</v>
      </c>
      <c r="C2143" s="69" t="n">
        <v>2025</v>
      </c>
      <c r="D2143" t="inlineStr">
        <is>
          <t>Oct</t>
        </is>
      </c>
      <c r="E2143" t="inlineStr">
        <is>
          <t>Japan</t>
        </is>
      </c>
      <c r="F2143" t="inlineStr">
        <is>
          <t>Japan</t>
        </is>
      </c>
      <c r="G2143" t="inlineStr">
        <is>
          <t>Land Cruiser</t>
        </is>
      </c>
      <c r="H2143" t="inlineStr">
        <is>
          <t>Dealer retail</t>
        </is>
      </c>
      <c r="I2143" t="inlineStr">
        <is>
          <t>Government</t>
        </is>
      </c>
      <c r="J2143" t="inlineStr">
        <is>
          <t>Sophie Müller</t>
        </is>
      </c>
      <c r="K2143" s="70" t="n">
        <v>22</v>
      </c>
      <c r="L2143" s="71" t="n">
        <v>7583787.43</v>
      </c>
      <c r="M2143" s="71" t="n">
        <v>166843323.46</v>
      </c>
      <c r="N2143" s="71" t="n">
        <v>5005299.7</v>
      </c>
      <c r="O2143" s="71" t="n">
        <v>161838023.76</v>
      </c>
      <c r="P2143" s="71" t="n">
        <v>124877378.92</v>
      </c>
      <c r="Q2143" s="71" t="n">
        <v>36960644.84</v>
      </c>
      <c r="R2143" t="inlineStr">
        <is>
          <t>NG-03</t>
        </is>
      </c>
      <c r="S2143" t="inlineStr">
        <is>
          <t>Hybrid</t>
        </is>
      </c>
      <c r="T2143" s="70" t="n">
        <v>24</v>
      </c>
      <c r="U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TY102135</t>
        </is>
      </c>
      <c r="B2144" s="68" t="n">
        <v>45936</v>
      </c>
      <c r="C2144" s="69" t="n">
        <v>2025</v>
      </c>
      <c r="D2144" t="inlineStr">
        <is>
          <t>Oct</t>
        </is>
      </c>
      <c r="E2144" t="inlineStr">
        <is>
          <t>North America</t>
        </is>
      </c>
      <c r="F2144" t="inlineStr">
        <is>
          <t>Canada</t>
        </is>
      </c>
      <c r="G2144" t="inlineStr">
        <is>
          <t>Corolla</t>
        </is>
      </c>
      <c r="H2144" t="inlineStr">
        <is>
          <t>Dealer retail</t>
        </is>
      </c>
      <c r="I2144" t="inlineStr">
        <is>
          <t>Private buyer</t>
        </is>
      </c>
      <c r="J2144" t="inlineStr">
        <is>
          <t>Sara Rossi</t>
        </is>
      </c>
      <c r="K2144" s="70" t="n">
        <v>13</v>
      </c>
      <c r="L2144" s="71" t="n">
        <v>2893188.17</v>
      </c>
      <c r="M2144" s="71" t="n">
        <v>37611446.21</v>
      </c>
      <c r="N2144" s="71" t="n">
        <v>752228.92</v>
      </c>
      <c r="O2144" s="71" t="n">
        <v>36859217.29</v>
      </c>
      <c r="P2144" s="71" t="n">
        <v>29250291.64</v>
      </c>
      <c r="Q2144" s="71" t="n">
        <v>7608925.65</v>
      </c>
      <c r="R2144" t="inlineStr">
        <is>
          <t>TO-03</t>
        </is>
      </c>
      <c r="S2144" t="inlineStr">
        <is>
          <t>Hybrid</t>
        </is>
      </c>
      <c r="T2144" s="70" t="n">
        <v>14</v>
      </c>
      <c r="U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TY102136</t>
        </is>
      </c>
      <c r="B2145" s="68" t="n">
        <v>45937</v>
      </c>
      <c r="C2145" s="69" t="n">
        <v>2025</v>
      </c>
      <c r="D2145" t="inlineStr">
        <is>
          <t>Oct</t>
        </is>
      </c>
      <c r="E2145" t="inlineStr">
        <is>
          <t>North America</t>
        </is>
      </c>
      <c r="F2145" t="inlineStr">
        <is>
          <t>USA</t>
        </is>
      </c>
      <c r="G2145" t="inlineStr">
        <is>
          <t>Land Cruiser</t>
        </is>
      </c>
      <c r="H2145" t="inlineStr">
        <is>
          <t>Fleet</t>
        </is>
      </c>
      <c r="I2145" t="inlineStr">
        <is>
          <t>Company fleet</t>
        </is>
      </c>
      <c r="J2145" t="inlineStr">
        <is>
          <t>Ana Costa</t>
        </is>
      </c>
      <c r="K2145" s="70" t="n">
        <v>36</v>
      </c>
      <c r="L2145" s="71" t="n">
        <v>7348500.33</v>
      </c>
      <c r="M2145" s="71" t="n">
        <v>264546011.88</v>
      </c>
      <c r="N2145" s="71" t="n">
        <v>13227300.59</v>
      </c>
      <c r="O2145" s="71" t="n">
        <v>251318711.29</v>
      </c>
      <c r="P2145" s="71" t="n">
        <v>200140820.37</v>
      </c>
      <c r="Q2145" s="71" t="n">
        <v>51177890.92</v>
      </c>
      <c r="R2145" t="inlineStr">
        <is>
          <t>TX-01</t>
        </is>
      </c>
      <c r="S2145" t="inlineStr">
        <is>
          <t>Petrol</t>
        </is>
      </c>
      <c r="T2145" s="70" t="n">
        <v>36</v>
      </c>
      <c r="U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TY102137</t>
        </is>
      </c>
      <c r="B2146" s="68" t="n">
        <v>45937</v>
      </c>
      <c r="C2146" s="69" t="n">
        <v>2025</v>
      </c>
      <c r="D2146" t="inlineStr">
        <is>
          <t>Oct</t>
        </is>
      </c>
      <c r="E2146" t="inlineStr">
        <is>
          <t>Japan</t>
        </is>
      </c>
      <c r="F2146" t="inlineStr">
        <is>
          <t>Japan</t>
        </is>
      </c>
      <c r="G2146" t="inlineStr">
        <is>
          <t>Corolla</t>
        </is>
      </c>
      <c r="H2146" t="inlineStr">
        <is>
          <t>Dealer retail</t>
        </is>
      </c>
      <c r="I2146" t="inlineStr">
        <is>
          <t>Government</t>
        </is>
      </c>
      <c r="J2146" t="inlineStr">
        <is>
          <t>Shraddha Kulkarni</t>
        </is>
      </c>
      <c r="K2146" s="70" t="n">
        <v>17</v>
      </c>
      <c r="L2146" s="71" t="n">
        <v>2867696.83</v>
      </c>
      <c r="M2146" s="71" t="n">
        <v>48750846.11</v>
      </c>
      <c r="N2146" s="71" t="n">
        <v>1462525.38</v>
      </c>
      <c r="O2146" s="71" t="n">
        <v>47288320.73</v>
      </c>
      <c r="P2146" s="71" t="n">
        <v>38295114.73</v>
      </c>
      <c r="Q2146" s="71" t="n">
        <v>8993206</v>
      </c>
      <c r="R2146" t="inlineStr">
        <is>
          <t>OS-01</t>
        </is>
      </c>
      <c r="S2146" t="inlineStr">
        <is>
          <t>Petrol</t>
        </is>
      </c>
      <c r="T2146" s="70" t="n">
        <v>17</v>
      </c>
      <c r="U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TY102138</t>
        </is>
      </c>
      <c r="B2147" s="68" t="n">
        <v>45937</v>
      </c>
      <c r="C2147" s="69" t="n">
        <v>2025</v>
      </c>
      <c r="D2147" t="inlineStr">
        <is>
          <t>Oct</t>
        </is>
      </c>
      <c r="E2147" t="inlineStr">
        <is>
          <t>Middle East</t>
        </is>
      </c>
      <c r="F2147" t="inlineStr">
        <is>
          <t>Saudi Arabia</t>
        </is>
      </c>
      <c r="G2147" t="inlineStr">
        <is>
          <t>Land Cruiser</t>
        </is>
      </c>
      <c r="H2147" t="inlineStr">
        <is>
          <t>Online reservation</t>
        </is>
      </c>
      <c r="I2147" t="inlineStr">
        <is>
          <t>Private buyer</t>
        </is>
      </c>
      <c r="J2147" t="inlineStr">
        <is>
          <t>Emma Clarke</t>
        </is>
      </c>
      <c r="K2147" s="70" t="n">
        <v>21</v>
      </c>
      <c r="L2147" s="71" t="n">
        <v>7452128.93</v>
      </c>
      <c r="M2147" s="71" t="n">
        <v>156494707.53</v>
      </c>
      <c r="N2147" s="71" t="n">
        <v>3129894.15</v>
      </c>
      <c r="O2147" s="71" t="n">
        <v>153364813.38</v>
      </c>
      <c r="P2147" s="71" t="n">
        <v>117103667.09</v>
      </c>
      <c r="Q2147" s="71" t="n">
        <v>36261146.29</v>
      </c>
      <c r="R2147" t="inlineStr">
        <is>
          <t>RY-04</t>
        </is>
      </c>
      <c r="S2147" t="inlineStr">
        <is>
          <t>Petrol</t>
        </is>
      </c>
      <c r="T2147" s="70" t="n">
        <v>20</v>
      </c>
      <c r="U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TY102139</t>
        </is>
      </c>
      <c r="B2148" s="68" t="n">
        <v>45937</v>
      </c>
      <c r="C2148" s="69" t="n">
        <v>2025</v>
      </c>
      <c r="D2148" t="inlineStr">
        <is>
          <t>Oct</t>
        </is>
      </c>
      <c r="E2148" t="inlineStr">
        <is>
          <t>Japan</t>
        </is>
      </c>
      <c r="F2148" t="inlineStr">
        <is>
          <t>Japan</t>
        </is>
      </c>
      <c r="G2148" t="inlineStr">
        <is>
          <t>Camry</t>
        </is>
      </c>
      <c r="H2148" t="inlineStr">
        <is>
          <t>Dealer retail</t>
        </is>
      </c>
      <c r="I2148" t="inlineStr">
        <is>
          <t>Private buyer</t>
        </is>
      </c>
      <c r="J2148" t="inlineStr">
        <is>
          <t>Ana Costa</t>
        </is>
      </c>
      <c r="K2148" s="70" t="n">
        <v>23</v>
      </c>
      <c r="L2148" s="71" t="n">
        <v>3914438.33</v>
      </c>
      <c r="M2148" s="71" t="n">
        <v>90032081.59</v>
      </c>
      <c r="N2148" s="71" t="n">
        <v>2700962.45</v>
      </c>
      <c r="O2148" s="71" t="n">
        <v>87331119.14</v>
      </c>
      <c r="P2148" s="71" t="n">
        <v>70906202.64</v>
      </c>
      <c r="Q2148" s="71" t="n">
        <v>16424916.5</v>
      </c>
      <c r="R2148" t="inlineStr">
        <is>
          <t>TK-02</t>
        </is>
      </c>
      <c r="S2148" t="inlineStr">
        <is>
          <t>Petrol</t>
        </is>
      </c>
      <c r="T2148" s="70" t="n">
        <v>23</v>
      </c>
      <c r="U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TY102140</t>
        </is>
      </c>
      <c r="B2149" s="68" t="n">
        <v>45937</v>
      </c>
      <c r="C2149" s="69" t="n">
        <v>2025</v>
      </c>
      <c r="D2149" t="inlineStr">
        <is>
          <t>Oct</t>
        </is>
      </c>
      <c r="E2149" t="inlineStr">
        <is>
          <t>Asia</t>
        </is>
      </c>
      <c r="F2149" t="inlineStr">
        <is>
          <t>Thailand</t>
        </is>
      </c>
      <c r="G2149" t="inlineStr">
        <is>
          <t>Corolla</t>
        </is>
      </c>
      <c r="H2149" t="inlineStr">
        <is>
          <t>Dealer retail</t>
        </is>
      </c>
      <c r="I2149" t="inlineStr">
        <is>
          <t>Company fleet</t>
        </is>
      </c>
      <c r="J2149" t="inlineStr">
        <is>
          <t>Mei Lin</t>
        </is>
      </c>
      <c r="K2149" s="70" t="n">
        <v>8</v>
      </c>
      <c r="L2149" s="71" t="n">
        <v>2745192.42</v>
      </c>
      <c r="M2149" s="71" t="n">
        <v>21961539.36</v>
      </c>
      <c r="N2149" s="71" t="n">
        <v>439230.79</v>
      </c>
      <c r="O2149" s="71" t="n">
        <v>21522308.57</v>
      </c>
      <c r="P2149" s="71" t="n">
        <v>18495323.89</v>
      </c>
      <c r="Q2149" s="71" t="n">
        <v>3026984.68</v>
      </c>
      <c r="R2149" t="inlineStr">
        <is>
          <t>BK-03</t>
        </is>
      </c>
      <c r="S2149" t="inlineStr">
        <is>
          <t>Petrol</t>
        </is>
      </c>
      <c r="T2149" s="70" t="n">
        <v>8</v>
      </c>
      <c r="U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TY102141</t>
        </is>
      </c>
      <c r="B2150" s="68" t="n">
        <v>45937</v>
      </c>
      <c r="C2150" s="69" t="n">
        <v>2025</v>
      </c>
      <c r="D2150" t="inlineStr">
        <is>
          <t>Oct</t>
        </is>
      </c>
      <c r="E2150" t="inlineStr">
        <is>
          <t>North America</t>
        </is>
      </c>
      <c r="F2150" t="inlineStr">
        <is>
          <t>USA</t>
        </is>
      </c>
      <c r="G2150" t="inlineStr">
        <is>
          <t>bZ4X</t>
        </is>
      </c>
      <c r="H2150" t="inlineStr">
        <is>
          <t>Fleet</t>
        </is>
      </c>
      <c r="I2150" t="inlineStr">
        <is>
          <t>Private buyer</t>
        </is>
      </c>
      <c r="J2150" t="inlineStr">
        <is>
          <t>Ana Costa</t>
        </is>
      </c>
      <c r="K2150" s="70" t="n">
        <v>4</v>
      </c>
      <c r="L2150" s="71" t="n">
        <v>6169293.78</v>
      </c>
      <c r="M2150" s="71" t="n">
        <v>24677175.12</v>
      </c>
      <c r="N2150" s="71" t="n">
        <v>740315.25</v>
      </c>
      <c r="O2150" s="71" t="n">
        <v>23936859.87</v>
      </c>
      <c r="P2150" s="71" t="n">
        <v>21562420.79</v>
      </c>
      <c r="Q2150" s="71" t="n">
        <v>2374439.08</v>
      </c>
      <c r="R2150" t="inlineStr">
        <is>
          <t>TX-01</t>
        </is>
      </c>
      <c r="S2150" t="inlineStr">
        <is>
          <t>EV</t>
        </is>
      </c>
      <c r="T2150" s="70" t="n">
        <v>4</v>
      </c>
      <c r="U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TY102142</t>
        </is>
      </c>
      <c r="B2151" s="68" t="n">
        <v>45937</v>
      </c>
      <c r="C2151" s="69" t="n">
        <v>2025</v>
      </c>
      <c r="D2151" t="inlineStr">
        <is>
          <t>Oct</t>
        </is>
      </c>
      <c r="E2151" t="inlineStr">
        <is>
          <t>Asia</t>
        </is>
      </c>
      <c r="F2151" t="inlineStr">
        <is>
          <t>Thailand</t>
        </is>
      </c>
      <c r="G2151" t="inlineStr">
        <is>
          <t>Camry</t>
        </is>
      </c>
      <c r="H2151" t="inlineStr">
        <is>
          <t>Dealer retail</t>
        </is>
      </c>
      <c r="I2151" t="inlineStr">
        <is>
          <t>Private buyer</t>
        </is>
      </c>
      <c r="J2151" t="inlineStr">
        <is>
          <t>Sophie Müller</t>
        </is>
      </c>
      <c r="K2151" s="70" t="n">
        <v>47</v>
      </c>
      <c r="L2151" s="71" t="n">
        <v>3861104.32</v>
      </c>
      <c r="M2151" s="71" t="n">
        <v>181471903.04</v>
      </c>
      <c r="N2151" s="71" t="n">
        <v>9073595.15</v>
      </c>
      <c r="O2151" s="71" t="n">
        <v>172398307.89</v>
      </c>
      <c r="P2151" s="71" t="n">
        <v>147642778.83</v>
      </c>
      <c r="Q2151" s="71" t="n">
        <v>24755529.06</v>
      </c>
      <c r="R2151" t="inlineStr">
        <is>
          <t>BK-03</t>
        </is>
      </c>
      <c r="S2151" t="inlineStr">
        <is>
          <t>Hybrid</t>
        </is>
      </c>
      <c r="T2151" s="70" t="n">
        <v>47</v>
      </c>
      <c r="U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TY102143</t>
        </is>
      </c>
      <c r="B2152" s="68" t="n">
        <v>45937</v>
      </c>
      <c r="C2152" s="69" t="n">
        <v>2025</v>
      </c>
      <c r="D2152" t="inlineStr">
        <is>
          <t>Oct</t>
        </is>
      </c>
      <c r="E2152" t="inlineStr">
        <is>
          <t>Asia</t>
        </is>
      </c>
      <c r="F2152" t="inlineStr">
        <is>
          <t>Thailand</t>
        </is>
      </c>
      <c r="G2152" t="inlineStr">
        <is>
          <t>Prius</t>
        </is>
      </c>
      <c r="H2152" t="inlineStr">
        <is>
          <t>Dealer retail</t>
        </is>
      </c>
      <c r="I2152" t="inlineStr">
        <is>
          <t>Private buyer</t>
        </is>
      </c>
      <c r="J2152" t="inlineStr">
        <is>
          <t>Hiroshi Tanaka</t>
        </is>
      </c>
      <c r="K2152" s="70" t="n">
        <v>39</v>
      </c>
      <c r="L2152" s="71" t="n">
        <v>3315533.74</v>
      </c>
      <c r="M2152" s="71" t="n">
        <v>129305815.86</v>
      </c>
      <c r="N2152" s="71" t="n">
        <v>6465290.79</v>
      </c>
      <c r="O2152" s="71" t="n">
        <v>122840525.07</v>
      </c>
      <c r="P2152" s="71" t="n">
        <v>108837269.31</v>
      </c>
      <c r="Q2152" s="71" t="n">
        <v>14003255.76</v>
      </c>
      <c r="R2152" t="inlineStr">
        <is>
          <t>BK-02</t>
        </is>
      </c>
      <c r="S2152" t="inlineStr">
        <is>
          <t>Hybrid</t>
        </is>
      </c>
      <c r="T2152" s="70" t="n">
        <v>39</v>
      </c>
      <c r="U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TY102144</t>
        </is>
      </c>
      <c r="B2153" s="68" t="n">
        <v>45937</v>
      </c>
      <c r="C2153" s="69" t="n">
        <v>2025</v>
      </c>
      <c r="D2153" t="inlineStr">
        <is>
          <t>Oct</t>
        </is>
      </c>
      <c r="E2153" t="inlineStr">
        <is>
          <t>Japan</t>
        </is>
      </c>
      <c r="F2153" t="inlineStr">
        <is>
          <t>Japan</t>
        </is>
      </c>
      <c r="G2153" t="inlineStr">
        <is>
          <t>Land Cruiser</t>
        </is>
      </c>
      <c r="H2153" t="inlineStr">
        <is>
          <t>Online reservation</t>
        </is>
      </c>
      <c r="I2153" t="inlineStr">
        <is>
          <t>Private buyer</t>
        </is>
      </c>
      <c r="J2153" t="inlineStr">
        <is>
          <t>Mei Lin</t>
        </is>
      </c>
      <c r="K2153" s="70" t="n">
        <v>28</v>
      </c>
      <c r="L2153" s="71" t="n">
        <v>7862159.75</v>
      </c>
      <c r="M2153" s="71" t="n">
        <v>220140473</v>
      </c>
      <c r="N2153" s="71" t="n">
        <v>4402809.46</v>
      </c>
      <c r="O2153" s="71" t="n">
        <v>215737663.54</v>
      </c>
      <c r="P2153" s="71" t="n">
        <v>155687489.67</v>
      </c>
      <c r="Q2153" s="71" t="n">
        <v>60050173.87</v>
      </c>
      <c r="R2153" t="inlineStr">
        <is>
          <t>NG-03</t>
        </is>
      </c>
      <c r="S2153" t="inlineStr">
        <is>
          <t>Hybrid</t>
        </is>
      </c>
      <c r="T2153" s="70" t="n">
        <v>30</v>
      </c>
      <c r="U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TY102145</t>
        </is>
      </c>
      <c r="B2154" s="68" t="n">
        <v>45938</v>
      </c>
      <c r="C2154" s="69" t="n">
        <v>2025</v>
      </c>
      <c r="D2154" t="inlineStr">
        <is>
          <t>Oct</t>
        </is>
      </c>
      <c r="E2154" t="inlineStr">
        <is>
          <t>North America</t>
        </is>
      </c>
      <c r="F2154" t="inlineStr">
        <is>
          <t>Canada</t>
        </is>
      </c>
      <c r="G2154" t="inlineStr">
        <is>
          <t>RAV4</t>
        </is>
      </c>
      <c r="H2154" t="inlineStr">
        <is>
          <t>Dealer retail</t>
        </is>
      </c>
      <c r="I2154" t="inlineStr">
        <is>
          <t>Private buyer</t>
        </is>
      </c>
      <c r="J2154" t="inlineStr">
        <is>
          <t>Wei Chen</t>
        </is>
      </c>
      <c r="K2154" s="70" t="n">
        <v>40</v>
      </c>
      <c r="L2154" s="71" t="n">
        <v>3692285.35</v>
      </c>
      <c r="M2154" s="71" t="n">
        <v>147691414</v>
      </c>
      <c r="N2154" s="71" t="n">
        <v>7384570.7</v>
      </c>
      <c r="O2154" s="71" t="n">
        <v>140306843.3</v>
      </c>
      <c r="P2154" s="71" t="n">
        <v>116836774.27</v>
      </c>
      <c r="Q2154" s="71" t="n">
        <v>23470069.03</v>
      </c>
      <c r="R2154" t="inlineStr">
        <is>
          <t>TO-02</t>
        </is>
      </c>
      <c r="S2154" t="inlineStr">
        <is>
          <t>Hybrid</t>
        </is>
      </c>
      <c r="T2154" s="70" t="n">
        <v>44</v>
      </c>
      <c r="U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TY102146</t>
        </is>
      </c>
      <c r="B2155" s="68" t="n">
        <v>45938</v>
      </c>
      <c r="C2155" s="69" t="n">
        <v>2025</v>
      </c>
      <c r="D2155" t="inlineStr">
        <is>
          <t>Oct</t>
        </is>
      </c>
      <c r="E2155" t="inlineStr">
        <is>
          <t>Japan</t>
        </is>
      </c>
      <c r="F2155" t="inlineStr">
        <is>
          <t>Japan</t>
        </is>
      </c>
      <c r="G2155" t="inlineStr">
        <is>
          <t>RAV4</t>
        </is>
      </c>
      <c r="H2155" t="inlineStr">
        <is>
          <t>Fleet</t>
        </is>
      </c>
      <c r="I2155" t="inlineStr">
        <is>
          <t>Government</t>
        </is>
      </c>
      <c r="J2155" t="inlineStr">
        <is>
          <t>Shraddha Kulkarni</t>
        </is>
      </c>
      <c r="K2155" s="70" t="n">
        <v>38</v>
      </c>
      <c r="L2155" s="71" t="n">
        <v>3454865.3</v>
      </c>
      <c r="M2155" s="71" t="n">
        <v>131284881.4</v>
      </c>
      <c r="N2155" s="71" t="n">
        <v>2625697.63</v>
      </c>
      <c r="O2155" s="71" t="n">
        <v>128659183.77</v>
      </c>
      <c r="P2155" s="71" t="n">
        <v>108088292.28</v>
      </c>
      <c r="Q2155" s="71" t="n">
        <v>20570891.49</v>
      </c>
      <c r="R2155" t="inlineStr">
        <is>
          <t>NG-02</t>
        </is>
      </c>
      <c r="S2155" t="inlineStr">
        <is>
          <t>Hybrid</t>
        </is>
      </c>
      <c r="T2155" s="70" t="n">
        <v>41</v>
      </c>
      <c r="U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TY102147</t>
        </is>
      </c>
      <c r="B2156" s="68" t="n">
        <v>45938</v>
      </c>
      <c r="C2156" s="69" t="n">
        <v>2025</v>
      </c>
      <c r="D2156" t="inlineStr">
        <is>
          <t>Oct</t>
        </is>
      </c>
      <c r="E2156" t="inlineStr">
        <is>
          <t>Asia</t>
        </is>
      </c>
      <c r="F2156" t="inlineStr">
        <is>
          <t>India</t>
        </is>
      </c>
      <c r="G2156" t="inlineStr">
        <is>
          <t>RAV4</t>
        </is>
      </c>
      <c r="H2156" t="inlineStr">
        <is>
          <t>Dealer retail</t>
        </is>
      </c>
      <c r="I2156" t="inlineStr">
        <is>
          <t>Private buyer</t>
        </is>
      </c>
      <c r="J2156" t="inlineStr">
        <is>
          <t>Zoya Ahmed</t>
        </is>
      </c>
      <c r="K2156" s="70" t="n">
        <v>29</v>
      </c>
      <c r="L2156" s="71" t="n">
        <v>3469214.75</v>
      </c>
      <c r="M2156" s="71" t="n">
        <v>100607227.75</v>
      </c>
      <c r="N2156" s="71" t="n">
        <v>2012144.55</v>
      </c>
      <c r="O2156" s="71" t="n">
        <v>98595083.2</v>
      </c>
      <c r="P2156" s="71" t="n">
        <v>81726606.45999999</v>
      </c>
      <c r="Q2156" s="71" t="n">
        <v>16868476.74</v>
      </c>
      <c r="R2156" t="inlineStr">
        <is>
          <t>PU-02</t>
        </is>
      </c>
      <c r="S2156" t="inlineStr">
        <is>
          <t>Hybrid</t>
        </is>
      </c>
      <c r="T2156" s="70" t="n">
        <v>29</v>
      </c>
      <c r="U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TY102148</t>
        </is>
      </c>
      <c r="B2157" s="68" t="n">
        <v>45938</v>
      </c>
      <c r="C2157" s="69" t="n">
        <v>2025</v>
      </c>
      <c r="D2157" t="inlineStr">
        <is>
          <t>Oct</t>
        </is>
      </c>
      <c r="E2157" t="inlineStr">
        <is>
          <t>North America</t>
        </is>
      </c>
      <c r="F2157" t="inlineStr">
        <is>
          <t>USA</t>
        </is>
      </c>
      <c r="G2157" t="inlineStr">
        <is>
          <t>bZ4X</t>
        </is>
      </c>
      <c r="H2157" t="inlineStr">
        <is>
          <t>Dealer retail</t>
        </is>
      </c>
      <c r="I2157" t="inlineStr">
        <is>
          <t>Government</t>
        </is>
      </c>
      <c r="J2157" t="inlineStr">
        <is>
          <t>Olivia Brown</t>
        </is>
      </c>
      <c r="K2157" s="70" t="n">
        <v>26</v>
      </c>
      <c r="L2157" s="71" t="n">
        <v>5931671.49</v>
      </c>
      <c r="M2157" s="71" t="n">
        <v>154223458.74</v>
      </c>
      <c r="N2157" s="71" t="n">
        <v>4626703.76</v>
      </c>
      <c r="O2157" s="71" t="n">
        <v>149596754.98</v>
      </c>
      <c r="P2157" s="71" t="n">
        <v>142533456.87</v>
      </c>
      <c r="Q2157" s="71" t="n">
        <v>7063298.11</v>
      </c>
      <c r="R2157" t="inlineStr">
        <is>
          <t>LA-04</t>
        </is>
      </c>
      <c r="S2157" t="inlineStr">
        <is>
          <t>EV</t>
        </is>
      </c>
      <c r="T2157" s="70" t="n">
        <v>26</v>
      </c>
      <c r="U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TY102149</t>
        </is>
      </c>
      <c r="B2158" s="68" t="n">
        <v>45938</v>
      </c>
      <c r="C2158" s="69" t="n">
        <v>2025</v>
      </c>
      <c r="D2158" t="inlineStr">
        <is>
          <t>Oct</t>
        </is>
      </c>
      <c r="E2158" t="inlineStr">
        <is>
          <t>North America</t>
        </is>
      </c>
      <c r="F2158" t="inlineStr">
        <is>
          <t>Canada</t>
        </is>
      </c>
      <c r="G2158" t="inlineStr">
        <is>
          <t>Camry</t>
        </is>
      </c>
      <c r="H2158" t="inlineStr">
        <is>
          <t>Dealer retail</t>
        </is>
      </c>
      <c r="I2158" t="inlineStr">
        <is>
          <t>Company fleet</t>
        </is>
      </c>
      <c r="J2158" t="inlineStr">
        <is>
          <t>Ruhi Shaikh</t>
        </is>
      </c>
      <c r="K2158" s="70" t="n">
        <v>8</v>
      </c>
      <c r="L2158" s="71" t="n">
        <v>3961006.03</v>
      </c>
      <c r="M2158" s="71" t="n">
        <v>31688048.24</v>
      </c>
      <c r="N2158" s="71" t="n">
        <v>633760.96</v>
      </c>
      <c r="O2158" s="71" t="n">
        <v>31054287.28</v>
      </c>
      <c r="P2158" s="71" t="n">
        <v>26488613.04</v>
      </c>
      <c r="Q2158" s="71" t="n">
        <v>4565674.24</v>
      </c>
      <c r="R2158" t="inlineStr">
        <is>
          <t>TO-04</t>
        </is>
      </c>
      <c r="S2158" t="inlineStr">
        <is>
          <t>Petrol</t>
        </is>
      </c>
      <c r="T2158" s="70" t="n">
        <v>8</v>
      </c>
      <c r="U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TY102150</t>
        </is>
      </c>
      <c r="B2159" s="68" t="n">
        <v>45939</v>
      </c>
      <c r="C2159" s="69" t="n">
        <v>2025</v>
      </c>
      <c r="D2159" t="inlineStr">
        <is>
          <t>Oct</t>
        </is>
      </c>
      <c r="E2159" t="inlineStr">
        <is>
          <t>North America</t>
        </is>
      </c>
      <c r="F2159" t="inlineStr">
        <is>
          <t>USA</t>
        </is>
      </c>
      <c r="G2159" t="inlineStr">
        <is>
          <t>Prius</t>
        </is>
      </c>
      <c r="H2159" t="inlineStr">
        <is>
          <t>Dealer retail</t>
        </is>
      </c>
      <c r="I2159" t="inlineStr">
        <is>
          <t>Private buyer</t>
        </is>
      </c>
      <c r="J2159" t="inlineStr">
        <is>
          <t>Yuki Sato</t>
        </is>
      </c>
      <c r="K2159" s="70" t="n">
        <v>33</v>
      </c>
      <c r="L2159" s="71" t="n">
        <v>3471409.48</v>
      </c>
      <c r="M2159" s="71" t="n">
        <v>114556512.84</v>
      </c>
      <c r="N2159" s="71" t="n">
        <v>2291130.26</v>
      </c>
      <c r="O2159" s="71" t="n">
        <v>112265382.58</v>
      </c>
      <c r="P2159" s="71" t="n">
        <v>92244376.66</v>
      </c>
      <c r="Q2159" s="71" t="n">
        <v>20021005.92</v>
      </c>
      <c r="R2159" t="inlineStr">
        <is>
          <t>LA-03</t>
        </is>
      </c>
      <c r="S2159" t="inlineStr">
        <is>
          <t>Hybrid</t>
        </is>
      </c>
      <c r="T2159" s="70" t="n">
        <v>34</v>
      </c>
      <c r="U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TY102151</t>
        </is>
      </c>
      <c r="B2160" s="68" t="n">
        <v>45939</v>
      </c>
      <c r="C2160" s="69" t="n">
        <v>2025</v>
      </c>
      <c r="D2160" t="inlineStr">
        <is>
          <t>Oct</t>
        </is>
      </c>
      <c r="E2160" t="inlineStr">
        <is>
          <t>Japan</t>
        </is>
      </c>
      <c r="F2160" t="inlineStr">
        <is>
          <t>Japan</t>
        </is>
      </c>
      <c r="G2160" t="inlineStr">
        <is>
          <t>Hilux</t>
        </is>
      </c>
      <c r="H2160" t="inlineStr">
        <is>
          <t>Fleet</t>
        </is>
      </c>
      <c r="I2160" t="inlineStr">
        <is>
          <t>Company fleet</t>
        </is>
      </c>
      <c r="J2160" t="inlineStr">
        <is>
          <t>Mei Lin</t>
        </is>
      </c>
      <c r="K2160" s="70" t="n">
        <v>10</v>
      </c>
      <c r="L2160" s="71" t="n">
        <v>4147703.42</v>
      </c>
      <c r="M2160" s="71" t="n">
        <v>41477034.2</v>
      </c>
      <c r="N2160" s="71" t="n">
        <v>1244311.03</v>
      </c>
      <c r="O2160" s="71" t="n">
        <v>40232723.17</v>
      </c>
      <c r="P2160" s="71" t="n">
        <v>33096022.55</v>
      </c>
      <c r="Q2160" s="71" t="n">
        <v>7136700.62</v>
      </c>
      <c r="R2160" t="inlineStr">
        <is>
          <t>OS-04</t>
        </is>
      </c>
      <c r="S2160" t="inlineStr">
        <is>
          <t>Diesel</t>
        </is>
      </c>
      <c r="T2160" s="70" t="n">
        <v>11</v>
      </c>
      <c r="U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TY102152</t>
        </is>
      </c>
      <c r="B2161" s="68" t="n">
        <v>45939</v>
      </c>
      <c r="C2161" s="69" t="n">
        <v>2025</v>
      </c>
      <c r="D2161" t="inlineStr">
        <is>
          <t>Oct</t>
        </is>
      </c>
      <c r="E2161" t="inlineStr">
        <is>
          <t>Asia</t>
        </is>
      </c>
      <c r="F2161" t="inlineStr">
        <is>
          <t>India</t>
        </is>
      </c>
      <c r="G2161" t="inlineStr">
        <is>
          <t>Camry</t>
        </is>
      </c>
      <c r="H2161" t="inlineStr">
        <is>
          <t>Online reservation</t>
        </is>
      </c>
      <c r="I2161" t="inlineStr">
        <is>
          <t>Private buyer</t>
        </is>
      </c>
      <c r="J2161" t="inlineStr">
        <is>
          <t>Noah Smith</t>
        </is>
      </c>
      <c r="K2161" s="70" t="n">
        <v>13</v>
      </c>
      <c r="L2161" s="71" t="n">
        <v>3833043.69</v>
      </c>
      <c r="M2161" s="71" t="n">
        <v>49829567.97</v>
      </c>
      <c r="N2161" s="71" t="n">
        <v>996591.36</v>
      </c>
      <c r="O2161" s="71" t="n">
        <v>48832976.61</v>
      </c>
      <c r="P2161" s="71" t="n">
        <v>40413604.05</v>
      </c>
      <c r="Q2161" s="71" t="n">
        <v>8419372.560000001</v>
      </c>
      <c r="R2161" t="inlineStr">
        <is>
          <t>PU-04</t>
        </is>
      </c>
      <c r="S2161" t="inlineStr">
        <is>
          <t>Hybrid</t>
        </is>
      </c>
      <c r="T2161" s="70" t="n">
        <v>13</v>
      </c>
      <c r="U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TY102153</t>
        </is>
      </c>
      <c r="B2162" s="68" t="n">
        <v>45939</v>
      </c>
      <c r="C2162" s="69" t="n">
        <v>2025</v>
      </c>
      <c r="D2162" t="inlineStr">
        <is>
          <t>Oct</t>
        </is>
      </c>
      <c r="E2162" t="inlineStr">
        <is>
          <t>Japan</t>
        </is>
      </c>
      <c r="F2162" t="inlineStr">
        <is>
          <t>Japan</t>
        </is>
      </c>
      <c r="G2162" t="inlineStr">
        <is>
          <t>Hilux</t>
        </is>
      </c>
      <c r="H2162" t="inlineStr">
        <is>
          <t>Online reservation</t>
        </is>
      </c>
      <c r="I2162" t="inlineStr">
        <is>
          <t>Company fleet</t>
        </is>
      </c>
      <c r="J2162" t="inlineStr">
        <is>
          <t>Arjun Mehta</t>
        </is>
      </c>
      <c r="K2162" s="70" t="n">
        <v>42</v>
      </c>
      <c r="L2162" s="71" t="n">
        <v>4043574.34</v>
      </c>
      <c r="M2162" s="71" t="n">
        <v>169830122.28</v>
      </c>
      <c r="N2162" s="71" t="n">
        <v>0</v>
      </c>
      <c r="O2162" s="71" t="n">
        <v>169830122.28</v>
      </c>
      <c r="P2162" s="71" t="n">
        <v>130153417.7</v>
      </c>
      <c r="Q2162" s="71" t="n">
        <v>39676704.58</v>
      </c>
      <c r="R2162" t="inlineStr">
        <is>
          <t>OS-03</t>
        </is>
      </c>
      <c r="S2162" t="inlineStr">
        <is>
          <t>Diesel</t>
        </is>
      </c>
      <c r="T2162" s="70" t="n">
        <v>41</v>
      </c>
      <c r="U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TY102154</t>
        </is>
      </c>
      <c r="B2163" s="68" t="n">
        <v>45940</v>
      </c>
      <c r="C2163" s="69" t="n">
        <v>2025</v>
      </c>
      <c r="D2163" t="inlineStr">
        <is>
          <t>Oct</t>
        </is>
      </c>
      <c r="E2163" t="inlineStr">
        <is>
          <t>Asia</t>
        </is>
      </c>
      <c r="F2163" t="inlineStr">
        <is>
          <t>Indonesia</t>
        </is>
      </c>
      <c r="G2163" t="inlineStr">
        <is>
          <t>RAV4</t>
        </is>
      </c>
      <c r="H2163" t="inlineStr">
        <is>
          <t>Dealer retail</t>
        </is>
      </c>
      <c r="I2163" t="inlineStr">
        <is>
          <t>Company fleet</t>
        </is>
      </c>
      <c r="J2163" t="inlineStr">
        <is>
          <t>Amir Khan</t>
        </is>
      </c>
      <c r="K2163" s="70" t="n">
        <v>47</v>
      </c>
      <c r="L2163" s="71" t="n">
        <v>3694494.41</v>
      </c>
      <c r="M2163" s="71" t="n">
        <v>173641237.27</v>
      </c>
      <c r="N2163" s="71" t="n">
        <v>5209237.12</v>
      </c>
      <c r="O2163" s="71" t="n">
        <v>168432000.15</v>
      </c>
      <c r="P2163" s="71" t="n">
        <v>138107099.23</v>
      </c>
      <c r="Q2163" s="71" t="n">
        <v>30324900.92</v>
      </c>
      <c r="R2163" t="inlineStr">
        <is>
          <t>JK-02</t>
        </is>
      </c>
      <c r="S2163" t="inlineStr">
        <is>
          <t>Hybrid</t>
        </is>
      </c>
      <c r="T2163" s="70" t="n">
        <v>46</v>
      </c>
      <c r="U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TY102155</t>
        </is>
      </c>
      <c r="B2164" s="68" t="n">
        <v>45940</v>
      </c>
      <c r="C2164" s="69" t="n">
        <v>2025</v>
      </c>
      <c r="D2164" t="inlineStr">
        <is>
          <t>Oct</t>
        </is>
      </c>
      <c r="E2164" t="inlineStr">
        <is>
          <t>North America</t>
        </is>
      </c>
      <c r="F2164" t="inlineStr">
        <is>
          <t>USA</t>
        </is>
      </c>
      <c r="G2164" t="inlineStr">
        <is>
          <t>RAV4</t>
        </is>
      </c>
      <c r="H2164" t="inlineStr">
        <is>
          <t>Dealer retail</t>
        </is>
      </c>
      <c r="I2164" t="inlineStr">
        <is>
          <t>Private buyer</t>
        </is>
      </c>
      <c r="J2164" t="inlineStr">
        <is>
          <t>Sophie Müller</t>
        </is>
      </c>
      <c r="K2164" s="70" t="n">
        <v>13</v>
      </c>
      <c r="L2164" s="71" t="n">
        <v>3737998.36</v>
      </c>
      <c r="M2164" s="71" t="n">
        <v>48593978.68</v>
      </c>
      <c r="N2164" s="71" t="n">
        <v>1457819.36</v>
      </c>
      <c r="O2164" s="71" t="n">
        <v>47136159.32</v>
      </c>
      <c r="P2164" s="71" t="n">
        <v>36155327.66</v>
      </c>
      <c r="Q2164" s="71" t="n">
        <v>10980831.66</v>
      </c>
      <c r="R2164" t="inlineStr">
        <is>
          <t>NY-04</t>
        </is>
      </c>
      <c r="S2164" t="inlineStr">
        <is>
          <t>Hybrid</t>
        </is>
      </c>
      <c r="T2164" s="70" t="n">
        <v>14</v>
      </c>
      <c r="U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TY102156</t>
        </is>
      </c>
      <c r="B2165" s="68" t="n">
        <v>45940</v>
      </c>
      <c r="C2165" s="69" t="n">
        <v>2025</v>
      </c>
      <c r="D2165" t="inlineStr">
        <is>
          <t>Oct</t>
        </is>
      </c>
      <c r="E2165" t="inlineStr">
        <is>
          <t>Europe</t>
        </is>
      </c>
      <c r="F2165" t="inlineStr">
        <is>
          <t>Germany</t>
        </is>
      </c>
      <c r="G2165" t="inlineStr">
        <is>
          <t>Corolla</t>
        </is>
      </c>
      <c r="H2165" t="inlineStr">
        <is>
          <t>Dealer retail</t>
        </is>
      </c>
      <c r="I2165" t="inlineStr">
        <is>
          <t>Company fleet</t>
        </is>
      </c>
      <c r="J2165" t="inlineStr">
        <is>
          <t>Lucas Martin</t>
        </is>
      </c>
      <c r="K2165" s="70" t="n">
        <v>6</v>
      </c>
      <c r="L2165" s="71" t="n">
        <v>2929333.3</v>
      </c>
      <c r="M2165" s="71" t="n">
        <v>17575999.8</v>
      </c>
      <c r="N2165" s="71" t="n">
        <v>527279.99</v>
      </c>
      <c r="O2165" s="71" t="n">
        <v>17048719.81</v>
      </c>
      <c r="P2165" s="71" t="n">
        <v>13869682.65</v>
      </c>
      <c r="Q2165" s="71" t="n">
        <v>3179037.16</v>
      </c>
      <c r="R2165" t="inlineStr">
        <is>
          <t>BE-03</t>
        </is>
      </c>
      <c r="S2165" t="inlineStr">
        <is>
          <t>Petrol</t>
        </is>
      </c>
      <c r="T2165" s="70" t="n">
        <v>6</v>
      </c>
      <c r="U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TY102157</t>
        </is>
      </c>
      <c r="B2166" s="68" t="n">
        <v>45940</v>
      </c>
      <c r="C2166" s="69" t="n">
        <v>2025</v>
      </c>
      <c r="D2166" t="inlineStr">
        <is>
          <t>Oct</t>
        </is>
      </c>
      <c r="E2166" t="inlineStr">
        <is>
          <t>Europe</t>
        </is>
      </c>
      <c r="F2166" t="inlineStr">
        <is>
          <t>France</t>
        </is>
      </c>
      <c r="G2166" t="inlineStr">
        <is>
          <t>Corolla</t>
        </is>
      </c>
      <c r="H2166" t="inlineStr">
        <is>
          <t>Fleet</t>
        </is>
      </c>
      <c r="I2166" t="inlineStr">
        <is>
          <t>Private buyer</t>
        </is>
      </c>
      <c r="J2166" t="inlineStr">
        <is>
          <t>Kofi Mensah</t>
        </is>
      </c>
      <c r="K2166" s="70" t="n">
        <v>26</v>
      </c>
      <c r="L2166" s="71" t="n">
        <v>2709867.24</v>
      </c>
      <c r="M2166" s="71" t="n">
        <v>70456548.23999999</v>
      </c>
      <c r="N2166" s="71" t="n">
        <v>3522827.41</v>
      </c>
      <c r="O2166" s="71" t="n">
        <v>66933720.83</v>
      </c>
      <c r="P2166" s="71" t="n">
        <v>59000590.47</v>
      </c>
      <c r="Q2166" s="71" t="n">
        <v>7933130.36</v>
      </c>
      <c r="R2166" t="inlineStr">
        <is>
          <t>PA-04</t>
        </is>
      </c>
      <c r="S2166" t="inlineStr">
        <is>
          <t>Hybrid</t>
        </is>
      </c>
      <c r="T2166" s="70" t="n">
        <v>28</v>
      </c>
      <c r="U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TY102158</t>
        </is>
      </c>
      <c r="B2167" s="68" t="n">
        <v>45940</v>
      </c>
      <c r="C2167" s="69" t="n">
        <v>2025</v>
      </c>
      <c r="D2167" t="inlineStr">
        <is>
          <t>Oct</t>
        </is>
      </c>
      <c r="E2167" t="inlineStr">
        <is>
          <t>Asia</t>
        </is>
      </c>
      <c r="F2167" t="inlineStr">
        <is>
          <t>Thailand</t>
        </is>
      </c>
      <c r="G2167" t="inlineStr">
        <is>
          <t>Hilux</t>
        </is>
      </c>
      <c r="H2167" t="inlineStr">
        <is>
          <t>Dealer retail</t>
        </is>
      </c>
      <c r="I2167" t="inlineStr">
        <is>
          <t>Company fleet</t>
        </is>
      </c>
      <c r="J2167" t="inlineStr">
        <is>
          <t>Shraddha Kulkarni</t>
        </is>
      </c>
      <c r="K2167" s="70" t="n">
        <v>13</v>
      </c>
      <c r="L2167" s="71" t="n">
        <v>4140946.15</v>
      </c>
      <c r="M2167" s="71" t="n">
        <v>53832299.95</v>
      </c>
      <c r="N2167" s="71" t="n">
        <v>0</v>
      </c>
      <c r="O2167" s="71" t="n">
        <v>53832299.95</v>
      </c>
      <c r="P2167" s="71" t="n">
        <v>41970186.96</v>
      </c>
      <c r="Q2167" s="71" t="n">
        <v>11862112.99</v>
      </c>
      <c r="R2167" t="inlineStr">
        <is>
          <t>BK-01</t>
        </is>
      </c>
      <c r="S2167" t="inlineStr">
        <is>
          <t>Diesel</t>
        </is>
      </c>
      <c r="T2167" s="70" t="n">
        <v>12</v>
      </c>
      <c r="U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TY102159</t>
        </is>
      </c>
      <c r="B2168" s="68" t="n">
        <v>45940</v>
      </c>
      <c r="C2168" s="69" t="n">
        <v>2025</v>
      </c>
      <c r="D2168" t="inlineStr">
        <is>
          <t>Oct</t>
        </is>
      </c>
      <c r="E2168" t="inlineStr">
        <is>
          <t>Middle East</t>
        </is>
      </c>
      <c r="F2168" t="inlineStr">
        <is>
          <t>Saudi Arabia</t>
        </is>
      </c>
      <c r="G2168" t="inlineStr">
        <is>
          <t>bZ4X</t>
        </is>
      </c>
      <c r="H2168" t="inlineStr">
        <is>
          <t>Dealer retail</t>
        </is>
      </c>
      <c r="I2168" t="inlineStr">
        <is>
          <t>Private buyer</t>
        </is>
      </c>
      <c r="J2168" t="inlineStr">
        <is>
          <t>Liam O'Brien</t>
        </is>
      </c>
      <c r="K2168" s="70" t="n">
        <v>46</v>
      </c>
      <c r="L2168" s="71" t="n">
        <v>6010331.51</v>
      </c>
      <c r="M2168" s="71" t="n">
        <v>276475249.46</v>
      </c>
      <c r="N2168" s="71" t="n">
        <v>5529504.99</v>
      </c>
      <c r="O2168" s="71" t="n">
        <v>270945744.47</v>
      </c>
      <c r="P2168" s="71" t="n">
        <v>247117407.65</v>
      </c>
      <c r="Q2168" s="71" t="n">
        <v>23828336.82</v>
      </c>
      <c r="R2168" t="inlineStr">
        <is>
          <t>RY-04</t>
        </is>
      </c>
      <c r="S2168" t="inlineStr">
        <is>
          <t>EV</t>
        </is>
      </c>
      <c r="T2168" s="70" t="n">
        <v>44</v>
      </c>
      <c r="U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TY102160</t>
        </is>
      </c>
      <c r="B2169" s="68" t="n">
        <v>45940</v>
      </c>
      <c r="C2169" s="69" t="n">
        <v>2025</v>
      </c>
      <c r="D2169" t="inlineStr">
        <is>
          <t>Oct</t>
        </is>
      </c>
      <c r="E2169" t="inlineStr">
        <is>
          <t>Japan</t>
        </is>
      </c>
      <c r="F2169" t="inlineStr">
        <is>
          <t>Japan</t>
        </is>
      </c>
      <c r="G2169" t="inlineStr">
        <is>
          <t>RAV4</t>
        </is>
      </c>
      <c r="H2169" t="inlineStr">
        <is>
          <t>Dealer retail</t>
        </is>
      </c>
      <c r="I2169" t="inlineStr">
        <is>
          <t>Private buyer</t>
        </is>
      </c>
      <c r="J2169" t="inlineStr">
        <is>
          <t>Amir Khan</t>
        </is>
      </c>
      <c r="K2169" s="70" t="n">
        <v>19</v>
      </c>
      <c r="L2169" s="71" t="n">
        <v>3420474.58</v>
      </c>
      <c r="M2169" s="71" t="n">
        <v>64989017.02</v>
      </c>
      <c r="N2169" s="71" t="n">
        <v>0</v>
      </c>
      <c r="O2169" s="71" t="n">
        <v>64989017.02</v>
      </c>
      <c r="P2169" s="71" t="n">
        <v>53091321.52</v>
      </c>
      <c r="Q2169" s="71" t="n">
        <v>11897695.5</v>
      </c>
      <c r="R2169" t="inlineStr">
        <is>
          <t>OS-04</t>
        </is>
      </c>
      <c r="S2169" t="inlineStr">
        <is>
          <t>Hybrid</t>
        </is>
      </c>
      <c r="T2169" s="70" t="n">
        <v>21</v>
      </c>
      <c r="U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TY102161</t>
        </is>
      </c>
      <c r="B2170" s="68" t="n">
        <v>45940</v>
      </c>
      <c r="C2170" s="69" t="n">
        <v>2025</v>
      </c>
      <c r="D2170" t="inlineStr">
        <is>
          <t>Oct</t>
        </is>
      </c>
      <c r="E2170" t="inlineStr">
        <is>
          <t>Asia</t>
        </is>
      </c>
      <c r="F2170" t="inlineStr">
        <is>
          <t>India</t>
        </is>
      </c>
      <c r="G2170" t="inlineStr">
        <is>
          <t>Corolla</t>
        </is>
      </c>
      <c r="H2170" t="inlineStr">
        <is>
          <t>Dealer retail</t>
        </is>
      </c>
      <c r="I2170" t="inlineStr">
        <is>
          <t>Private buyer</t>
        </is>
      </c>
      <c r="J2170" t="inlineStr">
        <is>
          <t>Emma Clarke</t>
        </is>
      </c>
      <c r="K2170" s="70" t="n">
        <v>2</v>
      </c>
      <c r="L2170" s="71" t="n">
        <v>2656910.37</v>
      </c>
      <c r="M2170" s="71" t="n">
        <v>5313820.74</v>
      </c>
      <c r="N2170" s="71" t="n">
        <v>265691.04</v>
      </c>
      <c r="O2170" s="71" t="n">
        <v>5048129.7</v>
      </c>
      <c r="P2170" s="71" t="n">
        <v>4566377.53</v>
      </c>
      <c r="Q2170" s="71" t="n">
        <v>481752.17</v>
      </c>
      <c r="R2170" t="inlineStr">
        <is>
          <t>PU-04</t>
        </is>
      </c>
      <c r="S2170" t="inlineStr">
        <is>
          <t>Petrol</t>
        </is>
      </c>
      <c r="T2170" s="70" t="n">
        <v>2</v>
      </c>
      <c r="U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TY102162</t>
        </is>
      </c>
      <c r="B2171" s="68" t="n">
        <v>45940</v>
      </c>
      <c r="C2171" s="69" t="n">
        <v>2025</v>
      </c>
      <c r="D2171" t="inlineStr">
        <is>
          <t>Oct</t>
        </is>
      </c>
      <c r="E2171" t="inlineStr">
        <is>
          <t>Asia</t>
        </is>
      </c>
      <c r="F2171" t="inlineStr">
        <is>
          <t>India</t>
        </is>
      </c>
      <c r="G2171" t="inlineStr">
        <is>
          <t>Prius</t>
        </is>
      </c>
      <c r="H2171" t="inlineStr">
        <is>
          <t>Online reservation</t>
        </is>
      </c>
      <c r="I2171" t="inlineStr">
        <is>
          <t>Government</t>
        </is>
      </c>
      <c r="J2171" t="inlineStr">
        <is>
          <t>Ravindra Patil</t>
        </is>
      </c>
      <c r="K2171" s="70" t="n">
        <v>35</v>
      </c>
      <c r="L2171" s="71" t="n">
        <v>3371182.73</v>
      </c>
      <c r="M2171" s="71" t="n">
        <v>117991395.55</v>
      </c>
      <c r="N2171" s="71" t="n">
        <v>2359827.91</v>
      </c>
      <c r="O2171" s="71" t="n">
        <v>115631567.64</v>
      </c>
      <c r="P2171" s="71" t="n">
        <v>99826386.42</v>
      </c>
      <c r="Q2171" s="71" t="n">
        <v>15805181.22</v>
      </c>
      <c r="R2171" t="inlineStr">
        <is>
          <t>DL-03</t>
        </is>
      </c>
      <c r="S2171" t="inlineStr">
        <is>
          <t>Hybrid</t>
        </is>
      </c>
      <c r="T2171" s="70" t="n">
        <v>36</v>
      </c>
      <c r="U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TY102163</t>
        </is>
      </c>
      <c r="B2172" s="68" t="n">
        <v>45940</v>
      </c>
      <c r="C2172" s="69" t="n">
        <v>2025</v>
      </c>
      <c r="D2172" t="inlineStr">
        <is>
          <t>Oct</t>
        </is>
      </c>
      <c r="E2172" t="inlineStr">
        <is>
          <t>Asia</t>
        </is>
      </c>
      <c r="F2172" t="inlineStr">
        <is>
          <t>Thailand</t>
        </is>
      </c>
      <c r="G2172" t="inlineStr">
        <is>
          <t>Corolla</t>
        </is>
      </c>
      <c r="H2172" t="inlineStr">
        <is>
          <t>Dealer retail</t>
        </is>
      </c>
      <c r="I2172" t="inlineStr">
        <is>
          <t>Private buyer</t>
        </is>
      </c>
      <c r="J2172" t="inlineStr">
        <is>
          <t>Amir Khan</t>
        </is>
      </c>
      <c r="K2172" s="70" t="n">
        <v>19</v>
      </c>
      <c r="L2172" s="71" t="n">
        <v>2913432.37</v>
      </c>
      <c r="M2172" s="71" t="n">
        <v>55355215.03</v>
      </c>
      <c r="N2172" s="71" t="n">
        <v>1660656.45</v>
      </c>
      <c r="O2172" s="71" t="n">
        <v>53694558.58</v>
      </c>
      <c r="P2172" s="71" t="n">
        <v>43128827.69</v>
      </c>
      <c r="Q2172" s="71" t="n">
        <v>10565730.89</v>
      </c>
      <c r="R2172" t="inlineStr">
        <is>
          <t>BK-04</t>
        </is>
      </c>
      <c r="S2172" t="inlineStr">
        <is>
          <t>Petrol</t>
        </is>
      </c>
      <c r="T2172" s="70" t="n">
        <v>18</v>
      </c>
      <c r="U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TY102164</t>
        </is>
      </c>
      <c r="B2173" s="68" t="n">
        <v>45940</v>
      </c>
      <c r="C2173" s="69" t="n">
        <v>2025</v>
      </c>
      <c r="D2173" t="inlineStr">
        <is>
          <t>Oct</t>
        </is>
      </c>
      <c r="E2173" t="inlineStr">
        <is>
          <t>Europe</t>
        </is>
      </c>
      <c r="F2173" t="inlineStr">
        <is>
          <t>Germany</t>
        </is>
      </c>
      <c r="G2173" t="inlineStr">
        <is>
          <t>RAV4</t>
        </is>
      </c>
      <c r="H2173" t="inlineStr">
        <is>
          <t>Online reservation</t>
        </is>
      </c>
      <c r="I2173" t="inlineStr">
        <is>
          <t>Private buyer</t>
        </is>
      </c>
      <c r="J2173" t="inlineStr">
        <is>
          <t>Liam O'Brien</t>
        </is>
      </c>
      <c r="K2173" s="70" t="n">
        <v>3</v>
      </c>
      <c r="L2173" s="71" t="n">
        <v>3695608.93</v>
      </c>
      <c r="M2173" s="71" t="n">
        <v>11086826.79</v>
      </c>
      <c r="N2173" s="71" t="n">
        <v>554341.34</v>
      </c>
      <c r="O2173" s="71" t="n">
        <v>10532485.45</v>
      </c>
      <c r="P2173" s="71" t="n">
        <v>8807033.279999999</v>
      </c>
      <c r="Q2173" s="71" t="n">
        <v>1725452.17</v>
      </c>
      <c r="R2173" t="inlineStr">
        <is>
          <t>BE-02</t>
        </is>
      </c>
      <c r="S2173" t="inlineStr">
        <is>
          <t>Hybrid</t>
        </is>
      </c>
      <c r="T2173" s="70" t="n">
        <v>3</v>
      </c>
      <c r="U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TY102165</t>
        </is>
      </c>
      <c r="B2174" s="68" t="n">
        <v>45940</v>
      </c>
      <c r="C2174" s="69" t="n">
        <v>2025</v>
      </c>
      <c r="D2174" t="inlineStr">
        <is>
          <t>Oct</t>
        </is>
      </c>
      <c r="E2174" t="inlineStr">
        <is>
          <t>North America</t>
        </is>
      </c>
      <c r="F2174" t="inlineStr">
        <is>
          <t>USA</t>
        </is>
      </c>
      <c r="G2174" t="inlineStr">
        <is>
          <t>Corolla</t>
        </is>
      </c>
      <c r="H2174" t="inlineStr">
        <is>
          <t>Fleet</t>
        </is>
      </c>
      <c r="I2174" t="inlineStr">
        <is>
          <t>Private buyer</t>
        </is>
      </c>
      <c r="J2174" t="inlineStr">
        <is>
          <t>Arjun Mehta</t>
        </is>
      </c>
      <c r="K2174" s="70" t="n">
        <v>17</v>
      </c>
      <c r="L2174" s="71" t="n">
        <v>2932362.52</v>
      </c>
      <c r="M2174" s="71" t="n">
        <v>49850162.84</v>
      </c>
      <c r="N2174" s="71" t="n">
        <v>0</v>
      </c>
      <c r="O2174" s="71" t="n">
        <v>49850162.84</v>
      </c>
      <c r="P2174" s="71" t="n">
        <v>39535208.4</v>
      </c>
      <c r="Q2174" s="71" t="n">
        <v>10314954.44</v>
      </c>
      <c r="R2174" t="inlineStr">
        <is>
          <t>LA-01</t>
        </is>
      </c>
      <c r="S2174" t="inlineStr">
        <is>
          <t>Petrol</t>
        </is>
      </c>
      <c r="T2174" s="70" t="n">
        <v>16</v>
      </c>
      <c r="U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TY102166</t>
        </is>
      </c>
      <c r="B2175" s="68" t="n">
        <v>45941</v>
      </c>
      <c r="C2175" s="69" t="n">
        <v>2025</v>
      </c>
      <c r="D2175" t="inlineStr">
        <is>
          <t>Oct</t>
        </is>
      </c>
      <c r="E2175" t="inlineStr">
        <is>
          <t>Asia</t>
        </is>
      </c>
      <c r="F2175" t="inlineStr">
        <is>
          <t>Indonesia</t>
        </is>
      </c>
      <c r="G2175" t="inlineStr">
        <is>
          <t>RAV4</t>
        </is>
      </c>
      <c r="H2175" t="inlineStr">
        <is>
          <t>Dealer retail</t>
        </is>
      </c>
      <c r="I2175" t="inlineStr">
        <is>
          <t>Private buyer</t>
        </is>
      </c>
      <c r="J2175" t="inlineStr">
        <is>
          <t>Olivia Brown</t>
        </is>
      </c>
      <c r="K2175" s="70" t="n">
        <v>8</v>
      </c>
      <c r="L2175" s="71" t="n">
        <v>3784366.47</v>
      </c>
      <c r="M2175" s="71" t="n">
        <v>30274931.76</v>
      </c>
      <c r="N2175" s="71" t="n">
        <v>605498.64</v>
      </c>
      <c r="O2175" s="71" t="n">
        <v>29669433.12</v>
      </c>
      <c r="P2175" s="71" t="n">
        <v>22442852.93</v>
      </c>
      <c r="Q2175" s="71" t="n">
        <v>7226580.19</v>
      </c>
      <c r="R2175" t="inlineStr">
        <is>
          <t>JK-01</t>
        </is>
      </c>
      <c r="S2175" t="inlineStr">
        <is>
          <t>Petrol</t>
        </is>
      </c>
      <c r="T2175" s="70" t="n">
        <v>9</v>
      </c>
      <c r="U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TY102167</t>
        </is>
      </c>
      <c r="B2176" s="68" t="n">
        <v>45941</v>
      </c>
      <c r="C2176" s="69" t="n">
        <v>2025</v>
      </c>
      <c r="D2176" t="inlineStr">
        <is>
          <t>Oct</t>
        </is>
      </c>
      <c r="E2176" t="inlineStr">
        <is>
          <t>North America</t>
        </is>
      </c>
      <c r="F2176" t="inlineStr">
        <is>
          <t>USA</t>
        </is>
      </c>
      <c r="G2176" t="inlineStr">
        <is>
          <t>Prius</t>
        </is>
      </c>
      <c r="H2176" t="inlineStr">
        <is>
          <t>Dealer retail</t>
        </is>
      </c>
      <c r="I2176" t="inlineStr">
        <is>
          <t>Private buyer</t>
        </is>
      </c>
      <c r="J2176" t="inlineStr">
        <is>
          <t>Arjun Mehta</t>
        </is>
      </c>
      <c r="K2176" s="70" t="n">
        <v>22</v>
      </c>
      <c r="L2176" s="71" t="n">
        <v>3462570.37</v>
      </c>
      <c r="M2176" s="71" t="n">
        <v>76176548.14</v>
      </c>
      <c r="N2176" s="71" t="n">
        <v>1523530.96</v>
      </c>
      <c r="O2176" s="71" t="n">
        <v>74653017.18000001</v>
      </c>
      <c r="P2176" s="71" t="n">
        <v>62358504.27</v>
      </c>
      <c r="Q2176" s="71" t="n">
        <v>12294512.91</v>
      </c>
      <c r="R2176" t="inlineStr">
        <is>
          <t>LA-03</t>
        </is>
      </c>
      <c r="S2176" t="inlineStr">
        <is>
          <t>Hybrid</t>
        </is>
      </c>
      <c r="T2176" s="70" t="n">
        <v>24</v>
      </c>
      <c r="U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TY102168</t>
        </is>
      </c>
      <c r="B2177" s="68" t="n">
        <v>45941</v>
      </c>
      <c r="C2177" s="69" t="n">
        <v>2025</v>
      </c>
      <c r="D2177" t="inlineStr">
        <is>
          <t>Oct</t>
        </is>
      </c>
      <c r="E2177" t="inlineStr">
        <is>
          <t>North America</t>
        </is>
      </c>
      <c r="F2177" t="inlineStr">
        <is>
          <t>Canada</t>
        </is>
      </c>
      <c r="G2177" t="inlineStr">
        <is>
          <t>Corolla</t>
        </is>
      </c>
      <c r="H2177" t="inlineStr">
        <is>
          <t>Dealer retail</t>
        </is>
      </c>
      <c r="I2177" t="inlineStr">
        <is>
          <t>Company fleet</t>
        </is>
      </c>
      <c r="J2177" t="inlineStr">
        <is>
          <t>Emma Clarke</t>
        </is>
      </c>
      <c r="K2177" s="70" t="n">
        <v>9</v>
      </c>
      <c r="L2177" s="71" t="n">
        <v>2890754.35</v>
      </c>
      <c r="M2177" s="71" t="n">
        <v>26016789.15</v>
      </c>
      <c r="N2177" s="71" t="n">
        <v>0</v>
      </c>
      <c r="O2177" s="71" t="n">
        <v>26016789.15</v>
      </c>
      <c r="P2177" s="71" t="n">
        <v>20209861.72</v>
      </c>
      <c r="Q2177" s="71" t="n">
        <v>5806927.43</v>
      </c>
      <c r="R2177" t="inlineStr">
        <is>
          <t>TO-04</t>
        </is>
      </c>
      <c r="S2177" t="inlineStr">
        <is>
          <t>Hybrid</t>
        </is>
      </c>
      <c r="T2177" s="70" t="n">
        <v>9</v>
      </c>
      <c r="U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TY102169</t>
        </is>
      </c>
      <c r="B2178" s="68" t="n">
        <v>45941</v>
      </c>
      <c r="C2178" s="69" t="n">
        <v>2025</v>
      </c>
      <c r="D2178" t="inlineStr">
        <is>
          <t>Oct</t>
        </is>
      </c>
      <c r="E2178" t="inlineStr">
        <is>
          <t>Japan</t>
        </is>
      </c>
      <c r="F2178" t="inlineStr">
        <is>
          <t>Japan</t>
        </is>
      </c>
      <c r="G2178" t="inlineStr">
        <is>
          <t>RAV4</t>
        </is>
      </c>
      <c r="H2178" t="inlineStr">
        <is>
          <t>Dealer retail</t>
        </is>
      </c>
      <c r="I2178" t="inlineStr">
        <is>
          <t>Private buyer</t>
        </is>
      </c>
      <c r="J2178" t="inlineStr">
        <is>
          <t>Fatima Al-Saud</t>
        </is>
      </c>
      <c r="K2178" s="70" t="n">
        <v>34</v>
      </c>
      <c r="L2178" s="71" t="n">
        <v>3509200.11</v>
      </c>
      <c r="M2178" s="71" t="n">
        <v>119312803.74</v>
      </c>
      <c r="N2178" s="71" t="n">
        <v>5965640.19</v>
      </c>
      <c r="O2178" s="71" t="n">
        <v>113347163.55</v>
      </c>
      <c r="P2178" s="71" t="n">
        <v>98305974.72</v>
      </c>
      <c r="Q2178" s="71" t="n">
        <v>15041188.83</v>
      </c>
      <c r="R2178" t="inlineStr">
        <is>
          <t>OS-01</t>
        </is>
      </c>
      <c r="S2178" t="inlineStr">
        <is>
          <t>Hybrid</t>
        </is>
      </c>
      <c r="T2178" s="70" t="n">
        <v>37</v>
      </c>
      <c r="U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TY102170</t>
        </is>
      </c>
      <c r="B2179" s="68" t="n">
        <v>45942</v>
      </c>
      <c r="C2179" s="69" t="n">
        <v>2025</v>
      </c>
      <c r="D2179" t="inlineStr">
        <is>
          <t>Oct</t>
        </is>
      </c>
      <c r="E2179" t="inlineStr">
        <is>
          <t>North America</t>
        </is>
      </c>
      <c r="F2179" t="inlineStr">
        <is>
          <t>USA</t>
        </is>
      </c>
      <c r="G2179" t="inlineStr">
        <is>
          <t>Land Cruiser</t>
        </is>
      </c>
      <c r="H2179" t="inlineStr">
        <is>
          <t>Dealer retail</t>
        </is>
      </c>
      <c r="I2179" t="inlineStr">
        <is>
          <t>Private buyer</t>
        </is>
      </c>
      <c r="J2179" t="inlineStr">
        <is>
          <t>Ravindra Patil</t>
        </is>
      </c>
      <c r="K2179" s="70" t="n">
        <v>19</v>
      </c>
      <c r="L2179" s="71" t="n">
        <v>7052395.16</v>
      </c>
      <c r="M2179" s="71" t="n">
        <v>133995508.04</v>
      </c>
      <c r="N2179" s="71" t="n">
        <v>6699775.4</v>
      </c>
      <c r="O2179" s="71" t="n">
        <v>127295732.64</v>
      </c>
      <c r="P2179" s="71" t="n">
        <v>108749845.28</v>
      </c>
      <c r="Q2179" s="71" t="n">
        <v>18545887.36</v>
      </c>
      <c r="R2179" t="inlineStr">
        <is>
          <t>TX-03</t>
        </is>
      </c>
      <c r="S2179" t="inlineStr">
        <is>
          <t>Hybrid</t>
        </is>
      </c>
      <c r="T2179" s="70" t="n">
        <v>20</v>
      </c>
      <c r="U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TY102171</t>
        </is>
      </c>
      <c r="B2180" s="68" t="n">
        <v>45942</v>
      </c>
      <c r="C2180" s="69" t="n">
        <v>2025</v>
      </c>
      <c r="D2180" t="inlineStr">
        <is>
          <t>Oct</t>
        </is>
      </c>
      <c r="E2180" t="inlineStr">
        <is>
          <t>North America</t>
        </is>
      </c>
      <c r="F2180" t="inlineStr">
        <is>
          <t>USA</t>
        </is>
      </c>
      <c r="G2180" t="inlineStr">
        <is>
          <t>bZ4X</t>
        </is>
      </c>
      <c r="H2180" t="inlineStr">
        <is>
          <t>Dealer retail</t>
        </is>
      </c>
      <c r="I2180" t="inlineStr">
        <is>
          <t>Private buyer</t>
        </is>
      </c>
      <c r="J2180" t="inlineStr">
        <is>
          <t>Hiroshi Tanaka</t>
        </is>
      </c>
      <c r="K2180" s="70" t="n">
        <v>7</v>
      </c>
      <c r="L2180" s="71" t="n">
        <v>6033726.25</v>
      </c>
      <c r="M2180" s="71" t="n">
        <v>42236083.75</v>
      </c>
      <c r="N2180" s="71" t="n">
        <v>0</v>
      </c>
      <c r="O2180" s="71" t="n">
        <v>42236083.75</v>
      </c>
      <c r="P2180" s="71" t="n">
        <v>39006247.32</v>
      </c>
      <c r="Q2180" s="71" t="n">
        <v>3229836.43</v>
      </c>
      <c r="R2180" t="inlineStr">
        <is>
          <t>LA-02</t>
        </is>
      </c>
      <c r="S2180" t="inlineStr">
        <is>
          <t>EV</t>
        </is>
      </c>
      <c r="T2180" s="70" t="n">
        <v>7</v>
      </c>
      <c r="U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TY102172</t>
        </is>
      </c>
      <c r="B2181" s="68" t="n">
        <v>45942</v>
      </c>
      <c r="C2181" s="69" t="n">
        <v>2025</v>
      </c>
      <c r="D2181" t="inlineStr">
        <is>
          <t>Oct</t>
        </is>
      </c>
      <c r="E2181" t="inlineStr">
        <is>
          <t>North America</t>
        </is>
      </c>
      <c r="F2181" t="inlineStr">
        <is>
          <t>USA</t>
        </is>
      </c>
      <c r="G2181" t="inlineStr">
        <is>
          <t>Corolla</t>
        </is>
      </c>
      <c r="H2181" t="inlineStr">
        <is>
          <t>Dealer retail</t>
        </is>
      </c>
      <c r="I2181" t="inlineStr">
        <is>
          <t>Private buyer</t>
        </is>
      </c>
      <c r="J2181" t="inlineStr">
        <is>
          <t>Amir Khan</t>
        </is>
      </c>
      <c r="K2181" s="70" t="n">
        <v>25</v>
      </c>
      <c r="L2181" s="71" t="n">
        <v>2719111.99</v>
      </c>
      <c r="M2181" s="71" t="n">
        <v>67977799.75</v>
      </c>
      <c r="N2181" s="71" t="n">
        <v>0</v>
      </c>
      <c r="O2181" s="71" t="n">
        <v>67977799.75</v>
      </c>
      <c r="P2181" s="71" t="n">
        <v>57358456.45</v>
      </c>
      <c r="Q2181" s="71" t="n">
        <v>10619343.3</v>
      </c>
      <c r="R2181" t="inlineStr">
        <is>
          <t>NY-03</t>
        </is>
      </c>
      <c r="S2181" t="inlineStr">
        <is>
          <t>Petrol</t>
        </is>
      </c>
      <c r="T2181" s="70" t="n">
        <v>27</v>
      </c>
      <c r="U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TY102173</t>
        </is>
      </c>
      <c r="B2182" s="68" t="n">
        <v>45942</v>
      </c>
      <c r="C2182" s="69" t="n">
        <v>2025</v>
      </c>
      <c r="D2182" t="inlineStr">
        <is>
          <t>Oct</t>
        </is>
      </c>
      <c r="E2182" t="inlineStr">
        <is>
          <t>Asia</t>
        </is>
      </c>
      <c r="F2182" t="inlineStr">
        <is>
          <t>Indonesia</t>
        </is>
      </c>
      <c r="G2182" t="inlineStr">
        <is>
          <t>RAV4</t>
        </is>
      </c>
      <c r="H2182" t="inlineStr">
        <is>
          <t>Online reservation</t>
        </is>
      </c>
      <c r="I2182" t="inlineStr">
        <is>
          <t>Private buyer</t>
        </is>
      </c>
      <c r="J2182" t="inlineStr">
        <is>
          <t>Lucas Martin</t>
        </is>
      </c>
      <c r="K2182" s="70" t="n">
        <v>39</v>
      </c>
      <c r="L2182" s="71" t="n">
        <v>3813581.7</v>
      </c>
      <c r="M2182" s="71" t="n">
        <v>148729686.3</v>
      </c>
      <c r="N2182" s="71" t="n">
        <v>0</v>
      </c>
      <c r="O2182" s="71" t="n">
        <v>148729686.3</v>
      </c>
      <c r="P2182" s="71" t="n">
        <v>109787124.99</v>
      </c>
      <c r="Q2182" s="71" t="n">
        <v>38942561.31</v>
      </c>
      <c r="R2182" t="inlineStr">
        <is>
          <t>JK-02</t>
        </is>
      </c>
      <c r="S2182" t="inlineStr">
        <is>
          <t>Petrol</t>
        </is>
      </c>
      <c r="T2182" s="70" t="n">
        <v>43</v>
      </c>
      <c r="U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TY102174</t>
        </is>
      </c>
      <c r="B2183" s="68" t="n">
        <v>45942</v>
      </c>
      <c r="C2183" s="69" t="n">
        <v>2025</v>
      </c>
      <c r="D2183" t="inlineStr">
        <is>
          <t>Oct</t>
        </is>
      </c>
      <c r="E2183" t="inlineStr">
        <is>
          <t>Asia</t>
        </is>
      </c>
      <c r="F2183" t="inlineStr">
        <is>
          <t>India</t>
        </is>
      </c>
      <c r="G2183" t="inlineStr">
        <is>
          <t>RAV4</t>
        </is>
      </c>
      <c r="H2183" t="inlineStr">
        <is>
          <t>Dealer retail</t>
        </is>
      </c>
      <c r="I2183" t="inlineStr">
        <is>
          <t>Government</t>
        </is>
      </c>
      <c r="J2183" t="inlineStr">
        <is>
          <t>Yuki Sato</t>
        </is>
      </c>
      <c r="K2183" s="70" t="n">
        <v>8</v>
      </c>
      <c r="L2183" s="71" t="n">
        <v>3456868.39</v>
      </c>
      <c r="M2183" s="71" t="n">
        <v>27654947.12</v>
      </c>
      <c r="N2183" s="71" t="n">
        <v>829648.41</v>
      </c>
      <c r="O2183" s="71" t="n">
        <v>26825298.71</v>
      </c>
      <c r="P2183" s="71" t="n">
        <v>22422589.23</v>
      </c>
      <c r="Q2183" s="71" t="n">
        <v>4402709.48</v>
      </c>
      <c r="R2183" t="inlineStr">
        <is>
          <t>BL-03</t>
        </is>
      </c>
      <c r="S2183" t="inlineStr">
        <is>
          <t>Hybrid</t>
        </is>
      </c>
      <c r="T2183" s="70" t="n">
        <v>9</v>
      </c>
      <c r="U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TY102175</t>
        </is>
      </c>
      <c r="B2184" s="68" t="n">
        <v>45942</v>
      </c>
      <c r="C2184" s="69" t="n">
        <v>2025</v>
      </c>
      <c r="D2184" t="inlineStr">
        <is>
          <t>Oct</t>
        </is>
      </c>
      <c r="E2184" t="inlineStr">
        <is>
          <t>Europe</t>
        </is>
      </c>
      <c r="F2184" t="inlineStr">
        <is>
          <t>Germany</t>
        </is>
      </c>
      <c r="G2184" t="inlineStr">
        <is>
          <t>Land Cruiser</t>
        </is>
      </c>
      <c r="H2184" t="inlineStr">
        <is>
          <t>Dealer retail</t>
        </is>
      </c>
      <c r="I2184" t="inlineStr">
        <is>
          <t>Private buyer</t>
        </is>
      </c>
      <c r="J2184" t="inlineStr">
        <is>
          <t>Emma Clarke</t>
        </is>
      </c>
      <c r="K2184" s="70" t="n">
        <v>28</v>
      </c>
      <c r="L2184" s="71" t="n">
        <v>7337579.26</v>
      </c>
      <c r="M2184" s="71" t="n">
        <v>205452219.28</v>
      </c>
      <c r="N2184" s="71" t="n">
        <v>10272610.96</v>
      </c>
      <c r="O2184" s="71" t="n">
        <v>195179608.32</v>
      </c>
      <c r="P2184" s="71" t="n">
        <v>158195796.13</v>
      </c>
      <c r="Q2184" s="71" t="n">
        <v>36983812.19</v>
      </c>
      <c r="R2184" t="inlineStr">
        <is>
          <t>BE-04</t>
        </is>
      </c>
      <c r="S2184" t="inlineStr">
        <is>
          <t>Petrol</t>
        </is>
      </c>
      <c r="T2184" s="70" t="n">
        <v>31</v>
      </c>
      <c r="U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TY102176</t>
        </is>
      </c>
      <c r="B2185" s="68" t="n">
        <v>45942</v>
      </c>
      <c r="C2185" s="69" t="n">
        <v>2025</v>
      </c>
      <c r="D2185" t="inlineStr">
        <is>
          <t>Oct</t>
        </is>
      </c>
      <c r="E2185" t="inlineStr">
        <is>
          <t>North America</t>
        </is>
      </c>
      <c r="F2185" t="inlineStr">
        <is>
          <t>Canada</t>
        </is>
      </c>
      <c r="G2185" t="inlineStr">
        <is>
          <t>RAV4</t>
        </is>
      </c>
      <c r="H2185" t="inlineStr">
        <is>
          <t>Dealer retail</t>
        </is>
      </c>
      <c r="I2185" t="inlineStr">
        <is>
          <t>Company fleet</t>
        </is>
      </c>
      <c r="J2185" t="inlineStr">
        <is>
          <t>Omar Haddad</t>
        </is>
      </c>
      <c r="K2185" s="70" t="n">
        <v>36</v>
      </c>
      <c r="L2185" s="71" t="n">
        <v>3761894.98</v>
      </c>
      <c r="M2185" s="71" t="n">
        <v>135428219.28</v>
      </c>
      <c r="N2185" s="71" t="n">
        <v>4062846.58</v>
      </c>
      <c r="O2185" s="71" t="n">
        <v>131365372.7</v>
      </c>
      <c r="P2185" s="71" t="n">
        <v>102203402.35</v>
      </c>
      <c r="Q2185" s="71" t="n">
        <v>29161970.35</v>
      </c>
      <c r="R2185" t="inlineStr">
        <is>
          <t>TO-03</t>
        </is>
      </c>
      <c r="S2185" t="inlineStr">
        <is>
          <t>Petrol</t>
        </is>
      </c>
      <c r="T2185" s="70" t="n">
        <v>36</v>
      </c>
      <c r="U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TY102177</t>
        </is>
      </c>
      <c r="B2186" s="68" t="n">
        <v>45942</v>
      </c>
      <c r="C2186" s="69" t="n">
        <v>2025</v>
      </c>
      <c r="D2186" t="inlineStr">
        <is>
          <t>Oct</t>
        </is>
      </c>
      <c r="E2186" t="inlineStr">
        <is>
          <t>Asia</t>
        </is>
      </c>
      <c r="F2186" t="inlineStr">
        <is>
          <t>Thailand</t>
        </is>
      </c>
      <c r="G2186" t="inlineStr">
        <is>
          <t>Land Cruiser</t>
        </is>
      </c>
      <c r="H2186" t="inlineStr">
        <is>
          <t>Dealer retail</t>
        </is>
      </c>
      <c r="I2186" t="inlineStr">
        <is>
          <t>Private buyer</t>
        </is>
      </c>
      <c r="J2186" t="inlineStr">
        <is>
          <t>Hiroshi Tanaka</t>
        </is>
      </c>
      <c r="K2186" s="70" t="n">
        <v>25</v>
      </c>
      <c r="L2186" s="71" t="n">
        <v>7732778.98</v>
      </c>
      <c r="M2186" s="71" t="n">
        <v>193319474.5</v>
      </c>
      <c r="N2186" s="71" t="n">
        <v>5799584.23</v>
      </c>
      <c r="O2186" s="71" t="n">
        <v>187519890.27</v>
      </c>
      <c r="P2186" s="71" t="n">
        <v>143145423.98</v>
      </c>
      <c r="Q2186" s="71" t="n">
        <v>44374466.29</v>
      </c>
      <c r="R2186" t="inlineStr">
        <is>
          <t>BK-02</t>
        </is>
      </c>
      <c r="S2186" t="inlineStr">
        <is>
          <t>Petrol</t>
        </is>
      </c>
      <c r="T2186" s="70" t="n">
        <v>24</v>
      </c>
      <c r="U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TY102178</t>
        </is>
      </c>
      <c r="B2187" s="68" t="n">
        <v>45942</v>
      </c>
      <c r="C2187" s="69" t="n">
        <v>2025</v>
      </c>
      <c r="D2187" t="inlineStr">
        <is>
          <t>Oct</t>
        </is>
      </c>
      <c r="E2187" t="inlineStr">
        <is>
          <t>Europe</t>
        </is>
      </c>
      <c r="F2187" t="inlineStr">
        <is>
          <t>UK</t>
        </is>
      </c>
      <c r="G2187" t="inlineStr">
        <is>
          <t>RAV4</t>
        </is>
      </c>
      <c r="H2187" t="inlineStr">
        <is>
          <t>Dealer retail</t>
        </is>
      </c>
      <c r="I2187" t="inlineStr">
        <is>
          <t>Private buyer</t>
        </is>
      </c>
      <c r="J2187" t="inlineStr">
        <is>
          <t>Olivia Brown</t>
        </is>
      </c>
      <c r="K2187" s="70" t="n">
        <v>23</v>
      </c>
      <c r="L2187" s="71" t="n">
        <v>3798674.55</v>
      </c>
      <c r="M2187" s="71" t="n">
        <v>87369514.65000001</v>
      </c>
      <c r="N2187" s="71" t="n">
        <v>1747390.29</v>
      </c>
      <c r="O2187" s="71" t="n">
        <v>85622124.36</v>
      </c>
      <c r="P2187" s="71" t="n">
        <v>63452916.43</v>
      </c>
      <c r="Q2187" s="71" t="n">
        <v>22169207.93</v>
      </c>
      <c r="R2187" t="inlineStr">
        <is>
          <t>LN-03</t>
        </is>
      </c>
      <c r="S2187" t="inlineStr">
        <is>
          <t>Petrol</t>
        </is>
      </c>
      <c r="T2187" s="70" t="n">
        <v>24</v>
      </c>
      <c r="U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TY102179</t>
        </is>
      </c>
      <c r="B2188" s="68" t="n">
        <v>45942</v>
      </c>
      <c r="C2188" s="69" t="n">
        <v>2025</v>
      </c>
      <c r="D2188" t="inlineStr">
        <is>
          <t>Oct</t>
        </is>
      </c>
      <c r="E2188" t="inlineStr">
        <is>
          <t>North America</t>
        </is>
      </c>
      <c r="F2188" t="inlineStr">
        <is>
          <t>USA</t>
        </is>
      </c>
      <c r="G2188" t="inlineStr">
        <is>
          <t>RAV4</t>
        </is>
      </c>
      <c r="H2188" t="inlineStr">
        <is>
          <t>Dealer retail</t>
        </is>
      </c>
      <c r="I2188" t="inlineStr">
        <is>
          <t>Company fleet</t>
        </is>
      </c>
      <c r="J2188" t="inlineStr">
        <is>
          <t>Wei Chen</t>
        </is>
      </c>
      <c r="K2188" s="70" t="n">
        <v>10</v>
      </c>
      <c r="L2188" s="71" t="n">
        <v>3644952.47</v>
      </c>
      <c r="M2188" s="71" t="n">
        <v>36449524.7</v>
      </c>
      <c r="N2188" s="71" t="n">
        <v>0</v>
      </c>
      <c r="O2188" s="71" t="n">
        <v>36449524.7</v>
      </c>
      <c r="P2188" s="71" t="n">
        <v>28911244.66</v>
      </c>
      <c r="Q2188" s="71" t="n">
        <v>7538280.04</v>
      </c>
      <c r="R2188" t="inlineStr">
        <is>
          <t>TX-04</t>
        </is>
      </c>
      <c r="S2188" t="inlineStr">
        <is>
          <t>Petrol</t>
        </is>
      </c>
      <c r="T2188" s="70" t="n">
        <v>10</v>
      </c>
      <c r="U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TY102180</t>
        </is>
      </c>
      <c r="B2189" s="68" t="n">
        <v>45942</v>
      </c>
      <c r="C2189" s="69" t="n">
        <v>2025</v>
      </c>
      <c r="D2189" t="inlineStr">
        <is>
          <t>Oct</t>
        </is>
      </c>
      <c r="E2189" t="inlineStr">
        <is>
          <t>North America</t>
        </is>
      </c>
      <c r="F2189" t="inlineStr">
        <is>
          <t>USA</t>
        </is>
      </c>
      <c r="G2189" t="inlineStr">
        <is>
          <t>Land Cruiser</t>
        </is>
      </c>
      <c r="H2189" t="inlineStr">
        <is>
          <t>Fleet</t>
        </is>
      </c>
      <c r="I2189" t="inlineStr">
        <is>
          <t>Private buyer</t>
        </is>
      </c>
      <c r="J2189" t="inlineStr">
        <is>
          <t>Mei Lin</t>
        </is>
      </c>
      <c r="K2189" s="70" t="n">
        <v>42</v>
      </c>
      <c r="L2189" s="71" t="n">
        <v>7380777.57</v>
      </c>
      <c r="M2189" s="71" t="n">
        <v>309992657.94</v>
      </c>
      <c r="N2189" s="71" t="n">
        <v>15499632.9</v>
      </c>
      <c r="O2189" s="71" t="n">
        <v>294493025.04</v>
      </c>
      <c r="P2189" s="71" t="n">
        <v>225227778.36</v>
      </c>
      <c r="Q2189" s="71" t="n">
        <v>69265246.68000001</v>
      </c>
      <c r="R2189" t="inlineStr">
        <is>
          <t>LA-01</t>
        </is>
      </c>
      <c r="S2189" t="inlineStr">
        <is>
          <t>Petrol</t>
        </is>
      </c>
      <c r="T2189" s="70" t="n">
        <v>43</v>
      </c>
      <c r="U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TY102181</t>
        </is>
      </c>
      <c r="B2190" s="68" t="n">
        <v>45942</v>
      </c>
      <c r="C2190" s="69" t="n">
        <v>2025</v>
      </c>
      <c r="D2190" t="inlineStr">
        <is>
          <t>Oct</t>
        </is>
      </c>
      <c r="E2190" t="inlineStr">
        <is>
          <t>Japan</t>
        </is>
      </c>
      <c r="F2190" t="inlineStr">
        <is>
          <t>Japan</t>
        </is>
      </c>
      <c r="G2190" t="inlineStr">
        <is>
          <t>bZ4X</t>
        </is>
      </c>
      <c r="H2190" t="inlineStr">
        <is>
          <t>Dealer retail</t>
        </is>
      </c>
      <c r="I2190" t="inlineStr">
        <is>
          <t>Private buyer</t>
        </is>
      </c>
      <c r="J2190" t="inlineStr">
        <is>
          <t>Wei Chen</t>
        </is>
      </c>
      <c r="K2190" s="70" t="n">
        <v>36</v>
      </c>
      <c r="L2190" s="71" t="n">
        <v>6250910.32</v>
      </c>
      <c r="M2190" s="71" t="n">
        <v>225032771.52</v>
      </c>
      <c r="N2190" s="71" t="n">
        <v>4500655.43</v>
      </c>
      <c r="O2190" s="71" t="n">
        <v>220532116.09</v>
      </c>
      <c r="P2190" s="71" t="n">
        <v>197504108.69</v>
      </c>
      <c r="Q2190" s="71" t="n">
        <v>23028007.4</v>
      </c>
      <c r="R2190" t="inlineStr">
        <is>
          <t>TK-04</t>
        </is>
      </c>
      <c r="S2190" t="inlineStr">
        <is>
          <t>EV</t>
        </is>
      </c>
      <c r="T2190" s="70" t="n">
        <v>37</v>
      </c>
      <c r="U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TY102182</t>
        </is>
      </c>
      <c r="B2191" s="68" t="n">
        <v>45943</v>
      </c>
      <c r="C2191" s="69" t="n">
        <v>2025</v>
      </c>
      <c r="D2191" t="inlineStr">
        <is>
          <t>Oct</t>
        </is>
      </c>
      <c r="E2191" t="inlineStr">
        <is>
          <t>Japan</t>
        </is>
      </c>
      <c r="F2191" t="inlineStr">
        <is>
          <t>Japan</t>
        </is>
      </c>
      <c r="G2191" t="inlineStr">
        <is>
          <t>Camry</t>
        </is>
      </c>
      <c r="H2191" t="inlineStr">
        <is>
          <t>Dealer retail</t>
        </is>
      </c>
      <c r="I2191" t="inlineStr">
        <is>
          <t>Government</t>
        </is>
      </c>
      <c r="J2191" t="inlineStr">
        <is>
          <t>Zoya Ahmed</t>
        </is>
      </c>
      <c r="K2191" s="70" t="n">
        <v>21</v>
      </c>
      <c r="L2191" s="71" t="n">
        <v>3934195.42</v>
      </c>
      <c r="M2191" s="71" t="n">
        <v>82618103.81999999</v>
      </c>
      <c r="N2191" s="71" t="n">
        <v>0</v>
      </c>
      <c r="O2191" s="71" t="n">
        <v>82618103.81999999</v>
      </c>
      <c r="P2191" s="71" t="n">
        <v>65900075.82</v>
      </c>
      <c r="Q2191" s="71" t="n">
        <v>16718028</v>
      </c>
      <c r="R2191" t="inlineStr">
        <is>
          <t>NG-03</t>
        </is>
      </c>
      <c r="S2191" t="inlineStr">
        <is>
          <t>Petrol</t>
        </is>
      </c>
      <c r="T2191" s="70" t="n">
        <v>21</v>
      </c>
      <c r="U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TY102183</t>
        </is>
      </c>
      <c r="B2192" s="68" t="n">
        <v>45943</v>
      </c>
      <c r="C2192" s="69" t="n">
        <v>2025</v>
      </c>
      <c r="D2192" t="inlineStr">
        <is>
          <t>Oct</t>
        </is>
      </c>
      <c r="E2192" t="inlineStr">
        <is>
          <t>North America</t>
        </is>
      </c>
      <c r="F2192" t="inlineStr">
        <is>
          <t>Canada</t>
        </is>
      </c>
      <c r="G2192" t="inlineStr">
        <is>
          <t>Corolla</t>
        </is>
      </c>
      <c r="H2192" t="inlineStr">
        <is>
          <t>Online reservation</t>
        </is>
      </c>
      <c r="I2192" t="inlineStr">
        <is>
          <t>Private buyer</t>
        </is>
      </c>
      <c r="J2192" t="inlineStr">
        <is>
          <t>Mei Lin</t>
        </is>
      </c>
      <c r="K2192" s="70" t="n">
        <v>27</v>
      </c>
      <c r="L2192" s="71" t="n">
        <v>2928978.67</v>
      </c>
      <c r="M2192" s="71" t="n">
        <v>79082424.09</v>
      </c>
      <c r="N2192" s="71" t="n">
        <v>0</v>
      </c>
      <c r="O2192" s="71" t="n">
        <v>79082424.09</v>
      </c>
      <c r="P2192" s="71" t="n">
        <v>60747039.34</v>
      </c>
      <c r="Q2192" s="71" t="n">
        <v>18335384.75</v>
      </c>
      <c r="R2192" t="inlineStr">
        <is>
          <t>TO-04</t>
        </is>
      </c>
      <c r="S2192" t="inlineStr">
        <is>
          <t>Hybrid</t>
        </is>
      </c>
      <c r="T2192" s="70" t="n">
        <v>28</v>
      </c>
      <c r="U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TY102184</t>
        </is>
      </c>
      <c r="B2193" s="68" t="n">
        <v>45943</v>
      </c>
      <c r="C2193" s="69" t="n">
        <v>2025</v>
      </c>
      <c r="D2193" t="inlineStr">
        <is>
          <t>Oct</t>
        </is>
      </c>
      <c r="E2193" t="inlineStr">
        <is>
          <t>Asia</t>
        </is>
      </c>
      <c r="F2193" t="inlineStr">
        <is>
          <t>India</t>
        </is>
      </c>
      <c r="G2193" t="inlineStr">
        <is>
          <t>RAV4</t>
        </is>
      </c>
      <c r="H2193" t="inlineStr">
        <is>
          <t>Dealer retail</t>
        </is>
      </c>
      <c r="I2193" t="inlineStr">
        <is>
          <t>Private buyer</t>
        </is>
      </c>
      <c r="J2193" t="inlineStr">
        <is>
          <t>Omar Haddad</t>
        </is>
      </c>
      <c r="K2193" s="70" t="n">
        <v>38</v>
      </c>
      <c r="L2193" s="71" t="n">
        <v>3652379.27</v>
      </c>
      <c r="M2193" s="71" t="n">
        <v>138790412.26</v>
      </c>
      <c r="N2193" s="71" t="n">
        <v>2775808.25</v>
      </c>
      <c r="O2193" s="71" t="n">
        <v>136014604.01</v>
      </c>
      <c r="P2193" s="71" t="n">
        <v>107989361.66</v>
      </c>
      <c r="Q2193" s="71" t="n">
        <v>28025242.35</v>
      </c>
      <c r="R2193" t="inlineStr">
        <is>
          <t>PU-03</t>
        </is>
      </c>
      <c r="S2193" t="inlineStr">
        <is>
          <t>Hybrid</t>
        </is>
      </c>
      <c r="T2193" s="70" t="n">
        <v>42</v>
      </c>
      <c r="U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TY102185</t>
        </is>
      </c>
      <c r="B2194" s="68" t="n">
        <v>45943</v>
      </c>
      <c r="C2194" s="69" t="n">
        <v>2025</v>
      </c>
      <c r="D2194" t="inlineStr">
        <is>
          <t>Oct</t>
        </is>
      </c>
      <c r="E2194" t="inlineStr">
        <is>
          <t>Europe</t>
        </is>
      </c>
      <c r="F2194" t="inlineStr">
        <is>
          <t>France</t>
        </is>
      </c>
      <c r="G2194" t="inlineStr">
        <is>
          <t>bZ4X</t>
        </is>
      </c>
      <c r="H2194" t="inlineStr">
        <is>
          <t>Dealer retail</t>
        </is>
      </c>
      <c r="I2194" t="inlineStr">
        <is>
          <t>Private buyer</t>
        </is>
      </c>
      <c r="J2194" t="inlineStr">
        <is>
          <t>Sophie Müller</t>
        </is>
      </c>
      <c r="K2194" s="70" t="n">
        <v>32</v>
      </c>
      <c r="L2194" s="71" t="n">
        <v>6343546.61</v>
      </c>
      <c r="M2194" s="71" t="n">
        <v>202993491.52</v>
      </c>
      <c r="N2194" s="71" t="n">
        <v>0</v>
      </c>
      <c r="O2194" s="71" t="n">
        <v>202993491.52</v>
      </c>
      <c r="P2194" s="71" t="n">
        <v>167630880.44</v>
      </c>
      <c r="Q2194" s="71" t="n">
        <v>35362611.08</v>
      </c>
      <c r="R2194" t="inlineStr">
        <is>
          <t>PA-01</t>
        </is>
      </c>
      <c r="S2194" t="inlineStr">
        <is>
          <t>EV</t>
        </is>
      </c>
      <c r="T2194" s="70" t="n">
        <v>32</v>
      </c>
      <c r="U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TY102186</t>
        </is>
      </c>
      <c r="B2195" s="68" t="n">
        <v>45943</v>
      </c>
      <c r="C2195" s="69" t="n">
        <v>2025</v>
      </c>
      <c r="D2195" t="inlineStr">
        <is>
          <t>Oct</t>
        </is>
      </c>
      <c r="E2195" t="inlineStr">
        <is>
          <t>Asia</t>
        </is>
      </c>
      <c r="F2195" t="inlineStr">
        <is>
          <t>India</t>
        </is>
      </c>
      <c r="G2195" t="inlineStr">
        <is>
          <t>Corolla</t>
        </is>
      </c>
      <c r="H2195" t="inlineStr">
        <is>
          <t>Dealer retail</t>
        </is>
      </c>
      <c r="I2195" t="inlineStr">
        <is>
          <t>Private buyer</t>
        </is>
      </c>
      <c r="J2195" t="inlineStr">
        <is>
          <t>Zoya Ahmed</t>
        </is>
      </c>
      <c r="K2195" s="70" t="n">
        <v>30</v>
      </c>
      <c r="L2195" s="71" t="n">
        <v>2635179.08</v>
      </c>
      <c r="M2195" s="71" t="n">
        <v>79055372.40000001</v>
      </c>
      <c r="N2195" s="71" t="n">
        <v>0</v>
      </c>
      <c r="O2195" s="71" t="n">
        <v>79055372.40000001</v>
      </c>
      <c r="P2195" s="71" t="n">
        <v>69499578.59</v>
      </c>
      <c r="Q2195" s="71" t="n">
        <v>9555793.810000001</v>
      </c>
      <c r="R2195" t="inlineStr">
        <is>
          <t>DL-02</t>
        </is>
      </c>
      <c r="S2195" t="inlineStr">
        <is>
          <t>Petrol</t>
        </is>
      </c>
      <c r="T2195" s="70" t="n">
        <v>33</v>
      </c>
      <c r="U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TY102187</t>
        </is>
      </c>
      <c r="B2196" s="68" t="n">
        <v>45943</v>
      </c>
      <c r="C2196" s="69" t="n">
        <v>2025</v>
      </c>
      <c r="D2196" t="inlineStr">
        <is>
          <t>Oct</t>
        </is>
      </c>
      <c r="E2196" t="inlineStr">
        <is>
          <t>North America</t>
        </is>
      </c>
      <c r="F2196" t="inlineStr">
        <is>
          <t>Canada</t>
        </is>
      </c>
      <c r="G2196" t="inlineStr">
        <is>
          <t>Corolla</t>
        </is>
      </c>
      <c r="H2196" t="inlineStr">
        <is>
          <t>Dealer retail</t>
        </is>
      </c>
      <c r="I2196" t="inlineStr">
        <is>
          <t>Private buyer</t>
        </is>
      </c>
      <c r="J2196" t="inlineStr">
        <is>
          <t>Mei Lin</t>
        </is>
      </c>
      <c r="K2196" s="70" t="n">
        <v>33</v>
      </c>
      <c r="L2196" s="71" t="n">
        <v>2909822.49</v>
      </c>
      <c r="M2196" s="71" t="n">
        <v>96024142.17</v>
      </c>
      <c r="N2196" s="71" t="n">
        <v>2880724.27</v>
      </c>
      <c r="O2196" s="71" t="n">
        <v>93143417.90000001</v>
      </c>
      <c r="P2196" s="71" t="n">
        <v>77826789.93000001</v>
      </c>
      <c r="Q2196" s="71" t="n">
        <v>15316627.97</v>
      </c>
      <c r="R2196" t="inlineStr">
        <is>
          <t>TO-04</t>
        </is>
      </c>
      <c r="S2196" t="inlineStr">
        <is>
          <t>Hybrid</t>
        </is>
      </c>
      <c r="T2196" s="70" t="n">
        <v>37</v>
      </c>
      <c r="U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TY102188</t>
        </is>
      </c>
      <c r="B2197" s="68" t="n">
        <v>45943</v>
      </c>
      <c r="C2197" s="69" t="n">
        <v>2025</v>
      </c>
      <c r="D2197" t="inlineStr">
        <is>
          <t>Oct</t>
        </is>
      </c>
      <c r="E2197" t="inlineStr">
        <is>
          <t>North America</t>
        </is>
      </c>
      <c r="F2197" t="inlineStr">
        <is>
          <t>USA</t>
        </is>
      </c>
      <c r="G2197" t="inlineStr">
        <is>
          <t>RAV4</t>
        </is>
      </c>
      <c r="H2197" t="inlineStr">
        <is>
          <t>Dealer retail</t>
        </is>
      </c>
      <c r="I2197" t="inlineStr">
        <is>
          <t>Private buyer</t>
        </is>
      </c>
      <c r="J2197" t="inlineStr">
        <is>
          <t>Yuki Sato</t>
        </is>
      </c>
      <c r="K2197" s="70" t="n">
        <v>5</v>
      </c>
      <c r="L2197" s="71" t="n">
        <v>3403490.13</v>
      </c>
      <c r="M2197" s="71" t="n">
        <v>17017450.65</v>
      </c>
      <c r="N2197" s="71" t="n">
        <v>0</v>
      </c>
      <c r="O2197" s="71" t="n">
        <v>17017450.65</v>
      </c>
      <c r="P2197" s="71" t="n">
        <v>13821808.39</v>
      </c>
      <c r="Q2197" s="71" t="n">
        <v>3195642.26</v>
      </c>
      <c r="R2197" t="inlineStr">
        <is>
          <t>LA-01</t>
        </is>
      </c>
      <c r="S2197" t="inlineStr">
        <is>
          <t>Hybrid</t>
        </is>
      </c>
      <c r="T2197" s="70" t="n">
        <v>5</v>
      </c>
      <c r="U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TY102189</t>
        </is>
      </c>
      <c r="B2198" s="68" t="n">
        <v>45943</v>
      </c>
      <c r="C2198" s="69" t="n">
        <v>2025</v>
      </c>
      <c r="D2198" t="inlineStr">
        <is>
          <t>Oct</t>
        </is>
      </c>
      <c r="E2198" t="inlineStr">
        <is>
          <t>Asia</t>
        </is>
      </c>
      <c r="F2198" t="inlineStr">
        <is>
          <t>Indonesia</t>
        </is>
      </c>
      <c r="G2198" t="inlineStr">
        <is>
          <t>bZ4X</t>
        </is>
      </c>
      <c r="H2198" t="inlineStr">
        <is>
          <t>Dealer retail</t>
        </is>
      </c>
      <c r="I2198" t="inlineStr">
        <is>
          <t>Private buyer</t>
        </is>
      </c>
      <c r="J2198" t="inlineStr">
        <is>
          <t>Lucas Martin</t>
        </is>
      </c>
      <c r="K2198" s="70" t="n">
        <v>43</v>
      </c>
      <c r="L2198" s="71" t="n">
        <v>5906952.58</v>
      </c>
      <c r="M2198" s="71" t="n">
        <v>253998960.94</v>
      </c>
      <c r="N2198" s="71" t="n">
        <v>7619968.83</v>
      </c>
      <c r="O2198" s="71" t="n">
        <v>246378992.11</v>
      </c>
      <c r="P2198" s="71" t="n">
        <v>239765261.6</v>
      </c>
      <c r="Q2198" s="71" t="n">
        <v>6613730.51</v>
      </c>
      <c r="R2198" t="inlineStr">
        <is>
          <t>JK-01</t>
        </is>
      </c>
      <c r="S2198" t="inlineStr">
        <is>
          <t>EV</t>
        </is>
      </c>
      <c r="T2198" s="70" t="n">
        <v>42</v>
      </c>
      <c r="U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TY102190</t>
        </is>
      </c>
      <c r="B2199" s="68" t="n">
        <v>45943</v>
      </c>
      <c r="C2199" s="69" t="n">
        <v>2025</v>
      </c>
      <c r="D2199" t="inlineStr">
        <is>
          <t>Oct</t>
        </is>
      </c>
      <c r="E2199" t="inlineStr">
        <is>
          <t>Asia</t>
        </is>
      </c>
      <c r="F2199" t="inlineStr">
        <is>
          <t>Thailand</t>
        </is>
      </c>
      <c r="G2199" t="inlineStr">
        <is>
          <t>Corolla</t>
        </is>
      </c>
      <c r="H2199" t="inlineStr">
        <is>
          <t>Online reservation</t>
        </is>
      </c>
      <c r="I2199" t="inlineStr">
        <is>
          <t>Private buyer</t>
        </is>
      </c>
      <c r="J2199" t="inlineStr">
        <is>
          <t>Ana Costa</t>
        </is>
      </c>
      <c r="K2199" s="70" t="n">
        <v>36</v>
      </c>
      <c r="L2199" s="71" t="n">
        <v>2883231.94</v>
      </c>
      <c r="M2199" s="71" t="n">
        <v>103796349.84</v>
      </c>
      <c r="N2199" s="71" t="n">
        <v>5189817.49</v>
      </c>
      <c r="O2199" s="71" t="n">
        <v>98606532.34999999</v>
      </c>
      <c r="P2199" s="71" t="n">
        <v>80635296.34</v>
      </c>
      <c r="Q2199" s="71" t="n">
        <v>17971236.01</v>
      </c>
      <c r="R2199" t="inlineStr">
        <is>
          <t>BK-04</t>
        </is>
      </c>
      <c r="S2199" t="inlineStr">
        <is>
          <t>Petrol</t>
        </is>
      </c>
      <c r="T2199" s="70" t="n">
        <v>36</v>
      </c>
      <c r="U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TY102191</t>
        </is>
      </c>
      <c r="B2200" s="68" t="n">
        <v>45944</v>
      </c>
      <c r="C2200" s="69" t="n">
        <v>2025</v>
      </c>
      <c r="D2200" t="inlineStr">
        <is>
          <t>Oct</t>
        </is>
      </c>
      <c r="E2200" t="inlineStr">
        <is>
          <t>North America</t>
        </is>
      </c>
      <c r="F2200" t="inlineStr">
        <is>
          <t>Canada</t>
        </is>
      </c>
      <c r="G2200" t="inlineStr">
        <is>
          <t>bZ4X</t>
        </is>
      </c>
      <c r="H2200" t="inlineStr">
        <is>
          <t>Online reservation</t>
        </is>
      </c>
      <c r="I2200" t="inlineStr">
        <is>
          <t>Private buyer</t>
        </is>
      </c>
      <c r="J2200" t="inlineStr">
        <is>
          <t>Sophie Müller</t>
        </is>
      </c>
      <c r="K2200" s="70" t="n">
        <v>12</v>
      </c>
      <c r="L2200" s="71" t="n">
        <v>6327409.16</v>
      </c>
      <c r="M2200" s="71" t="n">
        <v>75928909.92</v>
      </c>
      <c r="N2200" s="71" t="n">
        <v>1518578.2</v>
      </c>
      <c r="O2200" s="71" t="n">
        <v>74410331.72</v>
      </c>
      <c r="P2200" s="71" t="n">
        <v>62679342.22</v>
      </c>
      <c r="Q2200" s="71" t="n">
        <v>11730989.5</v>
      </c>
      <c r="R2200" t="inlineStr">
        <is>
          <t>TO-04</t>
        </is>
      </c>
      <c r="S2200" t="inlineStr">
        <is>
          <t>EV</t>
        </is>
      </c>
      <c r="T2200" s="70" t="n">
        <v>13</v>
      </c>
      <c r="U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TY102192</t>
        </is>
      </c>
      <c r="B2201" s="68" t="n">
        <v>45944</v>
      </c>
      <c r="C2201" s="69" t="n">
        <v>2025</v>
      </c>
      <c r="D2201" t="inlineStr">
        <is>
          <t>Oct</t>
        </is>
      </c>
      <c r="E2201" t="inlineStr">
        <is>
          <t>Asia</t>
        </is>
      </c>
      <c r="F2201" t="inlineStr">
        <is>
          <t>Thailand</t>
        </is>
      </c>
      <c r="G2201" t="inlineStr">
        <is>
          <t>Prius</t>
        </is>
      </c>
      <c r="H2201" t="inlineStr">
        <is>
          <t>Dealer retail</t>
        </is>
      </c>
      <c r="I2201" t="inlineStr">
        <is>
          <t>Company fleet</t>
        </is>
      </c>
      <c r="J2201" t="inlineStr">
        <is>
          <t>Wei Chen</t>
        </is>
      </c>
      <c r="K2201" s="70" t="n">
        <v>29</v>
      </c>
      <c r="L2201" s="71" t="n">
        <v>3438790.26</v>
      </c>
      <c r="M2201" s="71" t="n">
        <v>99724917.54000001</v>
      </c>
      <c r="N2201" s="71" t="n">
        <v>4986245.88</v>
      </c>
      <c r="O2201" s="71" t="n">
        <v>94738671.66</v>
      </c>
      <c r="P2201" s="71" t="n">
        <v>81973480.68000001</v>
      </c>
      <c r="Q2201" s="71" t="n">
        <v>12765190.98</v>
      </c>
      <c r="R2201" t="inlineStr">
        <is>
          <t>BK-02</t>
        </is>
      </c>
      <c r="S2201" t="inlineStr">
        <is>
          <t>Hybrid</t>
        </is>
      </c>
      <c r="T2201" s="70" t="n">
        <v>30</v>
      </c>
      <c r="U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TY102193</t>
        </is>
      </c>
      <c r="B2202" s="68" t="n">
        <v>45944</v>
      </c>
      <c r="C2202" s="69" t="n">
        <v>2025</v>
      </c>
      <c r="D2202" t="inlineStr">
        <is>
          <t>Oct</t>
        </is>
      </c>
      <c r="E2202" t="inlineStr">
        <is>
          <t>Japan</t>
        </is>
      </c>
      <c r="F2202" t="inlineStr">
        <is>
          <t>Japan</t>
        </is>
      </c>
      <c r="G2202" t="inlineStr">
        <is>
          <t>RAV4</t>
        </is>
      </c>
      <c r="H2202" t="inlineStr">
        <is>
          <t>Dealer retail</t>
        </is>
      </c>
      <c r="I2202" t="inlineStr">
        <is>
          <t>Private buyer</t>
        </is>
      </c>
      <c r="J2202" t="inlineStr">
        <is>
          <t>Shraddha Kulkarni</t>
        </is>
      </c>
      <c r="K2202" s="70" t="n">
        <v>39</v>
      </c>
      <c r="L2202" s="71" t="n">
        <v>3626262.51</v>
      </c>
      <c r="M2202" s="71" t="n">
        <v>141424237.89</v>
      </c>
      <c r="N2202" s="71" t="n">
        <v>4242727.14</v>
      </c>
      <c r="O2202" s="71" t="n">
        <v>137181510.75</v>
      </c>
      <c r="P2202" s="71" t="n">
        <v>111850003.62</v>
      </c>
      <c r="Q2202" s="71" t="n">
        <v>25331507.13</v>
      </c>
      <c r="R2202" t="inlineStr">
        <is>
          <t>TK-03</t>
        </is>
      </c>
      <c r="S2202" t="inlineStr">
        <is>
          <t>Petrol</t>
        </is>
      </c>
      <c r="T2202" s="70" t="n">
        <v>42</v>
      </c>
      <c r="U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TY102194</t>
        </is>
      </c>
      <c r="B2203" s="68" t="n">
        <v>45944</v>
      </c>
      <c r="C2203" s="69" t="n">
        <v>2025</v>
      </c>
      <c r="D2203" t="inlineStr">
        <is>
          <t>Oct</t>
        </is>
      </c>
      <c r="E2203" t="inlineStr">
        <is>
          <t>Japan</t>
        </is>
      </c>
      <c r="F2203" t="inlineStr">
        <is>
          <t>Japan</t>
        </is>
      </c>
      <c r="G2203" t="inlineStr">
        <is>
          <t>Corolla</t>
        </is>
      </c>
      <c r="H2203" t="inlineStr">
        <is>
          <t>Dealer retail</t>
        </is>
      </c>
      <c r="I2203" t="inlineStr">
        <is>
          <t>Government</t>
        </is>
      </c>
      <c r="J2203" t="inlineStr">
        <is>
          <t>Ana Costa</t>
        </is>
      </c>
      <c r="K2203" s="70" t="n">
        <v>3</v>
      </c>
      <c r="L2203" s="71" t="n">
        <v>2681964.16</v>
      </c>
      <c r="M2203" s="71" t="n">
        <v>8045892.48</v>
      </c>
      <c r="N2203" s="71" t="n">
        <v>0</v>
      </c>
      <c r="O2203" s="71" t="n">
        <v>8045892.48</v>
      </c>
      <c r="P2203" s="71" t="n">
        <v>6926338.21</v>
      </c>
      <c r="Q2203" s="71" t="n">
        <v>1119554.27</v>
      </c>
      <c r="R2203" t="inlineStr">
        <is>
          <t>TK-03</t>
        </is>
      </c>
      <c r="S2203" t="inlineStr">
        <is>
          <t>Hybrid</t>
        </is>
      </c>
      <c r="T2203" s="70" t="n">
        <v>3</v>
      </c>
      <c r="U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TY102195</t>
        </is>
      </c>
      <c r="B2204" s="68" t="n">
        <v>45945</v>
      </c>
      <c r="C2204" s="69" t="n">
        <v>2025</v>
      </c>
      <c r="D2204" t="inlineStr">
        <is>
          <t>Oct</t>
        </is>
      </c>
      <c r="E2204" t="inlineStr">
        <is>
          <t>Middle East</t>
        </is>
      </c>
      <c r="F2204" t="inlineStr">
        <is>
          <t>Saudi Arabia</t>
        </is>
      </c>
      <c r="G2204" t="inlineStr">
        <is>
          <t>bZ4X</t>
        </is>
      </c>
      <c r="H2204" t="inlineStr">
        <is>
          <t>Dealer retail</t>
        </is>
      </c>
      <c r="I2204" t="inlineStr">
        <is>
          <t>Private buyer</t>
        </is>
      </c>
      <c r="J2204" t="inlineStr">
        <is>
          <t>Olivia Brown</t>
        </is>
      </c>
      <c r="K2204" s="70" t="n">
        <v>10</v>
      </c>
      <c r="L2204" s="71" t="n">
        <v>6273228.17</v>
      </c>
      <c r="M2204" s="71" t="n">
        <v>62732281.7</v>
      </c>
      <c r="N2204" s="71" t="n">
        <v>0</v>
      </c>
      <c r="O2204" s="71" t="n">
        <v>62732281.7</v>
      </c>
      <c r="P2204" s="71" t="n">
        <v>54152477.02</v>
      </c>
      <c r="Q2204" s="71" t="n">
        <v>8579804.68</v>
      </c>
      <c r="R2204" t="inlineStr">
        <is>
          <t>RY-02</t>
        </is>
      </c>
      <c r="S2204" t="inlineStr">
        <is>
          <t>EV</t>
        </is>
      </c>
      <c r="T2204" s="70" t="n">
        <v>10</v>
      </c>
      <c r="U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TY102196</t>
        </is>
      </c>
      <c r="B2205" s="68" t="n">
        <v>45945</v>
      </c>
      <c r="C2205" s="69" t="n">
        <v>2025</v>
      </c>
      <c r="D2205" t="inlineStr">
        <is>
          <t>Oct</t>
        </is>
      </c>
      <c r="E2205" t="inlineStr">
        <is>
          <t>North America</t>
        </is>
      </c>
      <c r="F2205" t="inlineStr">
        <is>
          <t>USA</t>
        </is>
      </c>
      <c r="G2205" t="inlineStr">
        <is>
          <t>Prius</t>
        </is>
      </c>
      <c r="H2205" t="inlineStr">
        <is>
          <t>Dealer retail</t>
        </is>
      </c>
      <c r="I2205" t="inlineStr">
        <is>
          <t>Private buyer</t>
        </is>
      </c>
      <c r="J2205" t="inlineStr">
        <is>
          <t>Aisha Bello</t>
        </is>
      </c>
      <c r="K2205" s="70" t="n">
        <v>25</v>
      </c>
      <c r="L2205" s="71" t="n">
        <v>3507449.76</v>
      </c>
      <c r="M2205" s="71" t="n">
        <v>87686244</v>
      </c>
      <c r="N2205" s="71" t="n">
        <v>1753724.88</v>
      </c>
      <c r="O2205" s="71" t="n">
        <v>85932519.12</v>
      </c>
      <c r="P2205" s="71" t="n">
        <v>68147098.43000001</v>
      </c>
      <c r="Q2205" s="71" t="n">
        <v>17785420.69</v>
      </c>
      <c r="R2205" t="inlineStr">
        <is>
          <t>LA-03</t>
        </is>
      </c>
      <c r="S2205" t="inlineStr">
        <is>
          <t>Hybrid</t>
        </is>
      </c>
      <c r="T2205" s="70" t="n">
        <v>28</v>
      </c>
      <c r="U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TY102197</t>
        </is>
      </c>
      <c r="B2206" s="68" t="n">
        <v>45945</v>
      </c>
      <c r="C2206" s="69" t="n">
        <v>2025</v>
      </c>
      <c r="D2206" t="inlineStr">
        <is>
          <t>Oct</t>
        </is>
      </c>
      <c r="E2206" t="inlineStr">
        <is>
          <t>North America</t>
        </is>
      </c>
      <c r="F2206" t="inlineStr">
        <is>
          <t>USA</t>
        </is>
      </c>
      <c r="G2206" t="inlineStr">
        <is>
          <t>Corolla</t>
        </is>
      </c>
      <c r="H2206" t="inlineStr">
        <is>
          <t>Dealer retail</t>
        </is>
      </c>
      <c r="I2206" t="inlineStr">
        <is>
          <t>Private buyer</t>
        </is>
      </c>
      <c r="J2206" t="inlineStr">
        <is>
          <t>Liam O'Brien</t>
        </is>
      </c>
      <c r="K2206" s="70" t="n">
        <v>3</v>
      </c>
      <c r="L2206" s="71" t="n">
        <v>2944024.31</v>
      </c>
      <c r="M2206" s="71" t="n">
        <v>8832072.93</v>
      </c>
      <c r="N2206" s="71" t="n">
        <v>264962.19</v>
      </c>
      <c r="O2206" s="71" t="n">
        <v>8567110.74</v>
      </c>
      <c r="P2206" s="71" t="n">
        <v>6988601.08</v>
      </c>
      <c r="Q2206" s="71" t="n">
        <v>1578509.66</v>
      </c>
      <c r="R2206" t="inlineStr">
        <is>
          <t>TX-01</t>
        </is>
      </c>
      <c r="S2206" t="inlineStr">
        <is>
          <t>Petrol</t>
        </is>
      </c>
      <c r="T2206" s="70" t="n">
        <v>3</v>
      </c>
      <c r="U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TY102198</t>
        </is>
      </c>
      <c r="B2207" s="68" t="n">
        <v>45945</v>
      </c>
      <c r="C2207" s="69" t="n">
        <v>2025</v>
      </c>
      <c r="D2207" t="inlineStr">
        <is>
          <t>Oct</t>
        </is>
      </c>
      <c r="E2207" t="inlineStr">
        <is>
          <t>Japan</t>
        </is>
      </c>
      <c r="F2207" t="inlineStr">
        <is>
          <t>Japan</t>
        </is>
      </c>
      <c r="G2207" t="inlineStr">
        <is>
          <t>Prius</t>
        </is>
      </c>
      <c r="H2207" t="inlineStr">
        <is>
          <t>Fleet</t>
        </is>
      </c>
      <c r="I2207" t="inlineStr">
        <is>
          <t>Private buyer</t>
        </is>
      </c>
      <c r="J2207" t="inlineStr">
        <is>
          <t>Kofi Mensah</t>
        </is>
      </c>
      <c r="K2207" s="70" t="n">
        <v>19</v>
      </c>
      <c r="L2207" s="71" t="n">
        <v>3572764.06</v>
      </c>
      <c r="M2207" s="71" t="n">
        <v>67882517.14</v>
      </c>
      <c r="N2207" s="71" t="n">
        <v>3394125.86</v>
      </c>
      <c r="O2207" s="71" t="n">
        <v>64488391.28</v>
      </c>
      <c r="P2207" s="71" t="n">
        <v>55102436.36</v>
      </c>
      <c r="Q2207" s="71" t="n">
        <v>9385954.92</v>
      </c>
      <c r="R2207" t="inlineStr">
        <is>
          <t>NG-03</t>
        </is>
      </c>
      <c r="S2207" t="inlineStr">
        <is>
          <t>Hybrid</t>
        </is>
      </c>
      <c r="T2207" s="70" t="n">
        <v>21</v>
      </c>
      <c r="U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TY102199</t>
        </is>
      </c>
      <c r="B2208" s="68" t="n">
        <v>45945</v>
      </c>
      <c r="C2208" s="69" t="n">
        <v>2025</v>
      </c>
      <c r="D2208" t="inlineStr">
        <is>
          <t>Oct</t>
        </is>
      </c>
      <c r="E2208" t="inlineStr">
        <is>
          <t>Japan</t>
        </is>
      </c>
      <c r="F2208" t="inlineStr">
        <is>
          <t>Japan</t>
        </is>
      </c>
      <c r="G2208" t="inlineStr">
        <is>
          <t>Hilux</t>
        </is>
      </c>
      <c r="H2208" t="inlineStr">
        <is>
          <t>Dealer retail</t>
        </is>
      </c>
      <c r="I2208" t="inlineStr">
        <is>
          <t>Private buyer</t>
        </is>
      </c>
      <c r="J2208" t="inlineStr">
        <is>
          <t>Ravindra Patil</t>
        </is>
      </c>
      <c r="K2208" s="70" t="n">
        <v>27</v>
      </c>
      <c r="L2208" s="71" t="n">
        <v>3965144.75</v>
      </c>
      <c r="M2208" s="71" t="n">
        <v>107058908.25</v>
      </c>
      <c r="N2208" s="71" t="n">
        <v>0</v>
      </c>
      <c r="O2208" s="71" t="n">
        <v>107058908.25</v>
      </c>
      <c r="P2208" s="71" t="n">
        <v>87760987.03</v>
      </c>
      <c r="Q2208" s="71" t="n">
        <v>19297921.22</v>
      </c>
      <c r="R2208" t="inlineStr">
        <is>
          <t>TK-03</t>
        </is>
      </c>
      <c r="S2208" t="inlineStr">
        <is>
          <t>Diesel</t>
        </is>
      </c>
      <c r="T2208" s="70" t="n">
        <v>30</v>
      </c>
      <c r="U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TY102200</t>
        </is>
      </c>
      <c r="B2209" s="68" t="n">
        <v>45945</v>
      </c>
      <c r="C2209" s="69" t="n">
        <v>2025</v>
      </c>
      <c r="D2209" t="inlineStr">
        <is>
          <t>Oct</t>
        </is>
      </c>
      <c r="E2209" t="inlineStr">
        <is>
          <t>North America</t>
        </is>
      </c>
      <c r="F2209" t="inlineStr">
        <is>
          <t>USA</t>
        </is>
      </c>
      <c r="G2209" t="inlineStr">
        <is>
          <t>Prius</t>
        </is>
      </c>
      <c r="H2209" t="inlineStr">
        <is>
          <t>Fleet</t>
        </is>
      </c>
      <c r="I2209" t="inlineStr">
        <is>
          <t>Company fleet</t>
        </is>
      </c>
      <c r="J2209" t="inlineStr">
        <is>
          <t>Carlos Silva</t>
        </is>
      </c>
      <c r="K2209" s="70" t="n">
        <v>7</v>
      </c>
      <c r="L2209" s="71" t="n">
        <v>3633674.51</v>
      </c>
      <c r="M2209" s="71" t="n">
        <v>25435721.57</v>
      </c>
      <c r="N2209" s="71" t="n">
        <v>763071.65</v>
      </c>
      <c r="O2209" s="71" t="n">
        <v>24672649.92</v>
      </c>
      <c r="P2209" s="71" t="n">
        <v>19772338.66</v>
      </c>
      <c r="Q2209" s="71" t="n">
        <v>4900311.26</v>
      </c>
      <c r="R2209" t="inlineStr">
        <is>
          <t>NY-01</t>
        </is>
      </c>
      <c r="S2209" t="inlineStr">
        <is>
          <t>Hybrid</t>
        </is>
      </c>
      <c r="T2209" s="70" t="n">
        <v>7</v>
      </c>
      <c r="U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TY102201</t>
        </is>
      </c>
      <c r="B2210" s="68" t="n">
        <v>45945</v>
      </c>
      <c r="C2210" s="69" t="n">
        <v>2025</v>
      </c>
      <c r="D2210" t="inlineStr">
        <is>
          <t>Oct</t>
        </is>
      </c>
      <c r="E2210" t="inlineStr">
        <is>
          <t>Asia</t>
        </is>
      </c>
      <c r="F2210" t="inlineStr">
        <is>
          <t>Thailand</t>
        </is>
      </c>
      <c r="G2210" t="inlineStr">
        <is>
          <t>bZ4X</t>
        </is>
      </c>
      <c r="H2210" t="inlineStr">
        <is>
          <t>Dealer retail</t>
        </is>
      </c>
      <c r="I2210" t="inlineStr">
        <is>
          <t>Private buyer</t>
        </is>
      </c>
      <c r="J2210" t="inlineStr">
        <is>
          <t>Noah Smith</t>
        </is>
      </c>
      <c r="K2210" s="70" t="n">
        <v>5</v>
      </c>
      <c r="L2210" s="71" t="n">
        <v>5790121.1</v>
      </c>
      <c r="M2210" s="71" t="n">
        <v>28950605.5</v>
      </c>
      <c r="N2210" s="71" t="n">
        <v>1447530.28</v>
      </c>
      <c r="O2210" s="71" t="n">
        <v>27503075.22</v>
      </c>
      <c r="P2210" s="71" t="n">
        <v>27834439.58</v>
      </c>
      <c r="Q2210" s="71" t="n">
        <v>-331364.36</v>
      </c>
      <c r="R2210" t="inlineStr">
        <is>
          <t>BK-01</t>
        </is>
      </c>
      <c r="S2210" t="inlineStr">
        <is>
          <t>EV</t>
        </is>
      </c>
      <c r="T2210" s="70" t="n">
        <v>5</v>
      </c>
      <c r="U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TY102202</t>
        </is>
      </c>
      <c r="B2211" s="68" t="n">
        <v>45945</v>
      </c>
      <c r="C2211" s="69" t="n">
        <v>2025</v>
      </c>
      <c r="D2211" t="inlineStr">
        <is>
          <t>Oct</t>
        </is>
      </c>
      <c r="E2211" t="inlineStr">
        <is>
          <t>North America</t>
        </is>
      </c>
      <c r="F2211" t="inlineStr">
        <is>
          <t>Canada</t>
        </is>
      </c>
      <c r="G2211" t="inlineStr">
        <is>
          <t>Hilux</t>
        </is>
      </c>
      <c r="H2211" t="inlineStr">
        <is>
          <t>Fleet</t>
        </is>
      </c>
      <c r="I2211" t="inlineStr">
        <is>
          <t>Private buyer</t>
        </is>
      </c>
      <c r="J2211" t="inlineStr">
        <is>
          <t>Carlos Silva</t>
        </is>
      </c>
      <c r="K2211" s="70" t="n">
        <v>27</v>
      </c>
      <c r="L2211" s="71" t="n">
        <v>4038754.84</v>
      </c>
      <c r="M2211" s="71" t="n">
        <v>109046380.68</v>
      </c>
      <c r="N2211" s="71" t="n">
        <v>2180927.61</v>
      </c>
      <c r="O2211" s="71" t="n">
        <v>106865453.07</v>
      </c>
      <c r="P2211" s="71" t="n">
        <v>84516573.98</v>
      </c>
      <c r="Q2211" s="71" t="n">
        <v>22348879.09</v>
      </c>
      <c r="R2211" t="inlineStr">
        <is>
          <t>TO-02</t>
        </is>
      </c>
      <c r="S2211" t="inlineStr">
        <is>
          <t>Petrol</t>
        </is>
      </c>
      <c r="T2211" s="70" t="n">
        <v>30</v>
      </c>
      <c r="U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TY102203</t>
        </is>
      </c>
      <c r="B2212" s="68" t="n">
        <v>45945</v>
      </c>
      <c r="C2212" s="69" t="n">
        <v>2025</v>
      </c>
      <c r="D2212" t="inlineStr">
        <is>
          <t>Oct</t>
        </is>
      </c>
      <c r="E2212" t="inlineStr">
        <is>
          <t>Asia</t>
        </is>
      </c>
      <c r="F2212" t="inlineStr">
        <is>
          <t>Thailand</t>
        </is>
      </c>
      <c r="G2212" t="inlineStr">
        <is>
          <t>Prius</t>
        </is>
      </c>
      <c r="H2212" t="inlineStr">
        <is>
          <t>Online reservation</t>
        </is>
      </c>
      <c r="I2212" t="inlineStr">
        <is>
          <t>Private buyer</t>
        </is>
      </c>
      <c r="J2212" t="inlineStr">
        <is>
          <t>Carlos Silva</t>
        </is>
      </c>
      <c r="K2212" s="70" t="n">
        <v>30</v>
      </c>
      <c r="L2212" s="71" t="n">
        <v>3361654.99</v>
      </c>
      <c r="M2212" s="71" t="n">
        <v>100849649.7</v>
      </c>
      <c r="N2212" s="71" t="n">
        <v>5042482.49</v>
      </c>
      <c r="O2212" s="71" t="n">
        <v>95807167.20999999</v>
      </c>
      <c r="P2212" s="71" t="n">
        <v>82771649.62</v>
      </c>
      <c r="Q2212" s="71" t="n">
        <v>13035517.59</v>
      </c>
      <c r="R2212" t="inlineStr">
        <is>
          <t>BK-02</t>
        </is>
      </c>
      <c r="S2212" t="inlineStr">
        <is>
          <t>Hybrid</t>
        </is>
      </c>
      <c r="T2212" s="70" t="n">
        <v>33</v>
      </c>
      <c r="U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TY102204</t>
        </is>
      </c>
      <c r="B2213" s="68" t="n">
        <v>45945</v>
      </c>
      <c r="C2213" s="69" t="n">
        <v>2025</v>
      </c>
      <c r="D2213" t="inlineStr">
        <is>
          <t>Oct</t>
        </is>
      </c>
      <c r="E2213" t="inlineStr">
        <is>
          <t>Asia</t>
        </is>
      </c>
      <c r="F2213" t="inlineStr">
        <is>
          <t>India</t>
        </is>
      </c>
      <c r="G2213" t="inlineStr">
        <is>
          <t>RAV4</t>
        </is>
      </c>
      <c r="H2213" t="inlineStr">
        <is>
          <t>Dealer retail</t>
        </is>
      </c>
      <c r="I2213" t="inlineStr">
        <is>
          <t>Company fleet</t>
        </is>
      </c>
      <c r="J2213" t="inlineStr">
        <is>
          <t>Aisha Bello</t>
        </is>
      </c>
      <c r="K2213" s="70" t="n">
        <v>30</v>
      </c>
      <c r="L2213" s="71" t="n">
        <v>3644781.12</v>
      </c>
      <c r="M2213" s="71" t="n">
        <v>109343433.6</v>
      </c>
      <c r="N2213" s="71" t="n">
        <v>0</v>
      </c>
      <c r="O2213" s="71" t="n">
        <v>109343433.6</v>
      </c>
      <c r="P2213" s="71" t="n">
        <v>85772512.81999999</v>
      </c>
      <c r="Q2213" s="71" t="n">
        <v>23570920.78</v>
      </c>
      <c r="R2213" t="inlineStr">
        <is>
          <t>PU-04</t>
        </is>
      </c>
      <c r="S2213" t="inlineStr">
        <is>
          <t>Hybrid</t>
        </is>
      </c>
      <c r="T2213" s="70" t="n">
        <v>33</v>
      </c>
      <c r="U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TY102205</t>
        </is>
      </c>
      <c r="B2214" s="68" t="n">
        <v>45946</v>
      </c>
      <c r="C2214" s="69" t="n">
        <v>2025</v>
      </c>
      <c r="D2214" t="inlineStr">
        <is>
          <t>Oct</t>
        </is>
      </c>
      <c r="E2214" t="inlineStr">
        <is>
          <t>Asia</t>
        </is>
      </c>
      <c r="F2214" t="inlineStr">
        <is>
          <t>Thailand</t>
        </is>
      </c>
      <c r="G2214" t="inlineStr">
        <is>
          <t>Corolla</t>
        </is>
      </c>
      <c r="H2214" t="inlineStr">
        <is>
          <t>Dealer retail</t>
        </is>
      </c>
      <c r="I2214" t="inlineStr">
        <is>
          <t>Private buyer</t>
        </is>
      </c>
      <c r="J2214" t="inlineStr">
        <is>
          <t>Liam O'Brien</t>
        </is>
      </c>
      <c r="K2214" s="70" t="n">
        <v>2</v>
      </c>
      <c r="L2214" s="71" t="n">
        <v>2891437.84</v>
      </c>
      <c r="M2214" s="71" t="n">
        <v>5782875.68</v>
      </c>
      <c r="N2214" s="71" t="n">
        <v>115657.51</v>
      </c>
      <c r="O2214" s="71" t="n">
        <v>5667218.17</v>
      </c>
      <c r="P2214" s="71" t="n">
        <v>4725948.9</v>
      </c>
      <c r="Q2214" s="71" t="n">
        <v>941269.27</v>
      </c>
      <c r="R2214" t="inlineStr">
        <is>
          <t>BK-03</t>
        </is>
      </c>
      <c r="S2214" t="inlineStr">
        <is>
          <t>Petrol</t>
        </is>
      </c>
      <c r="T2214" s="70" t="n">
        <v>2</v>
      </c>
      <c r="U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TY102206</t>
        </is>
      </c>
      <c r="B2215" s="68" t="n">
        <v>45946</v>
      </c>
      <c r="C2215" s="69" t="n">
        <v>2025</v>
      </c>
      <c r="D2215" t="inlineStr">
        <is>
          <t>Oct</t>
        </is>
      </c>
      <c r="E2215" t="inlineStr">
        <is>
          <t>North America</t>
        </is>
      </c>
      <c r="F2215" t="inlineStr">
        <is>
          <t>USA</t>
        </is>
      </c>
      <c r="G2215" t="inlineStr">
        <is>
          <t>Camry</t>
        </is>
      </c>
      <c r="H2215" t="inlineStr">
        <is>
          <t>Fleet</t>
        </is>
      </c>
      <c r="I2215" t="inlineStr">
        <is>
          <t>Company fleet</t>
        </is>
      </c>
      <c r="J2215" t="inlineStr">
        <is>
          <t>Aisha Bello</t>
        </is>
      </c>
      <c r="K2215" s="70" t="n">
        <v>12</v>
      </c>
      <c r="L2215" s="71" t="n">
        <v>3901774.85</v>
      </c>
      <c r="M2215" s="71" t="n">
        <v>46821298.2</v>
      </c>
      <c r="N2215" s="71" t="n">
        <v>0</v>
      </c>
      <c r="O2215" s="71" t="n">
        <v>46821298.2</v>
      </c>
      <c r="P2215" s="71" t="n">
        <v>37110461.21</v>
      </c>
      <c r="Q2215" s="71" t="n">
        <v>9710836.99</v>
      </c>
      <c r="R2215" t="inlineStr">
        <is>
          <t>TX-03</t>
        </is>
      </c>
      <c r="S2215" t="inlineStr">
        <is>
          <t>Petrol</t>
        </is>
      </c>
      <c r="T2215" s="70" t="n">
        <v>12</v>
      </c>
      <c r="U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TY102207</t>
        </is>
      </c>
      <c r="B2216" s="68" t="n">
        <v>45946</v>
      </c>
      <c r="C2216" s="69" t="n">
        <v>2025</v>
      </c>
      <c r="D2216" t="inlineStr">
        <is>
          <t>Oct</t>
        </is>
      </c>
      <c r="E2216" t="inlineStr">
        <is>
          <t>Asia</t>
        </is>
      </c>
      <c r="F2216" t="inlineStr">
        <is>
          <t>Thailand</t>
        </is>
      </c>
      <c r="G2216" t="inlineStr">
        <is>
          <t>Corolla</t>
        </is>
      </c>
      <c r="H2216" t="inlineStr">
        <is>
          <t>Dealer retail</t>
        </is>
      </c>
      <c r="I2216" t="inlineStr">
        <is>
          <t>Government</t>
        </is>
      </c>
      <c r="J2216" t="inlineStr">
        <is>
          <t>Omar Haddad</t>
        </is>
      </c>
      <c r="K2216" s="70" t="n">
        <v>6</v>
      </c>
      <c r="L2216" s="71" t="n">
        <v>2821972.82</v>
      </c>
      <c r="M2216" s="71" t="n">
        <v>16931836.92</v>
      </c>
      <c r="N2216" s="71" t="n">
        <v>507955.11</v>
      </c>
      <c r="O2216" s="71" t="n">
        <v>16423881.81</v>
      </c>
      <c r="P2216" s="71" t="n">
        <v>13629391.61</v>
      </c>
      <c r="Q2216" s="71" t="n">
        <v>2794490.2</v>
      </c>
      <c r="R2216" t="inlineStr">
        <is>
          <t>BK-04</t>
        </is>
      </c>
      <c r="S2216" t="inlineStr">
        <is>
          <t>Petrol</t>
        </is>
      </c>
      <c r="T2216" s="70" t="n">
        <v>6</v>
      </c>
      <c r="U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TY102208</t>
        </is>
      </c>
      <c r="B2217" s="68" t="n">
        <v>45946</v>
      </c>
      <c r="C2217" s="69" t="n">
        <v>2025</v>
      </c>
      <c r="D2217" t="inlineStr">
        <is>
          <t>Oct</t>
        </is>
      </c>
      <c r="E2217" t="inlineStr">
        <is>
          <t>Japan</t>
        </is>
      </c>
      <c r="F2217" t="inlineStr">
        <is>
          <t>Japan</t>
        </is>
      </c>
      <c r="G2217" t="inlineStr">
        <is>
          <t>Camry</t>
        </is>
      </c>
      <c r="H2217" t="inlineStr">
        <is>
          <t>Dealer retail</t>
        </is>
      </c>
      <c r="I2217" t="inlineStr">
        <is>
          <t>Private buyer</t>
        </is>
      </c>
      <c r="J2217" t="inlineStr">
        <is>
          <t>Hiroshi Tanaka</t>
        </is>
      </c>
      <c r="K2217" s="70" t="n">
        <v>5</v>
      </c>
      <c r="L2217" s="71" t="n">
        <v>4017575.2</v>
      </c>
      <c r="M2217" s="71" t="n">
        <v>20087876</v>
      </c>
      <c r="N2217" s="71" t="n">
        <v>1004393.8</v>
      </c>
      <c r="O2217" s="71" t="n">
        <v>19083482.2</v>
      </c>
      <c r="P2217" s="71" t="n">
        <v>15487666.6</v>
      </c>
      <c r="Q2217" s="71" t="n">
        <v>3595815.6</v>
      </c>
      <c r="R2217" t="inlineStr">
        <is>
          <t>OS-04</t>
        </is>
      </c>
      <c r="S2217" t="inlineStr">
        <is>
          <t>Petrol</t>
        </is>
      </c>
      <c r="T2217" s="70" t="n">
        <v>5</v>
      </c>
      <c r="U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TY102209</t>
        </is>
      </c>
      <c r="B2218" s="68" t="n">
        <v>45946</v>
      </c>
      <c r="C2218" s="69" t="n">
        <v>2025</v>
      </c>
      <c r="D2218" t="inlineStr">
        <is>
          <t>Oct</t>
        </is>
      </c>
      <c r="E2218" t="inlineStr">
        <is>
          <t>North America</t>
        </is>
      </c>
      <c r="F2218" t="inlineStr">
        <is>
          <t>Canada</t>
        </is>
      </c>
      <c r="G2218" t="inlineStr">
        <is>
          <t>bZ4X</t>
        </is>
      </c>
      <c r="H2218" t="inlineStr">
        <is>
          <t>Dealer retail</t>
        </is>
      </c>
      <c r="I2218" t="inlineStr">
        <is>
          <t>Private buyer</t>
        </is>
      </c>
      <c r="J2218" t="inlineStr">
        <is>
          <t>Noah Smith</t>
        </is>
      </c>
      <c r="K2218" s="70" t="n">
        <v>18</v>
      </c>
      <c r="L2218" s="71" t="n">
        <v>5764150.09</v>
      </c>
      <c r="M2218" s="71" t="n">
        <v>103754701.62</v>
      </c>
      <c r="N2218" s="71" t="n">
        <v>5187735.08</v>
      </c>
      <c r="O2218" s="71" t="n">
        <v>98566966.54000001</v>
      </c>
      <c r="P2218" s="71" t="n">
        <v>96323773.17</v>
      </c>
      <c r="Q2218" s="71" t="n">
        <v>2243193.37</v>
      </c>
      <c r="R2218" t="inlineStr">
        <is>
          <t>TO-03</t>
        </is>
      </c>
      <c r="S2218" t="inlineStr">
        <is>
          <t>EV</t>
        </is>
      </c>
      <c r="T2218" s="70" t="n">
        <v>19</v>
      </c>
      <c r="U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TY102210</t>
        </is>
      </c>
      <c r="B2219" s="68" t="n">
        <v>45946</v>
      </c>
      <c r="C2219" s="69" t="n">
        <v>2025</v>
      </c>
      <c r="D2219" t="inlineStr">
        <is>
          <t>Oct</t>
        </is>
      </c>
      <c r="E2219" t="inlineStr">
        <is>
          <t>Europe</t>
        </is>
      </c>
      <c r="F2219" t="inlineStr">
        <is>
          <t>UK</t>
        </is>
      </c>
      <c r="G2219" t="inlineStr">
        <is>
          <t>Prius</t>
        </is>
      </c>
      <c r="H2219" t="inlineStr">
        <is>
          <t>Dealer retail</t>
        </is>
      </c>
      <c r="I2219" t="inlineStr">
        <is>
          <t>Private buyer</t>
        </is>
      </c>
      <c r="J2219" t="inlineStr">
        <is>
          <t>Emma Clarke</t>
        </is>
      </c>
      <c r="K2219" s="70" t="n">
        <v>28</v>
      </c>
      <c r="L2219" s="71" t="n">
        <v>3657248.45</v>
      </c>
      <c r="M2219" s="71" t="n">
        <v>102402956.6</v>
      </c>
      <c r="N2219" s="71" t="n">
        <v>2048059.13</v>
      </c>
      <c r="O2219" s="71" t="n">
        <v>100354897.47</v>
      </c>
      <c r="P2219" s="71" t="n">
        <v>78250304.95999999</v>
      </c>
      <c r="Q2219" s="71" t="n">
        <v>22104592.51</v>
      </c>
      <c r="R2219" t="inlineStr">
        <is>
          <t>LN-03</t>
        </is>
      </c>
      <c r="S2219" t="inlineStr">
        <is>
          <t>Hybrid</t>
        </is>
      </c>
      <c r="T2219" s="70" t="n">
        <v>30</v>
      </c>
      <c r="U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TY102211</t>
        </is>
      </c>
      <c r="B2220" s="68" t="n">
        <v>45946</v>
      </c>
      <c r="C2220" s="69" t="n">
        <v>2025</v>
      </c>
      <c r="D2220" t="inlineStr">
        <is>
          <t>Oct</t>
        </is>
      </c>
      <c r="E2220" t="inlineStr">
        <is>
          <t>Asia</t>
        </is>
      </c>
      <c r="F2220" t="inlineStr">
        <is>
          <t>India</t>
        </is>
      </c>
      <c r="G2220" t="inlineStr">
        <is>
          <t>RAV4</t>
        </is>
      </c>
      <c r="H2220" t="inlineStr">
        <is>
          <t>Dealer retail</t>
        </is>
      </c>
      <c r="I2220" t="inlineStr">
        <is>
          <t>Private buyer</t>
        </is>
      </c>
      <c r="J2220" t="inlineStr">
        <is>
          <t>Ravindra Patil</t>
        </is>
      </c>
      <c r="K2220" s="70" t="n">
        <v>32</v>
      </c>
      <c r="L2220" s="71" t="n">
        <v>3745659.85</v>
      </c>
      <c r="M2220" s="71" t="n">
        <v>119861115.2</v>
      </c>
      <c r="N2220" s="71" t="n">
        <v>3595833.46</v>
      </c>
      <c r="O2220" s="71" t="n">
        <v>116265281.74</v>
      </c>
      <c r="P2220" s="71" t="n">
        <v>90067759.59</v>
      </c>
      <c r="Q2220" s="71" t="n">
        <v>26197522.15</v>
      </c>
      <c r="R2220" t="inlineStr">
        <is>
          <t>PU-02</t>
        </is>
      </c>
      <c r="S2220" t="inlineStr">
        <is>
          <t>Hybrid</t>
        </is>
      </c>
      <c r="T2220" s="70" t="n">
        <v>33</v>
      </c>
      <c r="U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TY102212</t>
        </is>
      </c>
      <c r="B2221" s="68" t="n">
        <v>45947</v>
      </c>
      <c r="C2221" s="69" t="n">
        <v>2025</v>
      </c>
      <c r="D2221" t="inlineStr">
        <is>
          <t>Oct</t>
        </is>
      </c>
      <c r="E2221" t="inlineStr">
        <is>
          <t>Japan</t>
        </is>
      </c>
      <c r="F2221" t="inlineStr">
        <is>
          <t>Japan</t>
        </is>
      </c>
      <c r="G2221" t="inlineStr">
        <is>
          <t>Camry</t>
        </is>
      </c>
      <c r="H2221" t="inlineStr">
        <is>
          <t>Fleet</t>
        </is>
      </c>
      <c r="I2221" t="inlineStr">
        <is>
          <t>Company fleet</t>
        </is>
      </c>
      <c r="J2221" t="inlineStr">
        <is>
          <t>Sophie Müller</t>
        </is>
      </c>
      <c r="K2221" s="70" t="n">
        <v>28</v>
      </c>
      <c r="L2221" s="71" t="n">
        <v>4001304.5</v>
      </c>
      <c r="M2221" s="71" t="n">
        <v>112036526</v>
      </c>
      <c r="N2221" s="71" t="n">
        <v>2240730.52</v>
      </c>
      <c r="O2221" s="71" t="n">
        <v>109795795.48</v>
      </c>
      <c r="P2221" s="71" t="n">
        <v>88956151.63</v>
      </c>
      <c r="Q2221" s="71" t="n">
        <v>20839643.85</v>
      </c>
      <c r="R2221" t="inlineStr">
        <is>
          <t>OS-02</t>
        </is>
      </c>
      <c r="S2221" t="inlineStr">
        <is>
          <t>Hybrid</t>
        </is>
      </c>
      <c r="T2221" s="70" t="n">
        <v>29</v>
      </c>
      <c r="U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TY102213</t>
        </is>
      </c>
      <c r="B2222" s="68" t="n">
        <v>45947</v>
      </c>
      <c r="C2222" s="69" t="n">
        <v>2025</v>
      </c>
      <c r="D2222" t="inlineStr">
        <is>
          <t>Oct</t>
        </is>
      </c>
      <c r="E2222" t="inlineStr">
        <is>
          <t>Middle East</t>
        </is>
      </c>
      <c r="F2222" t="inlineStr">
        <is>
          <t>Saudi Arabia</t>
        </is>
      </c>
      <c r="G2222" t="inlineStr">
        <is>
          <t>Hilux</t>
        </is>
      </c>
      <c r="H2222" t="inlineStr">
        <is>
          <t>Dealer retail</t>
        </is>
      </c>
      <c r="I2222" t="inlineStr">
        <is>
          <t>Private buyer</t>
        </is>
      </c>
      <c r="J2222" t="inlineStr">
        <is>
          <t>Olivia Brown</t>
        </is>
      </c>
      <c r="K2222" s="70" t="n">
        <v>38</v>
      </c>
      <c r="L2222" s="71" t="n">
        <v>3941451.7</v>
      </c>
      <c r="M2222" s="71" t="n">
        <v>149775164.6</v>
      </c>
      <c r="N2222" s="71" t="n">
        <v>0</v>
      </c>
      <c r="O2222" s="71" t="n">
        <v>149775164.6</v>
      </c>
      <c r="P2222" s="71" t="n">
        <v>121488458.06</v>
      </c>
      <c r="Q2222" s="71" t="n">
        <v>28286706.54</v>
      </c>
      <c r="R2222" t="inlineStr">
        <is>
          <t>RY-02</t>
        </is>
      </c>
      <c r="S2222" t="inlineStr">
        <is>
          <t>Petrol</t>
        </is>
      </c>
      <c r="T2222" s="70" t="n">
        <v>40</v>
      </c>
      <c r="U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TY102214</t>
        </is>
      </c>
      <c r="B2223" s="68" t="n">
        <v>45947</v>
      </c>
      <c r="C2223" s="69" t="n">
        <v>2025</v>
      </c>
      <c r="D2223" t="inlineStr">
        <is>
          <t>Oct</t>
        </is>
      </c>
      <c r="E2223" t="inlineStr">
        <is>
          <t>Japan</t>
        </is>
      </c>
      <c r="F2223" t="inlineStr">
        <is>
          <t>Japan</t>
        </is>
      </c>
      <c r="G2223" t="inlineStr">
        <is>
          <t>Corolla</t>
        </is>
      </c>
      <c r="H2223" t="inlineStr">
        <is>
          <t>Dealer retail</t>
        </is>
      </c>
      <c r="I2223" t="inlineStr">
        <is>
          <t>Private buyer</t>
        </is>
      </c>
      <c r="J2223" t="inlineStr">
        <is>
          <t>Carlos Silva</t>
        </is>
      </c>
      <c r="K2223" s="70" t="n">
        <v>30</v>
      </c>
      <c r="L2223" s="71" t="n">
        <v>2952892.59</v>
      </c>
      <c r="M2223" s="71" t="n">
        <v>88586777.7</v>
      </c>
      <c r="N2223" s="71" t="n">
        <v>0</v>
      </c>
      <c r="O2223" s="71" t="n">
        <v>88586777.7</v>
      </c>
      <c r="P2223" s="71" t="n">
        <v>68065276.39</v>
      </c>
      <c r="Q2223" s="71" t="n">
        <v>20521501.31</v>
      </c>
      <c r="R2223" t="inlineStr">
        <is>
          <t>NG-04</t>
        </is>
      </c>
      <c r="S2223" t="inlineStr">
        <is>
          <t>Hybrid</t>
        </is>
      </c>
      <c r="T2223" s="70" t="n">
        <v>32</v>
      </c>
      <c r="U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TY102215</t>
        </is>
      </c>
      <c r="B2224" s="68" t="n">
        <v>45947</v>
      </c>
      <c r="C2224" s="69" t="n">
        <v>2025</v>
      </c>
      <c r="D2224" t="inlineStr">
        <is>
          <t>Oct</t>
        </is>
      </c>
      <c r="E2224" t="inlineStr">
        <is>
          <t>Asia</t>
        </is>
      </c>
      <c r="F2224" t="inlineStr">
        <is>
          <t>Thailand</t>
        </is>
      </c>
      <c r="G2224" t="inlineStr">
        <is>
          <t>Prius</t>
        </is>
      </c>
      <c r="H2224" t="inlineStr">
        <is>
          <t>Dealer retail</t>
        </is>
      </c>
      <c r="I2224" t="inlineStr">
        <is>
          <t>Private buyer</t>
        </is>
      </c>
      <c r="J2224" t="inlineStr">
        <is>
          <t>Aisha Bello</t>
        </is>
      </c>
      <c r="K2224" s="70" t="n">
        <v>19</v>
      </c>
      <c r="L2224" s="71" t="n">
        <v>3304783.07</v>
      </c>
      <c r="M2224" s="71" t="n">
        <v>62790878.33</v>
      </c>
      <c r="N2224" s="71" t="n">
        <v>3139543.92</v>
      </c>
      <c r="O2224" s="71" t="n">
        <v>59651334.41</v>
      </c>
      <c r="P2224" s="71" t="n">
        <v>54474229.02</v>
      </c>
      <c r="Q2224" s="71" t="n">
        <v>5177105.39</v>
      </c>
      <c r="R2224" t="inlineStr">
        <is>
          <t>BK-01</t>
        </is>
      </c>
      <c r="S2224" t="inlineStr">
        <is>
          <t>Hybrid</t>
        </is>
      </c>
      <c r="T2224" s="70" t="n">
        <v>19</v>
      </c>
      <c r="U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TY102216</t>
        </is>
      </c>
      <c r="B2225" s="68" t="n">
        <v>45947</v>
      </c>
      <c r="C2225" s="69" t="n">
        <v>2025</v>
      </c>
      <c r="D2225" t="inlineStr">
        <is>
          <t>Oct</t>
        </is>
      </c>
      <c r="E2225" t="inlineStr">
        <is>
          <t>Middle East</t>
        </is>
      </c>
      <c r="F2225" t="inlineStr">
        <is>
          <t>UAE</t>
        </is>
      </c>
      <c r="G2225" t="inlineStr">
        <is>
          <t>Corolla</t>
        </is>
      </c>
      <c r="H2225" t="inlineStr">
        <is>
          <t>Fleet</t>
        </is>
      </c>
      <c r="I2225" t="inlineStr">
        <is>
          <t>Government</t>
        </is>
      </c>
      <c r="J2225" t="inlineStr">
        <is>
          <t>Omar Haddad</t>
        </is>
      </c>
      <c r="K2225" s="70" t="n">
        <v>15</v>
      </c>
      <c r="L2225" s="71" t="n">
        <v>2687412.98</v>
      </c>
      <c r="M2225" s="71" t="n">
        <v>40311194.7</v>
      </c>
      <c r="N2225" s="71" t="n">
        <v>2015559.74</v>
      </c>
      <c r="O2225" s="71" t="n">
        <v>38295634.96</v>
      </c>
      <c r="P2225" s="71" t="n">
        <v>33435903.73</v>
      </c>
      <c r="Q2225" s="71" t="n">
        <v>4859731.23</v>
      </c>
      <c r="R2225" t="inlineStr">
        <is>
          <t>DB-01</t>
        </is>
      </c>
      <c r="S2225" t="inlineStr">
        <is>
          <t>Petrol</t>
        </is>
      </c>
      <c r="T2225" s="70" t="n">
        <v>15</v>
      </c>
      <c r="U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TY102217</t>
        </is>
      </c>
      <c r="B2226" s="68" t="n">
        <v>45947</v>
      </c>
      <c r="C2226" s="69" t="n">
        <v>2025</v>
      </c>
      <c r="D2226" t="inlineStr">
        <is>
          <t>Oct</t>
        </is>
      </c>
      <c r="E2226" t="inlineStr">
        <is>
          <t>North America</t>
        </is>
      </c>
      <c r="F2226" t="inlineStr">
        <is>
          <t>USA</t>
        </is>
      </c>
      <c r="G2226" t="inlineStr">
        <is>
          <t>Corolla</t>
        </is>
      </c>
      <c r="H2226" t="inlineStr">
        <is>
          <t>Dealer retail</t>
        </is>
      </c>
      <c r="I2226" t="inlineStr">
        <is>
          <t>Private buyer</t>
        </is>
      </c>
      <c r="J2226" t="inlineStr">
        <is>
          <t>Wei Chen</t>
        </is>
      </c>
      <c r="K2226" s="70" t="n">
        <v>8</v>
      </c>
      <c r="L2226" s="71" t="n">
        <v>2800392.17</v>
      </c>
      <c r="M2226" s="71" t="n">
        <v>22403137.36</v>
      </c>
      <c r="N2226" s="71" t="n">
        <v>1120156.87</v>
      </c>
      <c r="O2226" s="71" t="n">
        <v>21282980.49</v>
      </c>
      <c r="P2226" s="71" t="n">
        <v>18495178.03</v>
      </c>
      <c r="Q2226" s="71" t="n">
        <v>2787802.46</v>
      </c>
      <c r="R2226" t="inlineStr">
        <is>
          <t>LA-04</t>
        </is>
      </c>
      <c r="S2226" t="inlineStr">
        <is>
          <t>Hybrid</t>
        </is>
      </c>
      <c r="T2226" s="70" t="n">
        <v>8</v>
      </c>
      <c r="U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TY102218</t>
        </is>
      </c>
      <c r="B2227" s="68" t="n">
        <v>45947</v>
      </c>
      <c r="C2227" s="69" t="n">
        <v>2025</v>
      </c>
      <c r="D2227" t="inlineStr">
        <is>
          <t>Oct</t>
        </is>
      </c>
      <c r="E2227" t="inlineStr">
        <is>
          <t>Middle East</t>
        </is>
      </c>
      <c r="F2227" t="inlineStr">
        <is>
          <t>Saudi Arabia</t>
        </is>
      </c>
      <c r="G2227" t="inlineStr">
        <is>
          <t>RAV4</t>
        </is>
      </c>
      <c r="H2227" t="inlineStr">
        <is>
          <t>Dealer retail</t>
        </is>
      </c>
      <c r="I2227" t="inlineStr">
        <is>
          <t>Private buyer</t>
        </is>
      </c>
      <c r="J2227" t="inlineStr">
        <is>
          <t>Noah Smith</t>
        </is>
      </c>
      <c r="K2227" s="70" t="n">
        <v>15</v>
      </c>
      <c r="L2227" s="71" t="n">
        <v>3635348.89</v>
      </c>
      <c r="M2227" s="71" t="n">
        <v>54530233.35</v>
      </c>
      <c r="N2227" s="71" t="n">
        <v>2726511.67</v>
      </c>
      <c r="O2227" s="71" t="n">
        <v>51803721.68</v>
      </c>
      <c r="P2227" s="71" t="n">
        <v>43083480.15</v>
      </c>
      <c r="Q2227" s="71" t="n">
        <v>8720241.529999999</v>
      </c>
      <c r="R2227" t="inlineStr">
        <is>
          <t>RY-02</t>
        </is>
      </c>
      <c r="S2227" t="inlineStr">
        <is>
          <t>Petrol</t>
        </is>
      </c>
      <c r="T2227" s="70" t="n">
        <v>16</v>
      </c>
      <c r="U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TY102219</t>
        </is>
      </c>
      <c r="B2228" s="68" t="n">
        <v>45947</v>
      </c>
      <c r="C2228" s="69" t="n">
        <v>2025</v>
      </c>
      <c r="D2228" t="inlineStr">
        <is>
          <t>Oct</t>
        </is>
      </c>
      <c r="E2228" t="inlineStr">
        <is>
          <t>North America</t>
        </is>
      </c>
      <c r="F2228" t="inlineStr">
        <is>
          <t>USA</t>
        </is>
      </c>
      <c r="G2228" t="inlineStr">
        <is>
          <t>bZ4X</t>
        </is>
      </c>
      <c r="H2228" t="inlineStr">
        <is>
          <t>Dealer retail</t>
        </is>
      </c>
      <c r="I2228" t="inlineStr">
        <is>
          <t>Private buyer</t>
        </is>
      </c>
      <c r="J2228" t="inlineStr">
        <is>
          <t>Priya Nair</t>
        </is>
      </c>
      <c r="K2228" s="70" t="n">
        <v>14</v>
      </c>
      <c r="L2228" s="71" t="n">
        <v>5705110.21</v>
      </c>
      <c r="M2228" s="71" t="n">
        <v>79871542.94</v>
      </c>
      <c r="N2228" s="71" t="n">
        <v>0</v>
      </c>
      <c r="O2228" s="71" t="n">
        <v>79871542.94</v>
      </c>
      <c r="P2228" s="71" t="n">
        <v>77641153.06999999</v>
      </c>
      <c r="Q2228" s="71" t="n">
        <v>2230389.87</v>
      </c>
      <c r="R2228" t="inlineStr">
        <is>
          <t>TX-03</t>
        </is>
      </c>
      <c r="S2228" t="inlineStr">
        <is>
          <t>EV</t>
        </is>
      </c>
      <c r="T2228" s="70" t="n">
        <v>15</v>
      </c>
      <c r="U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TY102220</t>
        </is>
      </c>
      <c r="B2229" s="68" t="n">
        <v>45947</v>
      </c>
      <c r="C2229" s="69" t="n">
        <v>2025</v>
      </c>
      <c r="D2229" t="inlineStr">
        <is>
          <t>Oct</t>
        </is>
      </c>
      <c r="E2229" t="inlineStr">
        <is>
          <t>Europe</t>
        </is>
      </c>
      <c r="F2229" t="inlineStr">
        <is>
          <t>France</t>
        </is>
      </c>
      <c r="G2229" t="inlineStr">
        <is>
          <t>Corolla</t>
        </is>
      </c>
      <c r="H2229" t="inlineStr">
        <is>
          <t>Dealer retail</t>
        </is>
      </c>
      <c r="I2229" t="inlineStr">
        <is>
          <t>Private buyer</t>
        </is>
      </c>
      <c r="J2229" t="inlineStr">
        <is>
          <t>Noah Smith</t>
        </is>
      </c>
      <c r="K2229" s="70" t="n">
        <v>35</v>
      </c>
      <c r="L2229" s="71" t="n">
        <v>2669652.07</v>
      </c>
      <c r="M2229" s="71" t="n">
        <v>93437822.45</v>
      </c>
      <c r="N2229" s="71" t="n">
        <v>2803134.67</v>
      </c>
      <c r="O2229" s="71" t="n">
        <v>90634687.78</v>
      </c>
      <c r="P2229" s="71" t="n">
        <v>78804203.06</v>
      </c>
      <c r="Q2229" s="71" t="n">
        <v>11830484.72</v>
      </c>
      <c r="R2229" t="inlineStr">
        <is>
          <t>PA-04</t>
        </is>
      </c>
      <c r="S2229" t="inlineStr">
        <is>
          <t>Hybrid</t>
        </is>
      </c>
      <c r="T2229" s="70" t="n">
        <v>34</v>
      </c>
      <c r="U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TY102221</t>
        </is>
      </c>
      <c r="B2230" s="68" t="n">
        <v>45947</v>
      </c>
      <c r="C2230" s="69" t="n">
        <v>2025</v>
      </c>
      <c r="D2230" t="inlineStr">
        <is>
          <t>Oct</t>
        </is>
      </c>
      <c r="E2230" t="inlineStr">
        <is>
          <t>Japan</t>
        </is>
      </c>
      <c r="F2230" t="inlineStr">
        <is>
          <t>Japan</t>
        </is>
      </c>
      <c r="G2230" t="inlineStr">
        <is>
          <t>Prius</t>
        </is>
      </c>
      <c r="H2230" t="inlineStr">
        <is>
          <t>Dealer retail</t>
        </is>
      </c>
      <c r="I2230" t="inlineStr">
        <is>
          <t>Private buyer</t>
        </is>
      </c>
      <c r="J2230" t="inlineStr">
        <is>
          <t>Wei Chen</t>
        </is>
      </c>
      <c r="K2230" s="70" t="n">
        <v>25</v>
      </c>
      <c r="L2230" s="71" t="n">
        <v>3626465.65</v>
      </c>
      <c r="M2230" s="71" t="n">
        <v>90661641.25</v>
      </c>
      <c r="N2230" s="71" t="n">
        <v>0</v>
      </c>
      <c r="O2230" s="71" t="n">
        <v>90661641.25</v>
      </c>
      <c r="P2230" s="71" t="n">
        <v>71600641.29000001</v>
      </c>
      <c r="Q2230" s="71" t="n">
        <v>19060999.96</v>
      </c>
      <c r="R2230" t="inlineStr">
        <is>
          <t>OS-01</t>
        </is>
      </c>
      <c r="S2230" t="inlineStr">
        <is>
          <t>Hybrid</t>
        </is>
      </c>
      <c r="T2230" s="70" t="n">
        <v>24</v>
      </c>
      <c r="U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TY102222</t>
        </is>
      </c>
      <c r="B2231" s="68" t="n">
        <v>45948</v>
      </c>
      <c r="C2231" s="69" t="n">
        <v>2025</v>
      </c>
      <c r="D2231" t="inlineStr">
        <is>
          <t>Oct</t>
        </is>
      </c>
      <c r="E2231" t="inlineStr">
        <is>
          <t>Asia</t>
        </is>
      </c>
      <c r="F2231" t="inlineStr">
        <is>
          <t>Thailand</t>
        </is>
      </c>
      <c r="G2231" t="inlineStr">
        <is>
          <t>RAV4</t>
        </is>
      </c>
      <c r="H2231" t="inlineStr">
        <is>
          <t>Dealer retail</t>
        </is>
      </c>
      <c r="I2231" t="inlineStr">
        <is>
          <t>Company fleet</t>
        </is>
      </c>
      <c r="J2231" t="inlineStr">
        <is>
          <t>Sophie Müller</t>
        </is>
      </c>
      <c r="K2231" s="70" t="n">
        <v>3</v>
      </c>
      <c r="L2231" s="71" t="n">
        <v>3685858.57</v>
      </c>
      <c r="M2231" s="71" t="n">
        <v>11057575.71</v>
      </c>
      <c r="N2231" s="71" t="n">
        <v>331727.27</v>
      </c>
      <c r="O2231" s="71" t="n">
        <v>10725848.44</v>
      </c>
      <c r="P2231" s="71" t="n">
        <v>8374642.58</v>
      </c>
      <c r="Q2231" s="71" t="n">
        <v>2351205.86</v>
      </c>
      <c r="R2231" t="inlineStr">
        <is>
          <t>BK-02</t>
        </is>
      </c>
      <c r="S2231" t="inlineStr">
        <is>
          <t>Petrol</t>
        </is>
      </c>
      <c r="T2231" s="70" t="n">
        <v>3</v>
      </c>
      <c r="U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TY102223</t>
        </is>
      </c>
      <c r="B2232" s="68" t="n">
        <v>45948</v>
      </c>
      <c r="C2232" s="69" t="n">
        <v>2025</v>
      </c>
      <c r="D2232" t="inlineStr">
        <is>
          <t>Oct</t>
        </is>
      </c>
      <c r="E2232" t="inlineStr">
        <is>
          <t>North America</t>
        </is>
      </c>
      <c r="F2232" t="inlineStr">
        <is>
          <t>USA</t>
        </is>
      </c>
      <c r="G2232" t="inlineStr">
        <is>
          <t>Corolla</t>
        </is>
      </c>
      <c r="H2232" t="inlineStr">
        <is>
          <t>Online reservation</t>
        </is>
      </c>
      <c r="I2232" t="inlineStr">
        <is>
          <t>Private buyer</t>
        </is>
      </c>
      <c r="J2232" t="inlineStr">
        <is>
          <t>Carlos Silva</t>
        </is>
      </c>
      <c r="K2232" s="70" t="n">
        <v>21</v>
      </c>
      <c r="L2232" s="71" t="n">
        <v>2931449.84</v>
      </c>
      <c r="M2232" s="71" t="n">
        <v>61560446.64</v>
      </c>
      <c r="N2232" s="71" t="n">
        <v>1231208.93</v>
      </c>
      <c r="O2232" s="71" t="n">
        <v>60329237.71</v>
      </c>
      <c r="P2232" s="71" t="n">
        <v>46386315.05</v>
      </c>
      <c r="Q2232" s="71" t="n">
        <v>13942922.66</v>
      </c>
      <c r="R2232" t="inlineStr">
        <is>
          <t>LA-01</t>
        </is>
      </c>
      <c r="S2232" t="inlineStr">
        <is>
          <t>Hybrid</t>
        </is>
      </c>
      <c r="T2232" s="70" t="n">
        <v>22</v>
      </c>
      <c r="U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TY102224</t>
        </is>
      </c>
      <c r="B2233" s="68" t="n">
        <v>45948</v>
      </c>
      <c r="C2233" s="69" t="n">
        <v>2025</v>
      </c>
      <c r="D2233" t="inlineStr">
        <is>
          <t>Oct</t>
        </is>
      </c>
      <c r="E2233" t="inlineStr">
        <is>
          <t>Asia</t>
        </is>
      </c>
      <c r="F2233" t="inlineStr">
        <is>
          <t>Indonesia</t>
        </is>
      </c>
      <c r="G2233" t="inlineStr">
        <is>
          <t>Corolla</t>
        </is>
      </c>
      <c r="H2233" t="inlineStr">
        <is>
          <t>Dealer retail</t>
        </is>
      </c>
      <c r="I2233" t="inlineStr">
        <is>
          <t>Private buyer</t>
        </is>
      </c>
      <c r="J2233" t="inlineStr">
        <is>
          <t>Zoya Ahmed</t>
        </is>
      </c>
      <c r="K2233" s="70" t="n">
        <v>37</v>
      </c>
      <c r="L2233" s="71" t="n">
        <v>2808102.19</v>
      </c>
      <c r="M2233" s="71" t="n">
        <v>103899781.03</v>
      </c>
      <c r="N2233" s="71" t="n">
        <v>5194989.05</v>
      </c>
      <c r="O2233" s="71" t="n">
        <v>98704791.98</v>
      </c>
      <c r="P2233" s="71" t="n">
        <v>86218492.28</v>
      </c>
      <c r="Q2233" s="71" t="n">
        <v>12486299.7</v>
      </c>
      <c r="R2233" t="inlineStr">
        <is>
          <t>JK-04</t>
        </is>
      </c>
      <c r="S2233" t="inlineStr">
        <is>
          <t>Hybrid</t>
        </is>
      </c>
      <c r="T2233" s="70" t="n">
        <v>38</v>
      </c>
      <c r="U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TY102225</t>
        </is>
      </c>
      <c r="B2234" s="68" t="n">
        <v>45948</v>
      </c>
      <c r="C2234" s="69" t="n">
        <v>2025</v>
      </c>
      <c r="D2234" t="inlineStr">
        <is>
          <t>Oct</t>
        </is>
      </c>
      <c r="E2234" t="inlineStr">
        <is>
          <t>North America</t>
        </is>
      </c>
      <c r="F2234" t="inlineStr">
        <is>
          <t>Canada</t>
        </is>
      </c>
      <c r="G2234" t="inlineStr">
        <is>
          <t>Land Cruiser</t>
        </is>
      </c>
      <c r="H2234" t="inlineStr">
        <is>
          <t>Dealer retail</t>
        </is>
      </c>
      <c r="I2234" t="inlineStr">
        <is>
          <t>Private buyer</t>
        </is>
      </c>
      <c r="J2234" t="inlineStr">
        <is>
          <t>Sophie Müller</t>
        </is>
      </c>
      <c r="K2234" s="70" t="n">
        <v>7</v>
      </c>
      <c r="L2234" s="71" t="n">
        <v>7360659.24</v>
      </c>
      <c r="M2234" s="71" t="n">
        <v>51524614.68</v>
      </c>
      <c r="N2234" s="71" t="n">
        <v>1545738.44</v>
      </c>
      <c r="O2234" s="71" t="n">
        <v>49978876.24</v>
      </c>
      <c r="P2234" s="71" t="n">
        <v>40047052.13</v>
      </c>
      <c r="Q2234" s="71" t="n">
        <v>9931824.109999999</v>
      </c>
      <c r="R2234" t="inlineStr">
        <is>
          <t>TO-02</t>
        </is>
      </c>
      <c r="S2234" t="inlineStr">
        <is>
          <t>Hybrid</t>
        </is>
      </c>
      <c r="T2234" s="70" t="n">
        <v>7</v>
      </c>
      <c r="U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TY102226</t>
        </is>
      </c>
      <c r="B2235" s="68" t="n">
        <v>45948</v>
      </c>
      <c r="C2235" s="69" t="n">
        <v>2025</v>
      </c>
      <c r="D2235" t="inlineStr">
        <is>
          <t>Oct</t>
        </is>
      </c>
      <c r="E2235" t="inlineStr">
        <is>
          <t>Japan</t>
        </is>
      </c>
      <c r="F2235" t="inlineStr">
        <is>
          <t>Japan</t>
        </is>
      </c>
      <c r="G2235" t="inlineStr">
        <is>
          <t>Camry</t>
        </is>
      </c>
      <c r="H2235" t="inlineStr">
        <is>
          <t>Dealer retail</t>
        </is>
      </c>
      <c r="I2235" t="inlineStr">
        <is>
          <t>Private buyer</t>
        </is>
      </c>
      <c r="J2235" t="inlineStr">
        <is>
          <t>Liam O'Brien</t>
        </is>
      </c>
      <c r="K2235" s="70" t="n">
        <v>10</v>
      </c>
      <c r="L2235" s="71" t="n">
        <v>3850509.76</v>
      </c>
      <c r="M2235" s="71" t="n">
        <v>38505097.6</v>
      </c>
      <c r="N2235" s="71" t="n">
        <v>1925254.88</v>
      </c>
      <c r="O2235" s="71" t="n">
        <v>36579842.72</v>
      </c>
      <c r="P2235" s="71" t="n">
        <v>32972370.63</v>
      </c>
      <c r="Q2235" s="71" t="n">
        <v>3607472.09</v>
      </c>
      <c r="R2235" t="inlineStr">
        <is>
          <t>OS-01</t>
        </is>
      </c>
      <c r="S2235" t="inlineStr">
        <is>
          <t>Hybrid</t>
        </is>
      </c>
      <c r="T2235" s="70" t="n">
        <v>10</v>
      </c>
      <c r="U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TY102227</t>
        </is>
      </c>
      <c r="B2236" s="68" t="n">
        <v>45948</v>
      </c>
      <c r="C2236" s="69" t="n">
        <v>2025</v>
      </c>
      <c r="D2236" t="inlineStr">
        <is>
          <t>Oct</t>
        </is>
      </c>
      <c r="E2236" t="inlineStr">
        <is>
          <t>Middle East</t>
        </is>
      </c>
      <c r="F2236" t="inlineStr">
        <is>
          <t>Saudi Arabia</t>
        </is>
      </c>
      <c r="G2236" t="inlineStr">
        <is>
          <t>Camry</t>
        </is>
      </c>
      <c r="H2236" t="inlineStr">
        <is>
          <t>Dealer retail</t>
        </is>
      </c>
      <c r="I2236" t="inlineStr">
        <is>
          <t>Government</t>
        </is>
      </c>
      <c r="J2236" t="inlineStr">
        <is>
          <t>Omar Haddad</t>
        </is>
      </c>
      <c r="K2236" s="70" t="n">
        <v>22</v>
      </c>
      <c r="L2236" s="71" t="n">
        <v>4236040.7</v>
      </c>
      <c r="M2236" s="71" t="n">
        <v>93192895.40000001</v>
      </c>
      <c r="N2236" s="71" t="n">
        <v>2795786.86</v>
      </c>
      <c r="O2236" s="71" t="n">
        <v>90397108.54000001</v>
      </c>
      <c r="P2236" s="71" t="n">
        <v>70941459.94</v>
      </c>
      <c r="Q2236" s="71" t="n">
        <v>19455648.6</v>
      </c>
      <c r="R2236" t="inlineStr">
        <is>
          <t>RY-04</t>
        </is>
      </c>
      <c r="S2236" t="inlineStr">
        <is>
          <t>Petrol</t>
        </is>
      </c>
      <c r="T2236" s="70" t="n">
        <v>23</v>
      </c>
      <c r="U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TY102228</t>
        </is>
      </c>
      <c r="B2237" s="68" t="n">
        <v>45948</v>
      </c>
      <c r="C2237" s="69" t="n">
        <v>2025</v>
      </c>
      <c r="D2237" t="inlineStr">
        <is>
          <t>Oct</t>
        </is>
      </c>
      <c r="E2237" t="inlineStr">
        <is>
          <t>Asia</t>
        </is>
      </c>
      <c r="F2237" t="inlineStr">
        <is>
          <t>Indonesia</t>
        </is>
      </c>
      <c r="G2237" t="inlineStr">
        <is>
          <t>Camry</t>
        </is>
      </c>
      <c r="H2237" t="inlineStr">
        <is>
          <t>Dealer retail</t>
        </is>
      </c>
      <c r="I2237" t="inlineStr">
        <is>
          <t>Private buyer</t>
        </is>
      </c>
      <c r="J2237" t="inlineStr">
        <is>
          <t>Olivia Brown</t>
        </is>
      </c>
      <c r="K2237" s="70" t="n">
        <v>34</v>
      </c>
      <c r="L2237" s="71" t="n">
        <v>4042898.56</v>
      </c>
      <c r="M2237" s="71" t="n">
        <v>137458551.04</v>
      </c>
      <c r="N2237" s="71" t="n">
        <v>0</v>
      </c>
      <c r="O2237" s="71" t="n">
        <v>137458551.04</v>
      </c>
      <c r="P2237" s="71" t="n">
        <v>109076938.47</v>
      </c>
      <c r="Q2237" s="71" t="n">
        <v>28381612.57</v>
      </c>
      <c r="R2237" t="inlineStr">
        <is>
          <t>JK-02</t>
        </is>
      </c>
      <c r="S2237" t="inlineStr">
        <is>
          <t>Petrol</t>
        </is>
      </c>
      <c r="T2237" s="70" t="n">
        <v>37</v>
      </c>
      <c r="U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TY102229</t>
        </is>
      </c>
      <c r="B2238" s="68" t="n">
        <v>45949</v>
      </c>
      <c r="C2238" s="69" t="n">
        <v>2025</v>
      </c>
      <c r="D2238" t="inlineStr">
        <is>
          <t>Oct</t>
        </is>
      </c>
      <c r="E2238" t="inlineStr">
        <is>
          <t>Europe</t>
        </is>
      </c>
      <c r="F2238" t="inlineStr">
        <is>
          <t>France</t>
        </is>
      </c>
      <c r="G2238" t="inlineStr">
        <is>
          <t>Hilux</t>
        </is>
      </c>
      <c r="H2238" t="inlineStr">
        <is>
          <t>Dealer retail</t>
        </is>
      </c>
      <c r="I2238" t="inlineStr">
        <is>
          <t>Company fleet</t>
        </is>
      </c>
      <c r="J2238" t="inlineStr">
        <is>
          <t>Emma Clarke</t>
        </is>
      </c>
      <c r="K2238" s="70" t="n">
        <v>10</v>
      </c>
      <c r="L2238" s="71" t="n">
        <v>3797515.44</v>
      </c>
      <c r="M2238" s="71" t="n">
        <v>37975154.4</v>
      </c>
      <c r="N2238" s="71" t="n">
        <v>1898757.72</v>
      </c>
      <c r="O2238" s="71" t="n">
        <v>36076396.68</v>
      </c>
      <c r="P2238" s="71" t="n">
        <v>32647952.79</v>
      </c>
      <c r="Q2238" s="71" t="n">
        <v>3428443.89</v>
      </c>
      <c r="R2238" t="inlineStr">
        <is>
          <t>PA-02</t>
        </is>
      </c>
      <c r="S2238" t="inlineStr">
        <is>
          <t>Diesel</t>
        </is>
      </c>
      <c r="T2238" s="70" t="n">
        <v>10</v>
      </c>
      <c r="U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TY102230</t>
        </is>
      </c>
      <c r="B2239" s="68" t="n">
        <v>45949</v>
      </c>
      <c r="C2239" s="69" t="n">
        <v>2025</v>
      </c>
      <c r="D2239" t="inlineStr">
        <is>
          <t>Oct</t>
        </is>
      </c>
      <c r="E2239" t="inlineStr">
        <is>
          <t>North America</t>
        </is>
      </c>
      <c r="F2239" t="inlineStr">
        <is>
          <t>USA</t>
        </is>
      </c>
      <c r="G2239" t="inlineStr">
        <is>
          <t>Land Cruiser</t>
        </is>
      </c>
      <c r="H2239" t="inlineStr">
        <is>
          <t>Dealer retail</t>
        </is>
      </c>
      <c r="I2239" t="inlineStr">
        <is>
          <t>Company fleet</t>
        </is>
      </c>
      <c r="J2239" t="inlineStr">
        <is>
          <t>Ravindra Patil</t>
        </is>
      </c>
      <c r="K2239" s="70" t="n">
        <v>20</v>
      </c>
      <c r="L2239" s="71" t="n">
        <v>7698884.62</v>
      </c>
      <c r="M2239" s="71" t="n">
        <v>153977692.4</v>
      </c>
      <c r="N2239" s="71" t="n">
        <v>7698884.62</v>
      </c>
      <c r="O2239" s="71" t="n">
        <v>146278807.78</v>
      </c>
      <c r="P2239" s="71" t="n">
        <v>114911962.74</v>
      </c>
      <c r="Q2239" s="71" t="n">
        <v>31366845.04</v>
      </c>
      <c r="R2239" t="inlineStr">
        <is>
          <t>LA-04</t>
        </is>
      </c>
      <c r="S2239" t="inlineStr">
        <is>
          <t>Hybrid</t>
        </is>
      </c>
      <c r="T2239" s="70" t="n">
        <v>22</v>
      </c>
      <c r="U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TY102231</t>
        </is>
      </c>
      <c r="B2240" s="68" t="n">
        <v>45949</v>
      </c>
      <c r="C2240" s="69" t="n">
        <v>2025</v>
      </c>
      <c r="D2240" t="inlineStr">
        <is>
          <t>Oct</t>
        </is>
      </c>
      <c r="E2240" t="inlineStr">
        <is>
          <t>Japan</t>
        </is>
      </c>
      <c r="F2240" t="inlineStr">
        <is>
          <t>Japan</t>
        </is>
      </c>
      <c r="G2240" t="inlineStr">
        <is>
          <t>Corolla</t>
        </is>
      </c>
      <c r="H2240" t="inlineStr">
        <is>
          <t>Dealer retail</t>
        </is>
      </c>
      <c r="I2240" t="inlineStr">
        <is>
          <t>Government</t>
        </is>
      </c>
      <c r="J2240" t="inlineStr">
        <is>
          <t>Zoya Ahmed</t>
        </is>
      </c>
      <c r="K2240" s="70" t="n">
        <v>22</v>
      </c>
      <c r="L2240" s="71" t="n">
        <v>2814093.89</v>
      </c>
      <c r="M2240" s="71" t="n">
        <v>61910065.58</v>
      </c>
      <c r="N2240" s="71" t="n">
        <v>0</v>
      </c>
      <c r="O2240" s="71" t="n">
        <v>61910065.58</v>
      </c>
      <c r="P2240" s="71" t="n">
        <v>50721731.53</v>
      </c>
      <c r="Q2240" s="71" t="n">
        <v>11188334.05</v>
      </c>
      <c r="R2240" t="inlineStr">
        <is>
          <t>OS-01</t>
        </is>
      </c>
      <c r="S2240" t="inlineStr">
        <is>
          <t>Petrol</t>
        </is>
      </c>
      <c r="T2240" s="70" t="n">
        <v>23</v>
      </c>
      <c r="U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TY102232</t>
        </is>
      </c>
      <c r="B2241" s="68" t="n">
        <v>45949</v>
      </c>
      <c r="C2241" s="69" t="n">
        <v>2025</v>
      </c>
      <c r="D2241" t="inlineStr">
        <is>
          <t>Oct</t>
        </is>
      </c>
      <c r="E2241" t="inlineStr">
        <is>
          <t>Japan</t>
        </is>
      </c>
      <c r="F2241" t="inlineStr">
        <is>
          <t>Japan</t>
        </is>
      </c>
      <c r="G2241" t="inlineStr">
        <is>
          <t>RAV4</t>
        </is>
      </c>
      <c r="H2241" t="inlineStr">
        <is>
          <t>Dealer retail</t>
        </is>
      </c>
      <c r="I2241" t="inlineStr">
        <is>
          <t>Private buyer</t>
        </is>
      </c>
      <c r="J2241" t="inlineStr">
        <is>
          <t>Zoya Ahmed</t>
        </is>
      </c>
      <c r="K2241" s="70" t="n">
        <v>25</v>
      </c>
      <c r="L2241" s="71" t="n">
        <v>3799124.61</v>
      </c>
      <c r="M2241" s="71" t="n">
        <v>94978115.25</v>
      </c>
      <c r="N2241" s="71" t="n">
        <v>2849343.46</v>
      </c>
      <c r="O2241" s="71" t="n">
        <v>92128771.79000001</v>
      </c>
      <c r="P2241" s="71" t="n">
        <v>70060208.2</v>
      </c>
      <c r="Q2241" s="71" t="n">
        <v>22068563.59</v>
      </c>
      <c r="R2241" t="inlineStr">
        <is>
          <t>OS-04</t>
        </is>
      </c>
      <c r="S2241" t="inlineStr">
        <is>
          <t>Hybrid</t>
        </is>
      </c>
      <c r="T2241" s="70" t="n">
        <v>26</v>
      </c>
      <c r="U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TY102233</t>
        </is>
      </c>
      <c r="B2242" s="68" t="n">
        <v>45949</v>
      </c>
      <c r="C2242" s="69" t="n">
        <v>2025</v>
      </c>
      <c r="D2242" t="inlineStr">
        <is>
          <t>Oct</t>
        </is>
      </c>
      <c r="E2242" t="inlineStr">
        <is>
          <t>North America</t>
        </is>
      </c>
      <c r="F2242" t="inlineStr">
        <is>
          <t>USA</t>
        </is>
      </c>
      <c r="G2242" t="inlineStr">
        <is>
          <t>Corolla</t>
        </is>
      </c>
      <c r="H2242" t="inlineStr">
        <is>
          <t>Dealer retail</t>
        </is>
      </c>
      <c r="I2242" t="inlineStr">
        <is>
          <t>Private buyer</t>
        </is>
      </c>
      <c r="J2242" t="inlineStr">
        <is>
          <t>Olivia Brown</t>
        </is>
      </c>
      <c r="K2242" s="70" t="n">
        <v>20</v>
      </c>
      <c r="L2242" s="71" t="n">
        <v>2853373.84</v>
      </c>
      <c r="M2242" s="71" t="n">
        <v>57067476.8</v>
      </c>
      <c r="N2242" s="71" t="n">
        <v>1712024.3</v>
      </c>
      <c r="O2242" s="71" t="n">
        <v>55355452.5</v>
      </c>
      <c r="P2242" s="71" t="n">
        <v>47620306.69</v>
      </c>
      <c r="Q2242" s="71" t="n">
        <v>7735145.81</v>
      </c>
      <c r="R2242" t="inlineStr">
        <is>
          <t>LA-04</t>
        </is>
      </c>
      <c r="S2242" t="inlineStr">
        <is>
          <t>Hybrid</t>
        </is>
      </c>
      <c r="T2242" s="70" t="n">
        <v>20</v>
      </c>
      <c r="U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TY102234</t>
        </is>
      </c>
      <c r="B2243" s="68" t="n">
        <v>45949</v>
      </c>
      <c r="C2243" s="69" t="n">
        <v>2025</v>
      </c>
      <c r="D2243" t="inlineStr">
        <is>
          <t>Oct</t>
        </is>
      </c>
      <c r="E2243" t="inlineStr">
        <is>
          <t>Japan</t>
        </is>
      </c>
      <c r="F2243" t="inlineStr">
        <is>
          <t>Japan</t>
        </is>
      </c>
      <c r="G2243" t="inlineStr">
        <is>
          <t>RAV4</t>
        </is>
      </c>
      <c r="H2243" t="inlineStr">
        <is>
          <t>Dealer retail</t>
        </is>
      </c>
      <c r="I2243" t="inlineStr">
        <is>
          <t>Private buyer</t>
        </is>
      </c>
      <c r="J2243" t="inlineStr">
        <is>
          <t>Ravindra Patil</t>
        </is>
      </c>
      <c r="K2243" s="70" t="n">
        <v>21</v>
      </c>
      <c r="L2243" s="71" t="n">
        <v>3748840.78</v>
      </c>
      <c r="M2243" s="71" t="n">
        <v>78725656.38</v>
      </c>
      <c r="N2243" s="71" t="n">
        <v>3936282.82</v>
      </c>
      <c r="O2243" s="71" t="n">
        <v>74789373.56</v>
      </c>
      <c r="P2243" s="71" t="n">
        <v>58515853.02</v>
      </c>
      <c r="Q2243" s="71" t="n">
        <v>16273520.54</v>
      </c>
      <c r="R2243" t="inlineStr">
        <is>
          <t>NG-04</t>
        </is>
      </c>
      <c r="S2243" t="inlineStr">
        <is>
          <t>Petrol</t>
        </is>
      </c>
      <c r="T2243" s="70" t="n">
        <v>23</v>
      </c>
      <c r="U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TY102235</t>
        </is>
      </c>
      <c r="B2244" s="68" t="n">
        <v>45949</v>
      </c>
      <c r="C2244" s="69" t="n">
        <v>2025</v>
      </c>
      <c r="D2244" t="inlineStr">
        <is>
          <t>Oct</t>
        </is>
      </c>
      <c r="E2244" t="inlineStr">
        <is>
          <t>North America</t>
        </is>
      </c>
      <c r="F2244" t="inlineStr">
        <is>
          <t>USA</t>
        </is>
      </c>
      <c r="G2244" t="inlineStr">
        <is>
          <t>Land Cruiser</t>
        </is>
      </c>
      <c r="H2244" t="inlineStr">
        <is>
          <t>Dealer retail</t>
        </is>
      </c>
      <c r="I2244" t="inlineStr">
        <is>
          <t>Private buyer</t>
        </is>
      </c>
      <c r="J2244" t="inlineStr">
        <is>
          <t>Ruhi Shaikh</t>
        </is>
      </c>
      <c r="K2244" s="70" t="n">
        <v>14</v>
      </c>
      <c r="L2244" s="71" t="n">
        <v>7797695.55</v>
      </c>
      <c r="M2244" s="71" t="n">
        <v>109167737.7</v>
      </c>
      <c r="N2244" s="71" t="n">
        <v>0</v>
      </c>
      <c r="O2244" s="71" t="n">
        <v>109167737.7</v>
      </c>
      <c r="P2244" s="71" t="n">
        <v>76010764.91</v>
      </c>
      <c r="Q2244" s="71" t="n">
        <v>33156972.79</v>
      </c>
      <c r="R2244" t="inlineStr">
        <is>
          <t>LA-02</t>
        </is>
      </c>
      <c r="S2244" t="inlineStr">
        <is>
          <t>Diesel</t>
        </is>
      </c>
      <c r="T2244" s="70" t="n">
        <v>13</v>
      </c>
      <c r="U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TY102236</t>
        </is>
      </c>
      <c r="B2245" s="68" t="n">
        <v>45949</v>
      </c>
      <c r="C2245" s="69" t="n">
        <v>2025</v>
      </c>
      <c r="D2245" t="inlineStr">
        <is>
          <t>Oct</t>
        </is>
      </c>
      <c r="E2245" t="inlineStr">
        <is>
          <t>Japan</t>
        </is>
      </c>
      <c r="F2245" t="inlineStr">
        <is>
          <t>Japan</t>
        </is>
      </c>
      <c r="G2245" t="inlineStr">
        <is>
          <t>Corolla</t>
        </is>
      </c>
      <c r="H2245" t="inlineStr">
        <is>
          <t>Fleet</t>
        </is>
      </c>
      <c r="I2245" t="inlineStr">
        <is>
          <t>Private buyer</t>
        </is>
      </c>
      <c r="J2245" t="inlineStr">
        <is>
          <t>Aisha Bello</t>
        </is>
      </c>
      <c r="K2245" s="70" t="n">
        <v>4</v>
      </c>
      <c r="L2245" s="71" t="n">
        <v>2900444.6</v>
      </c>
      <c r="M2245" s="71" t="n">
        <v>11601778.4</v>
      </c>
      <c r="N2245" s="71" t="n">
        <v>348053.35</v>
      </c>
      <c r="O2245" s="71" t="n">
        <v>11253725.05</v>
      </c>
      <c r="P2245" s="71" t="n">
        <v>9324141.960000001</v>
      </c>
      <c r="Q2245" s="71" t="n">
        <v>1929583.09</v>
      </c>
      <c r="R2245" t="inlineStr">
        <is>
          <t>TK-02</t>
        </is>
      </c>
      <c r="S2245" t="inlineStr">
        <is>
          <t>Petrol</t>
        </is>
      </c>
      <c r="T2245" s="70" t="n">
        <v>4</v>
      </c>
      <c r="U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TY102237</t>
        </is>
      </c>
      <c r="B2246" s="68" t="n">
        <v>45950</v>
      </c>
      <c r="C2246" s="69" t="n">
        <v>2025</v>
      </c>
      <c r="D2246" t="inlineStr">
        <is>
          <t>Oct</t>
        </is>
      </c>
      <c r="E2246" t="inlineStr">
        <is>
          <t>North America</t>
        </is>
      </c>
      <c r="F2246" t="inlineStr">
        <is>
          <t>Canada</t>
        </is>
      </c>
      <c r="G2246" t="inlineStr">
        <is>
          <t>RAV4</t>
        </is>
      </c>
      <c r="H2246" t="inlineStr">
        <is>
          <t>Online reservation</t>
        </is>
      </c>
      <c r="I2246" t="inlineStr">
        <is>
          <t>Private buyer</t>
        </is>
      </c>
      <c r="J2246" t="inlineStr">
        <is>
          <t>Lucas Martin</t>
        </is>
      </c>
      <c r="K2246" s="70" t="n">
        <v>2</v>
      </c>
      <c r="L2246" s="71" t="n">
        <v>3804140.61</v>
      </c>
      <c r="M2246" s="71" t="n">
        <v>7608281.22</v>
      </c>
      <c r="N2246" s="71" t="n">
        <v>152165.62</v>
      </c>
      <c r="O2246" s="71" t="n">
        <v>7456115.6</v>
      </c>
      <c r="P2246" s="71" t="n">
        <v>5716412.67</v>
      </c>
      <c r="Q2246" s="71" t="n">
        <v>1739702.93</v>
      </c>
      <c r="R2246" t="inlineStr">
        <is>
          <t>TO-04</t>
        </is>
      </c>
      <c r="S2246" t="inlineStr">
        <is>
          <t>Petrol</t>
        </is>
      </c>
      <c r="T2246" s="70" t="n">
        <v>2</v>
      </c>
      <c r="U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TY102238</t>
        </is>
      </c>
      <c r="B2247" s="68" t="n">
        <v>45950</v>
      </c>
      <c r="C2247" s="69" t="n">
        <v>2025</v>
      </c>
      <c r="D2247" t="inlineStr">
        <is>
          <t>Oct</t>
        </is>
      </c>
      <c r="E2247" t="inlineStr">
        <is>
          <t>Middle East</t>
        </is>
      </c>
      <c r="F2247" t="inlineStr">
        <is>
          <t>UAE</t>
        </is>
      </c>
      <c r="G2247" t="inlineStr">
        <is>
          <t>bZ4X</t>
        </is>
      </c>
      <c r="H2247" t="inlineStr">
        <is>
          <t>Dealer retail</t>
        </is>
      </c>
      <c r="I2247" t="inlineStr">
        <is>
          <t>Private buyer</t>
        </is>
      </c>
      <c r="J2247" t="inlineStr">
        <is>
          <t>Fatima Al-Saud</t>
        </is>
      </c>
      <c r="K2247" s="70" t="n">
        <v>28</v>
      </c>
      <c r="L2247" s="71" t="n">
        <v>6127006.44</v>
      </c>
      <c r="M2247" s="71" t="n">
        <v>171556180.32</v>
      </c>
      <c r="N2247" s="71" t="n">
        <v>8577809.02</v>
      </c>
      <c r="O2247" s="71" t="n">
        <v>162978371.3</v>
      </c>
      <c r="P2247" s="71" t="n">
        <v>153690980.48</v>
      </c>
      <c r="Q2247" s="71" t="n">
        <v>9287390.82</v>
      </c>
      <c r="R2247" t="inlineStr">
        <is>
          <t>DB-03</t>
        </is>
      </c>
      <c r="S2247" t="inlineStr">
        <is>
          <t>EV</t>
        </is>
      </c>
      <c r="T2247" s="70" t="n">
        <v>31</v>
      </c>
      <c r="U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TY102239</t>
        </is>
      </c>
      <c r="B2248" s="68" t="n">
        <v>45950</v>
      </c>
      <c r="C2248" s="69" t="n">
        <v>2025</v>
      </c>
      <c r="D2248" t="inlineStr">
        <is>
          <t>Oct</t>
        </is>
      </c>
      <c r="E2248" t="inlineStr">
        <is>
          <t>Europe</t>
        </is>
      </c>
      <c r="F2248" t="inlineStr">
        <is>
          <t>France</t>
        </is>
      </c>
      <c r="G2248" t="inlineStr">
        <is>
          <t>RAV4</t>
        </is>
      </c>
      <c r="H2248" t="inlineStr">
        <is>
          <t>Dealer retail</t>
        </is>
      </c>
      <c r="I2248" t="inlineStr">
        <is>
          <t>Private buyer</t>
        </is>
      </c>
      <c r="J2248" t="inlineStr">
        <is>
          <t>Yuki Sato</t>
        </is>
      </c>
      <c r="K2248" s="70" t="n">
        <v>6</v>
      </c>
      <c r="L2248" s="71" t="n">
        <v>3500590.68</v>
      </c>
      <c r="M2248" s="71" t="n">
        <v>21003544.08</v>
      </c>
      <c r="N2248" s="71" t="n">
        <v>630106.3199999999</v>
      </c>
      <c r="O2248" s="71" t="n">
        <v>20373437.76</v>
      </c>
      <c r="P2248" s="71" t="n">
        <v>17459871.24</v>
      </c>
      <c r="Q2248" s="71" t="n">
        <v>2913566.52</v>
      </c>
      <c r="R2248" t="inlineStr">
        <is>
          <t>PA-03</t>
        </is>
      </c>
      <c r="S2248" t="inlineStr">
        <is>
          <t>Hybrid</t>
        </is>
      </c>
      <c r="T2248" s="70" t="n">
        <v>7</v>
      </c>
      <c r="U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TY102240</t>
        </is>
      </c>
      <c r="B2249" s="68" t="n">
        <v>45950</v>
      </c>
      <c r="C2249" s="69" t="n">
        <v>2025</v>
      </c>
      <c r="D2249" t="inlineStr">
        <is>
          <t>Oct</t>
        </is>
      </c>
      <c r="E2249" t="inlineStr">
        <is>
          <t>Asia</t>
        </is>
      </c>
      <c r="F2249" t="inlineStr">
        <is>
          <t>Thailand</t>
        </is>
      </c>
      <c r="G2249" t="inlineStr">
        <is>
          <t>Corolla</t>
        </is>
      </c>
      <c r="H2249" t="inlineStr">
        <is>
          <t>Dealer retail</t>
        </is>
      </c>
      <c r="I2249" t="inlineStr">
        <is>
          <t>Private buyer</t>
        </is>
      </c>
      <c r="J2249" t="inlineStr">
        <is>
          <t>Amir Khan</t>
        </is>
      </c>
      <c r="K2249" s="70" t="n">
        <v>34</v>
      </c>
      <c r="L2249" s="71" t="n">
        <v>2639612.43</v>
      </c>
      <c r="M2249" s="71" t="n">
        <v>89746822.62</v>
      </c>
      <c r="N2249" s="71" t="n">
        <v>4487341.13</v>
      </c>
      <c r="O2249" s="71" t="n">
        <v>85259481.48999999</v>
      </c>
      <c r="P2249" s="71" t="n">
        <v>77414783.87</v>
      </c>
      <c r="Q2249" s="71" t="n">
        <v>7844697.62</v>
      </c>
      <c r="R2249" t="inlineStr">
        <is>
          <t>BK-04</t>
        </is>
      </c>
      <c r="S2249" t="inlineStr">
        <is>
          <t>Hybrid</t>
        </is>
      </c>
      <c r="T2249" s="70" t="n">
        <v>34</v>
      </c>
      <c r="U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TY102241</t>
        </is>
      </c>
      <c r="B2250" s="68" t="n">
        <v>45950</v>
      </c>
      <c r="C2250" s="69" t="n">
        <v>2025</v>
      </c>
      <c r="D2250" t="inlineStr">
        <is>
          <t>Oct</t>
        </is>
      </c>
      <c r="E2250" t="inlineStr">
        <is>
          <t>Japan</t>
        </is>
      </c>
      <c r="F2250" t="inlineStr">
        <is>
          <t>Japan</t>
        </is>
      </c>
      <c r="G2250" t="inlineStr">
        <is>
          <t>Corolla</t>
        </is>
      </c>
      <c r="H2250" t="inlineStr">
        <is>
          <t>Online reservation</t>
        </is>
      </c>
      <c r="I2250" t="inlineStr">
        <is>
          <t>Government</t>
        </is>
      </c>
      <c r="J2250" t="inlineStr">
        <is>
          <t>Olivia Brown</t>
        </is>
      </c>
      <c r="K2250" s="70" t="n">
        <v>40</v>
      </c>
      <c r="L2250" s="71" t="n">
        <v>2818765.19</v>
      </c>
      <c r="M2250" s="71" t="n">
        <v>112750607.6</v>
      </c>
      <c r="N2250" s="71" t="n">
        <v>3382518.23</v>
      </c>
      <c r="O2250" s="71" t="n">
        <v>109368089.37</v>
      </c>
      <c r="P2250" s="71" t="n">
        <v>93783813.55</v>
      </c>
      <c r="Q2250" s="71" t="n">
        <v>15584275.82</v>
      </c>
      <c r="R2250" t="inlineStr">
        <is>
          <t>NG-03</t>
        </is>
      </c>
      <c r="S2250" t="inlineStr">
        <is>
          <t>Hybrid</t>
        </is>
      </c>
      <c r="T2250" s="70" t="n">
        <v>39</v>
      </c>
      <c r="U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TY102242</t>
        </is>
      </c>
      <c r="B2251" s="68" t="n">
        <v>45950</v>
      </c>
      <c r="C2251" s="69" t="n">
        <v>2025</v>
      </c>
      <c r="D2251" t="inlineStr">
        <is>
          <t>Oct</t>
        </is>
      </c>
      <c r="E2251" t="inlineStr">
        <is>
          <t>North America</t>
        </is>
      </c>
      <c r="F2251" t="inlineStr">
        <is>
          <t>Canada</t>
        </is>
      </c>
      <c r="G2251" t="inlineStr">
        <is>
          <t>Camry</t>
        </is>
      </c>
      <c r="H2251" t="inlineStr">
        <is>
          <t>Dealer retail</t>
        </is>
      </c>
      <c r="I2251" t="inlineStr">
        <is>
          <t>Private buyer</t>
        </is>
      </c>
      <c r="J2251" t="inlineStr">
        <is>
          <t>Ruhi Shaikh</t>
        </is>
      </c>
      <c r="K2251" s="70" t="n">
        <v>32</v>
      </c>
      <c r="L2251" s="71" t="n">
        <v>4145398.33</v>
      </c>
      <c r="M2251" s="71" t="n">
        <v>132652746.56</v>
      </c>
      <c r="N2251" s="71" t="n">
        <v>2653054.93</v>
      </c>
      <c r="O2251" s="71" t="n">
        <v>129999691.63</v>
      </c>
      <c r="P2251" s="71" t="n">
        <v>105535418.2</v>
      </c>
      <c r="Q2251" s="71" t="n">
        <v>24464273.43</v>
      </c>
      <c r="R2251" t="inlineStr">
        <is>
          <t>TO-01</t>
        </is>
      </c>
      <c r="S2251" t="inlineStr">
        <is>
          <t>Hybrid</t>
        </is>
      </c>
      <c r="T2251" s="70" t="n">
        <v>32</v>
      </c>
      <c r="U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TY102243</t>
        </is>
      </c>
      <c r="B2252" s="68" t="n">
        <v>45950</v>
      </c>
      <c r="C2252" s="69" t="n">
        <v>2025</v>
      </c>
      <c r="D2252" t="inlineStr">
        <is>
          <t>Oct</t>
        </is>
      </c>
      <c r="E2252" t="inlineStr">
        <is>
          <t>Japan</t>
        </is>
      </c>
      <c r="F2252" t="inlineStr">
        <is>
          <t>Japan</t>
        </is>
      </c>
      <c r="G2252" t="inlineStr">
        <is>
          <t>Hilux</t>
        </is>
      </c>
      <c r="H2252" t="inlineStr">
        <is>
          <t>Dealer retail</t>
        </is>
      </c>
      <c r="I2252" t="inlineStr">
        <is>
          <t>Private buyer</t>
        </is>
      </c>
      <c r="J2252" t="inlineStr">
        <is>
          <t>Ruhi Shaikh</t>
        </is>
      </c>
      <c r="K2252" s="70" t="n">
        <v>37</v>
      </c>
      <c r="L2252" s="71" t="n">
        <v>4180412.39</v>
      </c>
      <c r="M2252" s="71" t="n">
        <v>154675258.43</v>
      </c>
      <c r="N2252" s="71" t="n">
        <v>0</v>
      </c>
      <c r="O2252" s="71" t="n">
        <v>154675258.43</v>
      </c>
      <c r="P2252" s="71" t="n">
        <v>122490503.69</v>
      </c>
      <c r="Q2252" s="71" t="n">
        <v>32184754.74</v>
      </c>
      <c r="R2252" t="inlineStr">
        <is>
          <t>NG-04</t>
        </is>
      </c>
      <c r="S2252" t="inlineStr">
        <is>
          <t>Diesel</t>
        </is>
      </c>
      <c r="T2252" s="70" t="n">
        <v>39</v>
      </c>
      <c r="U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TY102244</t>
        </is>
      </c>
      <c r="B2253" s="68" t="n">
        <v>45951</v>
      </c>
      <c r="C2253" s="69" t="n">
        <v>2025</v>
      </c>
      <c r="D2253" t="inlineStr">
        <is>
          <t>Oct</t>
        </is>
      </c>
      <c r="E2253" t="inlineStr">
        <is>
          <t>Europe</t>
        </is>
      </c>
      <c r="F2253" t="inlineStr">
        <is>
          <t>Germany</t>
        </is>
      </c>
      <c r="G2253" t="inlineStr">
        <is>
          <t>Corolla</t>
        </is>
      </c>
      <c r="H2253" t="inlineStr">
        <is>
          <t>Dealer retail</t>
        </is>
      </c>
      <c r="I2253" t="inlineStr">
        <is>
          <t>Private buyer</t>
        </is>
      </c>
      <c r="J2253" t="inlineStr">
        <is>
          <t>Ana Costa</t>
        </is>
      </c>
      <c r="K2253" s="70" t="n">
        <v>18</v>
      </c>
      <c r="L2253" s="71" t="n">
        <v>2930332.58</v>
      </c>
      <c r="M2253" s="71" t="n">
        <v>52745986.44</v>
      </c>
      <c r="N2253" s="71" t="n">
        <v>0</v>
      </c>
      <c r="O2253" s="71" t="n">
        <v>52745986.44</v>
      </c>
      <c r="P2253" s="71" t="n">
        <v>42009502.64</v>
      </c>
      <c r="Q2253" s="71" t="n">
        <v>10736483.8</v>
      </c>
      <c r="R2253" t="inlineStr">
        <is>
          <t>BE-02</t>
        </is>
      </c>
      <c r="S2253" t="inlineStr">
        <is>
          <t>Hybrid</t>
        </is>
      </c>
      <c r="T2253" s="70" t="n">
        <v>17</v>
      </c>
      <c r="U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TY102245</t>
        </is>
      </c>
      <c r="B2254" s="68" t="n">
        <v>45951</v>
      </c>
      <c r="C2254" s="69" t="n">
        <v>2025</v>
      </c>
      <c r="D2254" t="inlineStr">
        <is>
          <t>Oct</t>
        </is>
      </c>
      <c r="E2254" t="inlineStr">
        <is>
          <t>Europe</t>
        </is>
      </c>
      <c r="F2254" t="inlineStr">
        <is>
          <t>France</t>
        </is>
      </c>
      <c r="G2254" t="inlineStr">
        <is>
          <t>Camry</t>
        </is>
      </c>
      <c r="H2254" t="inlineStr">
        <is>
          <t>Dealer retail</t>
        </is>
      </c>
      <c r="I2254" t="inlineStr">
        <is>
          <t>Private buyer</t>
        </is>
      </c>
      <c r="J2254" t="inlineStr">
        <is>
          <t>Hiroshi Tanaka</t>
        </is>
      </c>
      <c r="K2254" s="70" t="n">
        <v>19</v>
      </c>
      <c r="L2254" s="71" t="n">
        <v>3832919.57</v>
      </c>
      <c r="M2254" s="71" t="n">
        <v>72825471.83</v>
      </c>
      <c r="N2254" s="71" t="n">
        <v>3641273.59</v>
      </c>
      <c r="O2254" s="71" t="n">
        <v>69184198.23999999</v>
      </c>
      <c r="P2254" s="71" t="n">
        <v>58907239.65</v>
      </c>
      <c r="Q2254" s="71" t="n">
        <v>10276958.59</v>
      </c>
      <c r="R2254" t="inlineStr">
        <is>
          <t>PA-04</t>
        </is>
      </c>
      <c r="S2254" t="inlineStr">
        <is>
          <t>Petrol</t>
        </is>
      </c>
      <c r="T2254" s="70" t="n">
        <v>21</v>
      </c>
      <c r="U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TY102246</t>
        </is>
      </c>
      <c r="B2255" s="68" t="n">
        <v>45951</v>
      </c>
      <c r="C2255" s="69" t="n">
        <v>2025</v>
      </c>
      <c r="D2255" t="inlineStr">
        <is>
          <t>Oct</t>
        </is>
      </c>
      <c r="E2255" t="inlineStr">
        <is>
          <t>Japan</t>
        </is>
      </c>
      <c r="F2255" t="inlineStr">
        <is>
          <t>Japan</t>
        </is>
      </c>
      <c r="G2255" t="inlineStr">
        <is>
          <t>RAV4</t>
        </is>
      </c>
      <c r="H2255" t="inlineStr">
        <is>
          <t>Dealer retail</t>
        </is>
      </c>
      <c r="I2255" t="inlineStr">
        <is>
          <t>Private buyer</t>
        </is>
      </c>
      <c r="J2255" t="inlineStr">
        <is>
          <t>Olivia Brown</t>
        </is>
      </c>
      <c r="K2255" s="70" t="n">
        <v>47</v>
      </c>
      <c r="L2255" s="71" t="n">
        <v>3527541.91</v>
      </c>
      <c r="M2255" s="71" t="n">
        <v>165794469.77</v>
      </c>
      <c r="N2255" s="71" t="n">
        <v>8289723.49</v>
      </c>
      <c r="O2255" s="71" t="n">
        <v>157504746.28</v>
      </c>
      <c r="P2255" s="71" t="n">
        <v>133493825.08</v>
      </c>
      <c r="Q2255" s="71" t="n">
        <v>24010921.2</v>
      </c>
      <c r="R2255" t="inlineStr">
        <is>
          <t>TK-04</t>
        </is>
      </c>
      <c r="S2255" t="inlineStr">
        <is>
          <t>Petrol</t>
        </is>
      </c>
      <c r="T2255" s="70" t="n">
        <v>48</v>
      </c>
      <c r="U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TY102247</t>
        </is>
      </c>
      <c r="B2256" s="68" t="n">
        <v>45951</v>
      </c>
      <c r="C2256" s="69" t="n">
        <v>2025</v>
      </c>
      <c r="D2256" t="inlineStr">
        <is>
          <t>Oct</t>
        </is>
      </c>
      <c r="E2256" t="inlineStr">
        <is>
          <t>North America</t>
        </is>
      </c>
      <c r="F2256" t="inlineStr">
        <is>
          <t>USA</t>
        </is>
      </c>
      <c r="G2256" t="inlineStr">
        <is>
          <t>Hilux</t>
        </is>
      </c>
      <c r="H2256" t="inlineStr">
        <is>
          <t>Fleet</t>
        </is>
      </c>
      <c r="I2256" t="inlineStr">
        <is>
          <t>Company fleet</t>
        </is>
      </c>
      <c r="J2256" t="inlineStr">
        <is>
          <t>Mei Lin</t>
        </is>
      </c>
      <c r="K2256" s="70" t="n">
        <v>17</v>
      </c>
      <c r="L2256" s="71" t="n">
        <v>4133853.16</v>
      </c>
      <c r="M2256" s="71" t="n">
        <v>70275503.72</v>
      </c>
      <c r="N2256" s="71" t="n">
        <v>0</v>
      </c>
      <c r="O2256" s="71" t="n">
        <v>70275503.72</v>
      </c>
      <c r="P2256" s="71" t="n">
        <v>55746595.26</v>
      </c>
      <c r="Q2256" s="71" t="n">
        <v>14528908.46</v>
      </c>
      <c r="R2256" t="inlineStr">
        <is>
          <t>LA-02</t>
        </is>
      </c>
      <c r="S2256" t="inlineStr">
        <is>
          <t>Diesel</t>
        </is>
      </c>
      <c r="T2256" s="70" t="n">
        <v>19</v>
      </c>
      <c r="U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TY102248</t>
        </is>
      </c>
      <c r="B2257" s="68" t="n">
        <v>45951</v>
      </c>
      <c r="C2257" s="69" t="n">
        <v>2025</v>
      </c>
      <c r="D2257" t="inlineStr">
        <is>
          <t>Oct</t>
        </is>
      </c>
      <c r="E2257" t="inlineStr">
        <is>
          <t>Asia</t>
        </is>
      </c>
      <c r="F2257" t="inlineStr">
        <is>
          <t>Thailand</t>
        </is>
      </c>
      <c r="G2257" t="inlineStr">
        <is>
          <t>RAV4</t>
        </is>
      </c>
      <c r="H2257" t="inlineStr">
        <is>
          <t>Fleet</t>
        </is>
      </c>
      <c r="I2257" t="inlineStr">
        <is>
          <t>Government</t>
        </is>
      </c>
      <c r="J2257" t="inlineStr">
        <is>
          <t>Liam O'Brien</t>
        </is>
      </c>
      <c r="K2257" s="70" t="n">
        <v>39</v>
      </c>
      <c r="L2257" s="71" t="n">
        <v>3802638.81</v>
      </c>
      <c r="M2257" s="71" t="n">
        <v>148302913.59</v>
      </c>
      <c r="N2257" s="71" t="n">
        <v>2966058.27</v>
      </c>
      <c r="O2257" s="71" t="n">
        <v>145336855.32</v>
      </c>
      <c r="P2257" s="71" t="n">
        <v>115169051.31</v>
      </c>
      <c r="Q2257" s="71" t="n">
        <v>30167804.01</v>
      </c>
      <c r="R2257" t="inlineStr">
        <is>
          <t>BK-02</t>
        </is>
      </c>
      <c r="S2257" t="inlineStr">
        <is>
          <t>Hybrid</t>
        </is>
      </c>
      <c r="T2257" s="70" t="n">
        <v>37</v>
      </c>
      <c r="U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TY102249</t>
        </is>
      </c>
      <c r="B2258" s="68" t="n">
        <v>45951</v>
      </c>
      <c r="C2258" s="69" t="n">
        <v>2025</v>
      </c>
      <c r="D2258" t="inlineStr">
        <is>
          <t>Oct</t>
        </is>
      </c>
      <c r="E2258" t="inlineStr">
        <is>
          <t>Japan</t>
        </is>
      </c>
      <c r="F2258" t="inlineStr">
        <is>
          <t>Japan</t>
        </is>
      </c>
      <c r="G2258" t="inlineStr">
        <is>
          <t>Hilux</t>
        </is>
      </c>
      <c r="H2258" t="inlineStr">
        <is>
          <t>Fleet</t>
        </is>
      </c>
      <c r="I2258" t="inlineStr">
        <is>
          <t>Private buyer</t>
        </is>
      </c>
      <c r="J2258" t="inlineStr">
        <is>
          <t>Priya Nair</t>
        </is>
      </c>
      <c r="K2258" s="70" t="n">
        <v>9</v>
      </c>
      <c r="L2258" s="71" t="n">
        <v>3962855.38</v>
      </c>
      <c r="M2258" s="71" t="n">
        <v>35665698.42</v>
      </c>
      <c r="N2258" s="71" t="n">
        <v>1783284.92</v>
      </c>
      <c r="O2258" s="71" t="n">
        <v>33882413.5</v>
      </c>
      <c r="P2258" s="71" t="n">
        <v>29180460.19</v>
      </c>
      <c r="Q2258" s="71" t="n">
        <v>4701953.31</v>
      </c>
      <c r="R2258" t="inlineStr">
        <is>
          <t>OS-02</t>
        </is>
      </c>
      <c r="S2258" t="inlineStr">
        <is>
          <t>Diesel</t>
        </is>
      </c>
      <c r="T2258" s="70" t="n">
        <v>10</v>
      </c>
      <c r="U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TY102250</t>
        </is>
      </c>
      <c r="B2259" s="68" t="n">
        <v>45951</v>
      </c>
      <c r="C2259" s="69" t="n">
        <v>2025</v>
      </c>
      <c r="D2259" t="inlineStr">
        <is>
          <t>Oct</t>
        </is>
      </c>
      <c r="E2259" t="inlineStr">
        <is>
          <t>North America</t>
        </is>
      </c>
      <c r="F2259" t="inlineStr">
        <is>
          <t>USA</t>
        </is>
      </c>
      <c r="G2259" t="inlineStr">
        <is>
          <t>Land Cruiser</t>
        </is>
      </c>
      <c r="H2259" t="inlineStr">
        <is>
          <t>Dealer retail</t>
        </is>
      </c>
      <c r="I2259" t="inlineStr">
        <is>
          <t>Company fleet</t>
        </is>
      </c>
      <c r="J2259" t="inlineStr">
        <is>
          <t>Fatima Al-Saud</t>
        </is>
      </c>
      <c r="K2259" s="70" t="n">
        <v>39</v>
      </c>
      <c r="L2259" s="71" t="n">
        <v>7376153.36</v>
      </c>
      <c r="M2259" s="71" t="n">
        <v>287669981.04</v>
      </c>
      <c r="N2259" s="71" t="n">
        <v>14383499.05</v>
      </c>
      <c r="O2259" s="71" t="n">
        <v>273286481.99</v>
      </c>
      <c r="P2259" s="71" t="n">
        <v>208769986.41</v>
      </c>
      <c r="Q2259" s="71" t="n">
        <v>64516495.58</v>
      </c>
      <c r="R2259" t="inlineStr">
        <is>
          <t>TX-04</t>
        </is>
      </c>
      <c r="S2259" t="inlineStr">
        <is>
          <t>Petrol</t>
        </is>
      </c>
      <c r="T2259" s="70" t="n">
        <v>43</v>
      </c>
      <c r="U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TY102251</t>
        </is>
      </c>
      <c r="B2260" s="68" t="n">
        <v>45951</v>
      </c>
      <c r="C2260" s="69" t="n">
        <v>2025</v>
      </c>
      <c r="D2260" t="inlineStr">
        <is>
          <t>Oct</t>
        </is>
      </c>
      <c r="E2260" t="inlineStr">
        <is>
          <t>Japan</t>
        </is>
      </c>
      <c r="F2260" t="inlineStr">
        <is>
          <t>Japan</t>
        </is>
      </c>
      <c r="G2260" t="inlineStr">
        <is>
          <t>Corolla</t>
        </is>
      </c>
      <c r="H2260" t="inlineStr">
        <is>
          <t>Dealer retail</t>
        </is>
      </c>
      <c r="I2260" t="inlineStr">
        <is>
          <t>Private buyer</t>
        </is>
      </c>
      <c r="J2260" t="inlineStr">
        <is>
          <t>Sara Rossi</t>
        </is>
      </c>
      <c r="K2260" s="70" t="n">
        <v>33</v>
      </c>
      <c r="L2260" s="71" t="n">
        <v>2928633.31</v>
      </c>
      <c r="M2260" s="71" t="n">
        <v>96644899.23</v>
      </c>
      <c r="N2260" s="71" t="n">
        <v>0</v>
      </c>
      <c r="O2260" s="71" t="n">
        <v>96644899.23</v>
      </c>
      <c r="P2260" s="71" t="n">
        <v>77950810.5</v>
      </c>
      <c r="Q2260" s="71" t="n">
        <v>18694088.73</v>
      </c>
      <c r="R2260" t="inlineStr">
        <is>
          <t>NG-03</t>
        </is>
      </c>
      <c r="S2260" t="inlineStr">
        <is>
          <t>Petrol</t>
        </is>
      </c>
      <c r="T2260" s="70" t="n">
        <v>35</v>
      </c>
      <c r="U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TY102252</t>
        </is>
      </c>
      <c r="B2261" s="68" t="n">
        <v>45951</v>
      </c>
      <c r="C2261" s="69" t="n">
        <v>2025</v>
      </c>
      <c r="D2261" t="inlineStr">
        <is>
          <t>Oct</t>
        </is>
      </c>
      <c r="E2261" t="inlineStr">
        <is>
          <t>Japan</t>
        </is>
      </c>
      <c r="F2261" t="inlineStr">
        <is>
          <t>Japan</t>
        </is>
      </c>
      <c r="G2261" t="inlineStr">
        <is>
          <t>Land Cruiser</t>
        </is>
      </c>
      <c r="H2261" t="inlineStr">
        <is>
          <t>Dealer retail</t>
        </is>
      </c>
      <c r="I2261" t="inlineStr">
        <is>
          <t>Private buyer</t>
        </is>
      </c>
      <c r="J2261" t="inlineStr">
        <is>
          <t>Ana Costa</t>
        </is>
      </c>
      <c r="K2261" s="70" t="n">
        <v>6</v>
      </c>
      <c r="L2261" s="71" t="n">
        <v>7259719.81</v>
      </c>
      <c r="M2261" s="71" t="n">
        <v>43558318.86</v>
      </c>
      <c r="N2261" s="71" t="n">
        <v>1306749.57</v>
      </c>
      <c r="O2261" s="71" t="n">
        <v>42251569.29</v>
      </c>
      <c r="P2261" s="71" t="n">
        <v>34496858.55</v>
      </c>
      <c r="Q2261" s="71" t="n">
        <v>7754710.74</v>
      </c>
      <c r="R2261" t="inlineStr">
        <is>
          <t>TK-01</t>
        </is>
      </c>
      <c r="S2261" t="inlineStr">
        <is>
          <t>Hybrid</t>
        </is>
      </c>
      <c r="T2261" s="70" t="n">
        <v>6</v>
      </c>
      <c r="U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TY102253</t>
        </is>
      </c>
      <c r="B2262" s="68" t="n">
        <v>45951</v>
      </c>
      <c r="C2262" s="69" t="n">
        <v>2025</v>
      </c>
      <c r="D2262" t="inlineStr">
        <is>
          <t>Oct</t>
        </is>
      </c>
      <c r="E2262" t="inlineStr">
        <is>
          <t>Japan</t>
        </is>
      </c>
      <c r="F2262" t="inlineStr">
        <is>
          <t>Japan</t>
        </is>
      </c>
      <c r="G2262" t="inlineStr">
        <is>
          <t>RAV4</t>
        </is>
      </c>
      <c r="H2262" t="inlineStr">
        <is>
          <t>Fleet</t>
        </is>
      </c>
      <c r="I2262" t="inlineStr">
        <is>
          <t>Private buyer</t>
        </is>
      </c>
      <c r="J2262" t="inlineStr">
        <is>
          <t>Carlos Silva</t>
        </is>
      </c>
      <c r="K2262" s="70" t="n">
        <v>42</v>
      </c>
      <c r="L2262" s="71" t="n">
        <v>3668333.91</v>
      </c>
      <c r="M2262" s="71" t="n">
        <v>154070024.22</v>
      </c>
      <c r="N2262" s="71" t="n">
        <v>4622100.73</v>
      </c>
      <c r="O2262" s="71" t="n">
        <v>149447923.49</v>
      </c>
      <c r="P2262" s="71" t="n">
        <v>115658557.59</v>
      </c>
      <c r="Q2262" s="71" t="n">
        <v>33789365.9</v>
      </c>
      <c r="R2262" t="inlineStr">
        <is>
          <t>NG-02</t>
        </is>
      </c>
      <c r="S2262" t="inlineStr">
        <is>
          <t>Hybrid</t>
        </is>
      </c>
      <c r="T2262" s="70" t="n">
        <v>40</v>
      </c>
      <c r="U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TY102254</t>
        </is>
      </c>
      <c r="B2263" s="68" t="n">
        <v>45951</v>
      </c>
      <c r="C2263" s="69" t="n">
        <v>2025</v>
      </c>
      <c r="D2263" t="inlineStr">
        <is>
          <t>Oct</t>
        </is>
      </c>
      <c r="E2263" t="inlineStr">
        <is>
          <t>North America</t>
        </is>
      </c>
      <c r="F2263" t="inlineStr">
        <is>
          <t>Canada</t>
        </is>
      </c>
      <c r="G2263" t="inlineStr">
        <is>
          <t>Corolla</t>
        </is>
      </c>
      <c r="H2263" t="inlineStr">
        <is>
          <t>Dealer retail</t>
        </is>
      </c>
      <c r="I2263" t="inlineStr">
        <is>
          <t>Company fleet</t>
        </is>
      </c>
      <c r="J2263" t="inlineStr">
        <is>
          <t>Kofi Mensah</t>
        </is>
      </c>
      <c r="K2263" s="70" t="n">
        <v>37</v>
      </c>
      <c r="L2263" s="71" t="n">
        <v>2921347.26</v>
      </c>
      <c r="M2263" s="71" t="n">
        <v>108089848.62</v>
      </c>
      <c r="N2263" s="71" t="n">
        <v>2161796.97</v>
      </c>
      <c r="O2263" s="71" t="n">
        <v>105928051.65</v>
      </c>
      <c r="P2263" s="71" t="n">
        <v>83380578.58</v>
      </c>
      <c r="Q2263" s="71" t="n">
        <v>22547473.07</v>
      </c>
      <c r="R2263" t="inlineStr">
        <is>
          <t>TO-03</t>
        </is>
      </c>
      <c r="S2263" t="inlineStr">
        <is>
          <t>Petrol</t>
        </is>
      </c>
      <c r="T2263" s="70" t="n">
        <v>40</v>
      </c>
      <c r="U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TY102255</t>
        </is>
      </c>
      <c r="B2264" s="68" t="n">
        <v>45951</v>
      </c>
      <c r="C2264" s="69" t="n">
        <v>2025</v>
      </c>
      <c r="D2264" t="inlineStr">
        <is>
          <t>Oct</t>
        </is>
      </c>
      <c r="E2264" t="inlineStr">
        <is>
          <t>North America</t>
        </is>
      </c>
      <c r="F2264" t="inlineStr">
        <is>
          <t>USA</t>
        </is>
      </c>
      <c r="G2264" t="inlineStr">
        <is>
          <t>Land Cruiser</t>
        </is>
      </c>
      <c r="H2264" t="inlineStr">
        <is>
          <t>Dealer retail</t>
        </is>
      </c>
      <c r="I2264" t="inlineStr">
        <is>
          <t>Private buyer</t>
        </is>
      </c>
      <c r="J2264" t="inlineStr">
        <is>
          <t>Shraddha Kulkarni</t>
        </is>
      </c>
      <c r="K2264" s="70" t="n">
        <v>34</v>
      </c>
      <c r="L2264" s="71" t="n">
        <v>7264682</v>
      </c>
      <c r="M2264" s="71" t="n">
        <v>246999188</v>
      </c>
      <c r="N2264" s="71" t="n">
        <v>0</v>
      </c>
      <c r="O2264" s="71" t="n">
        <v>246999188</v>
      </c>
      <c r="P2264" s="71" t="n">
        <v>194607179.71</v>
      </c>
      <c r="Q2264" s="71" t="n">
        <v>52392008.29</v>
      </c>
      <c r="R2264" t="inlineStr">
        <is>
          <t>NY-03</t>
        </is>
      </c>
      <c r="S2264" t="inlineStr">
        <is>
          <t>Diesel</t>
        </is>
      </c>
      <c r="T2264" s="70" t="n">
        <v>38</v>
      </c>
      <c r="U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TY102256</t>
        </is>
      </c>
      <c r="B2265" s="68" t="n">
        <v>45951</v>
      </c>
      <c r="C2265" s="69" t="n">
        <v>2025</v>
      </c>
      <c r="D2265" t="inlineStr">
        <is>
          <t>Oct</t>
        </is>
      </c>
      <c r="E2265" t="inlineStr">
        <is>
          <t>Asia</t>
        </is>
      </c>
      <c r="F2265" t="inlineStr">
        <is>
          <t>Thailand</t>
        </is>
      </c>
      <c r="G2265" t="inlineStr">
        <is>
          <t>Land Cruiser</t>
        </is>
      </c>
      <c r="H2265" t="inlineStr">
        <is>
          <t>Dealer retail</t>
        </is>
      </c>
      <c r="I2265" t="inlineStr">
        <is>
          <t>Private buyer</t>
        </is>
      </c>
      <c r="J2265" t="inlineStr">
        <is>
          <t>Emma Clarke</t>
        </is>
      </c>
      <c r="K2265" s="70" t="n">
        <v>46</v>
      </c>
      <c r="L2265" s="71" t="n">
        <v>7847524.91</v>
      </c>
      <c r="M2265" s="71" t="n">
        <v>360986145.86</v>
      </c>
      <c r="N2265" s="71" t="n">
        <v>18049307.29</v>
      </c>
      <c r="O2265" s="71" t="n">
        <v>342936838.57</v>
      </c>
      <c r="P2265" s="71" t="n">
        <v>259043006.94</v>
      </c>
      <c r="Q2265" s="71" t="n">
        <v>83893831.63</v>
      </c>
      <c r="R2265" t="inlineStr">
        <is>
          <t>BK-03</t>
        </is>
      </c>
      <c r="S2265" t="inlineStr">
        <is>
          <t>Petrol</t>
        </is>
      </c>
      <c r="T2265" s="70" t="n">
        <v>51</v>
      </c>
      <c r="U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TY102257</t>
        </is>
      </c>
      <c r="B2266" s="68" t="n">
        <v>45951</v>
      </c>
      <c r="C2266" s="69" t="n">
        <v>2025</v>
      </c>
      <c r="D2266" t="inlineStr">
        <is>
          <t>Oct</t>
        </is>
      </c>
      <c r="E2266" t="inlineStr">
        <is>
          <t>Japan</t>
        </is>
      </c>
      <c r="F2266" t="inlineStr">
        <is>
          <t>Japan</t>
        </is>
      </c>
      <c r="G2266" t="inlineStr">
        <is>
          <t>RAV4</t>
        </is>
      </c>
      <c r="H2266" t="inlineStr">
        <is>
          <t>Dealer retail</t>
        </is>
      </c>
      <c r="I2266" t="inlineStr">
        <is>
          <t>Private buyer</t>
        </is>
      </c>
      <c r="J2266" t="inlineStr">
        <is>
          <t>Priya Nair</t>
        </is>
      </c>
      <c r="K2266" s="70" t="n">
        <v>14</v>
      </c>
      <c r="L2266" s="71" t="n">
        <v>3548233.91</v>
      </c>
      <c r="M2266" s="71" t="n">
        <v>49675274.74</v>
      </c>
      <c r="N2266" s="71" t="n">
        <v>993505.49</v>
      </c>
      <c r="O2266" s="71" t="n">
        <v>48681769.25</v>
      </c>
      <c r="P2266" s="71" t="n">
        <v>40383979.44</v>
      </c>
      <c r="Q2266" s="71" t="n">
        <v>8297789.81</v>
      </c>
      <c r="R2266" t="inlineStr">
        <is>
          <t>NG-02</t>
        </is>
      </c>
      <c r="S2266" t="inlineStr">
        <is>
          <t>Petrol</t>
        </is>
      </c>
      <c r="T2266" s="70" t="n">
        <v>15</v>
      </c>
      <c r="U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TY102258</t>
        </is>
      </c>
      <c r="B2267" s="68" t="n">
        <v>45951</v>
      </c>
      <c r="C2267" s="69" t="n">
        <v>2025</v>
      </c>
      <c r="D2267" t="inlineStr">
        <is>
          <t>Oct</t>
        </is>
      </c>
      <c r="E2267" t="inlineStr">
        <is>
          <t>Europe</t>
        </is>
      </c>
      <c r="F2267" t="inlineStr">
        <is>
          <t>France</t>
        </is>
      </c>
      <c r="G2267" t="inlineStr">
        <is>
          <t>RAV4</t>
        </is>
      </c>
      <c r="H2267" t="inlineStr">
        <is>
          <t>Dealer retail</t>
        </is>
      </c>
      <c r="I2267" t="inlineStr">
        <is>
          <t>Private buyer</t>
        </is>
      </c>
      <c r="J2267" t="inlineStr">
        <is>
          <t>Shraddha Kulkarni</t>
        </is>
      </c>
      <c r="K2267" s="70" t="n">
        <v>17</v>
      </c>
      <c r="L2267" s="71" t="n">
        <v>3430288.14</v>
      </c>
      <c r="M2267" s="71" t="n">
        <v>58314898.38</v>
      </c>
      <c r="N2267" s="71" t="n">
        <v>1166297.97</v>
      </c>
      <c r="O2267" s="71" t="n">
        <v>57148600.41</v>
      </c>
      <c r="P2267" s="71" t="n">
        <v>49777547.49</v>
      </c>
      <c r="Q2267" s="71" t="n">
        <v>7371052.92</v>
      </c>
      <c r="R2267" t="inlineStr">
        <is>
          <t>PA-02</t>
        </is>
      </c>
      <c r="S2267" t="inlineStr">
        <is>
          <t>Hybrid</t>
        </is>
      </c>
      <c r="T2267" s="70" t="n">
        <v>17</v>
      </c>
      <c r="U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TY102259</t>
        </is>
      </c>
      <c r="B2268" s="68" t="n">
        <v>45952</v>
      </c>
      <c r="C2268" s="69" t="n">
        <v>2025</v>
      </c>
      <c r="D2268" t="inlineStr">
        <is>
          <t>Oct</t>
        </is>
      </c>
      <c r="E2268" t="inlineStr">
        <is>
          <t>Asia</t>
        </is>
      </c>
      <c r="F2268" t="inlineStr">
        <is>
          <t>Indonesia</t>
        </is>
      </c>
      <c r="G2268" t="inlineStr">
        <is>
          <t>bZ4X</t>
        </is>
      </c>
      <c r="H2268" t="inlineStr">
        <is>
          <t>Dealer retail</t>
        </is>
      </c>
      <c r="I2268" t="inlineStr">
        <is>
          <t>Government</t>
        </is>
      </c>
      <c r="J2268" t="inlineStr">
        <is>
          <t>Hiroshi Tanaka</t>
        </is>
      </c>
      <c r="K2268" s="70" t="n">
        <v>27</v>
      </c>
      <c r="L2268" s="71" t="n">
        <v>6032856.94</v>
      </c>
      <c r="M2268" s="71" t="n">
        <v>162887137.38</v>
      </c>
      <c r="N2268" s="71" t="n">
        <v>3257742.75</v>
      </c>
      <c r="O2268" s="71" t="n">
        <v>159629394.63</v>
      </c>
      <c r="P2268" s="71" t="n">
        <v>148029517.7</v>
      </c>
      <c r="Q2268" s="71" t="n">
        <v>11599876.93</v>
      </c>
      <c r="R2268" t="inlineStr">
        <is>
          <t>JK-04</t>
        </is>
      </c>
      <c r="S2268" t="inlineStr">
        <is>
          <t>EV</t>
        </is>
      </c>
      <c r="T2268" s="70" t="n">
        <v>30</v>
      </c>
      <c r="U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TY102260</t>
        </is>
      </c>
      <c r="B2269" s="68" t="n">
        <v>45952</v>
      </c>
      <c r="C2269" s="69" t="n">
        <v>2025</v>
      </c>
      <c r="D2269" t="inlineStr">
        <is>
          <t>Oct</t>
        </is>
      </c>
      <c r="E2269" t="inlineStr">
        <is>
          <t>Japan</t>
        </is>
      </c>
      <c r="F2269" t="inlineStr">
        <is>
          <t>Japan</t>
        </is>
      </c>
      <c r="G2269" t="inlineStr">
        <is>
          <t>Camry</t>
        </is>
      </c>
      <c r="H2269" t="inlineStr">
        <is>
          <t>Fleet</t>
        </is>
      </c>
      <c r="I2269" t="inlineStr">
        <is>
          <t>Private buyer</t>
        </is>
      </c>
      <c r="J2269" t="inlineStr">
        <is>
          <t>Hiroshi Tanaka</t>
        </is>
      </c>
      <c r="K2269" s="70" t="n">
        <v>42</v>
      </c>
      <c r="L2269" s="71" t="n">
        <v>3856404.5</v>
      </c>
      <c r="M2269" s="71" t="n">
        <v>161968989</v>
      </c>
      <c r="N2269" s="71" t="n">
        <v>8098449.45</v>
      </c>
      <c r="O2269" s="71" t="n">
        <v>153870539.55</v>
      </c>
      <c r="P2269" s="71" t="n">
        <v>130705878.08</v>
      </c>
      <c r="Q2269" s="71" t="n">
        <v>23164661.47</v>
      </c>
      <c r="R2269" t="inlineStr">
        <is>
          <t>TK-02</t>
        </is>
      </c>
      <c r="S2269" t="inlineStr">
        <is>
          <t>Hybrid</t>
        </is>
      </c>
      <c r="T2269" s="70" t="n">
        <v>40</v>
      </c>
      <c r="U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TY102261</t>
        </is>
      </c>
      <c r="B2270" s="68" t="n">
        <v>45952</v>
      </c>
      <c r="C2270" s="69" t="n">
        <v>2025</v>
      </c>
      <c r="D2270" t="inlineStr">
        <is>
          <t>Oct</t>
        </is>
      </c>
      <c r="E2270" t="inlineStr">
        <is>
          <t>Japan</t>
        </is>
      </c>
      <c r="F2270" t="inlineStr">
        <is>
          <t>Japan</t>
        </is>
      </c>
      <c r="G2270" t="inlineStr">
        <is>
          <t>RAV4</t>
        </is>
      </c>
      <c r="H2270" t="inlineStr">
        <is>
          <t>Fleet</t>
        </is>
      </c>
      <c r="I2270" t="inlineStr">
        <is>
          <t>Private buyer</t>
        </is>
      </c>
      <c r="J2270" t="inlineStr">
        <is>
          <t>Noah Smith</t>
        </is>
      </c>
      <c r="K2270" s="70" t="n">
        <v>12</v>
      </c>
      <c r="L2270" s="71" t="n">
        <v>3437004.79</v>
      </c>
      <c r="M2270" s="71" t="n">
        <v>41244057.48</v>
      </c>
      <c r="N2270" s="71" t="n">
        <v>1237321.72</v>
      </c>
      <c r="O2270" s="71" t="n">
        <v>40006735.76</v>
      </c>
      <c r="P2270" s="71" t="n">
        <v>34323105.54</v>
      </c>
      <c r="Q2270" s="71" t="n">
        <v>5683630.22</v>
      </c>
      <c r="R2270" t="inlineStr">
        <is>
          <t>TK-01</t>
        </is>
      </c>
      <c r="S2270" t="inlineStr">
        <is>
          <t>Hybrid</t>
        </is>
      </c>
      <c r="T2270" s="70" t="n">
        <v>12</v>
      </c>
      <c r="U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TY102262</t>
        </is>
      </c>
      <c r="B2271" s="68" t="n">
        <v>45952</v>
      </c>
      <c r="C2271" s="69" t="n">
        <v>2025</v>
      </c>
      <c r="D2271" t="inlineStr">
        <is>
          <t>Oct</t>
        </is>
      </c>
      <c r="E2271" t="inlineStr">
        <is>
          <t>North America</t>
        </is>
      </c>
      <c r="F2271" t="inlineStr">
        <is>
          <t>Canada</t>
        </is>
      </c>
      <c r="G2271" t="inlineStr">
        <is>
          <t>RAV4</t>
        </is>
      </c>
      <c r="H2271" t="inlineStr">
        <is>
          <t>Dealer retail</t>
        </is>
      </c>
      <c r="I2271" t="inlineStr">
        <is>
          <t>Private buyer</t>
        </is>
      </c>
      <c r="J2271" t="inlineStr">
        <is>
          <t>Ruhi Shaikh</t>
        </is>
      </c>
      <c r="K2271" s="70" t="n">
        <v>7</v>
      </c>
      <c r="L2271" s="71" t="n">
        <v>3812685.79</v>
      </c>
      <c r="M2271" s="71" t="n">
        <v>26688800.53</v>
      </c>
      <c r="N2271" s="71" t="n">
        <v>0</v>
      </c>
      <c r="O2271" s="71" t="n">
        <v>26688800.53</v>
      </c>
      <c r="P2271" s="71" t="n">
        <v>19699765.17</v>
      </c>
      <c r="Q2271" s="71" t="n">
        <v>6989035.36</v>
      </c>
      <c r="R2271" t="inlineStr">
        <is>
          <t>TO-03</t>
        </is>
      </c>
      <c r="S2271" t="inlineStr">
        <is>
          <t>Petrol</t>
        </is>
      </c>
      <c r="T2271" s="70" t="n">
        <v>7</v>
      </c>
      <c r="U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TY102263</t>
        </is>
      </c>
      <c r="B2272" s="68" t="n">
        <v>45952</v>
      </c>
      <c r="C2272" s="69" t="n">
        <v>2025</v>
      </c>
      <c r="D2272" t="inlineStr">
        <is>
          <t>Oct</t>
        </is>
      </c>
      <c r="E2272" t="inlineStr">
        <is>
          <t>Japan</t>
        </is>
      </c>
      <c r="F2272" t="inlineStr">
        <is>
          <t>Japan</t>
        </is>
      </c>
      <c r="G2272" t="inlineStr">
        <is>
          <t>bZ4X</t>
        </is>
      </c>
      <c r="H2272" t="inlineStr">
        <is>
          <t>Dealer retail</t>
        </is>
      </c>
      <c r="I2272" t="inlineStr">
        <is>
          <t>Private buyer</t>
        </is>
      </c>
      <c r="J2272" t="inlineStr">
        <is>
          <t>Wei Chen</t>
        </is>
      </c>
      <c r="K2272" s="70" t="n">
        <v>42</v>
      </c>
      <c r="L2272" s="71" t="n">
        <v>5646977.32</v>
      </c>
      <c r="M2272" s="71" t="n">
        <v>237173047.44</v>
      </c>
      <c r="N2272" s="71" t="n">
        <v>7115191.42</v>
      </c>
      <c r="O2272" s="71" t="n">
        <v>230057856.02</v>
      </c>
      <c r="P2272" s="71" t="n">
        <v>234436099.72</v>
      </c>
      <c r="Q2272" s="71" t="n">
        <v>-4378243.7</v>
      </c>
      <c r="R2272" t="inlineStr">
        <is>
          <t>OS-03</t>
        </is>
      </c>
      <c r="S2272" t="inlineStr">
        <is>
          <t>EV</t>
        </is>
      </c>
      <c r="T2272" s="70" t="n">
        <v>43</v>
      </c>
      <c r="U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TY102264</t>
        </is>
      </c>
      <c r="B2273" s="68" t="n">
        <v>45952</v>
      </c>
      <c r="C2273" s="69" t="n">
        <v>2025</v>
      </c>
      <c r="D2273" t="inlineStr">
        <is>
          <t>Oct</t>
        </is>
      </c>
      <c r="E2273" t="inlineStr">
        <is>
          <t>Asia</t>
        </is>
      </c>
      <c r="F2273" t="inlineStr">
        <is>
          <t>India</t>
        </is>
      </c>
      <c r="G2273" t="inlineStr">
        <is>
          <t>Prius</t>
        </is>
      </c>
      <c r="H2273" t="inlineStr">
        <is>
          <t>Dealer retail</t>
        </is>
      </c>
      <c r="I2273" t="inlineStr">
        <is>
          <t>Company fleet</t>
        </is>
      </c>
      <c r="J2273" t="inlineStr">
        <is>
          <t>Emma Clarke</t>
        </is>
      </c>
      <c r="K2273" s="70" t="n">
        <v>30</v>
      </c>
      <c r="L2273" s="71" t="n">
        <v>3555680.64</v>
      </c>
      <c r="M2273" s="71" t="n">
        <v>106670419.2</v>
      </c>
      <c r="N2273" s="71" t="n">
        <v>5333520.96</v>
      </c>
      <c r="O2273" s="71" t="n">
        <v>101336898.24</v>
      </c>
      <c r="P2273" s="71" t="n">
        <v>87586426.54000001</v>
      </c>
      <c r="Q2273" s="71" t="n">
        <v>13750471.7</v>
      </c>
      <c r="R2273" t="inlineStr">
        <is>
          <t>BL-03</t>
        </is>
      </c>
      <c r="S2273" t="inlineStr">
        <is>
          <t>Hybrid</t>
        </is>
      </c>
      <c r="T2273" s="70" t="n">
        <v>29</v>
      </c>
      <c r="U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TY102265</t>
        </is>
      </c>
      <c r="B2274" s="68" t="n">
        <v>45952</v>
      </c>
      <c r="C2274" s="69" t="n">
        <v>2025</v>
      </c>
      <c r="D2274" t="inlineStr">
        <is>
          <t>Oct</t>
        </is>
      </c>
      <c r="E2274" t="inlineStr">
        <is>
          <t>North America</t>
        </is>
      </c>
      <c r="F2274" t="inlineStr">
        <is>
          <t>Canada</t>
        </is>
      </c>
      <c r="G2274" t="inlineStr">
        <is>
          <t>Camry</t>
        </is>
      </c>
      <c r="H2274" t="inlineStr">
        <is>
          <t>Dealer retail</t>
        </is>
      </c>
      <c r="I2274" t="inlineStr">
        <is>
          <t>Private buyer</t>
        </is>
      </c>
      <c r="J2274" t="inlineStr">
        <is>
          <t>Hiroshi Tanaka</t>
        </is>
      </c>
      <c r="K2274" s="70" t="n">
        <v>47</v>
      </c>
      <c r="L2274" s="71" t="n">
        <v>4132513.69</v>
      </c>
      <c r="M2274" s="71" t="n">
        <v>194228143.43</v>
      </c>
      <c r="N2274" s="71" t="n">
        <v>0</v>
      </c>
      <c r="O2274" s="71" t="n">
        <v>194228143.43</v>
      </c>
      <c r="P2274" s="71" t="n">
        <v>151209609.84</v>
      </c>
      <c r="Q2274" s="71" t="n">
        <v>43018533.59</v>
      </c>
      <c r="R2274" t="inlineStr">
        <is>
          <t>TO-04</t>
        </is>
      </c>
      <c r="S2274" t="inlineStr">
        <is>
          <t>Petrol</t>
        </is>
      </c>
      <c r="T2274" s="70" t="n">
        <v>48</v>
      </c>
      <c r="U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TY102266</t>
        </is>
      </c>
      <c r="B2275" s="68" t="n">
        <v>45952</v>
      </c>
      <c r="C2275" s="69" t="n">
        <v>2025</v>
      </c>
      <c r="D2275" t="inlineStr">
        <is>
          <t>Oct</t>
        </is>
      </c>
      <c r="E2275" t="inlineStr">
        <is>
          <t>Japan</t>
        </is>
      </c>
      <c r="F2275" t="inlineStr">
        <is>
          <t>Japan</t>
        </is>
      </c>
      <c r="G2275" t="inlineStr">
        <is>
          <t>Prius</t>
        </is>
      </c>
      <c r="H2275" t="inlineStr">
        <is>
          <t>Online reservation</t>
        </is>
      </c>
      <c r="I2275" t="inlineStr">
        <is>
          <t>Private buyer</t>
        </is>
      </c>
      <c r="J2275" t="inlineStr">
        <is>
          <t>Olivia Brown</t>
        </is>
      </c>
      <c r="K2275" s="70" t="n">
        <v>15</v>
      </c>
      <c r="L2275" s="71" t="n">
        <v>3538710.44</v>
      </c>
      <c r="M2275" s="71" t="n">
        <v>53080656.6</v>
      </c>
      <c r="N2275" s="71" t="n">
        <v>0</v>
      </c>
      <c r="O2275" s="71" t="n">
        <v>53080656.6</v>
      </c>
      <c r="P2275" s="71" t="n">
        <v>43338721.03</v>
      </c>
      <c r="Q2275" s="71" t="n">
        <v>9741935.57</v>
      </c>
      <c r="R2275" t="inlineStr">
        <is>
          <t>OS-04</t>
        </is>
      </c>
      <c r="S2275" t="inlineStr">
        <is>
          <t>Hybrid</t>
        </is>
      </c>
      <c r="T2275" s="70" t="n">
        <v>14</v>
      </c>
      <c r="U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TY102267</t>
        </is>
      </c>
      <c r="B2276" s="68" t="n">
        <v>45952</v>
      </c>
      <c r="C2276" s="69" t="n">
        <v>2025</v>
      </c>
      <c r="D2276" t="inlineStr">
        <is>
          <t>Oct</t>
        </is>
      </c>
      <c r="E2276" t="inlineStr">
        <is>
          <t>North America</t>
        </is>
      </c>
      <c r="F2276" t="inlineStr">
        <is>
          <t>USA</t>
        </is>
      </c>
      <c r="G2276" t="inlineStr">
        <is>
          <t>Prius</t>
        </is>
      </c>
      <c r="H2276" t="inlineStr">
        <is>
          <t>Dealer retail</t>
        </is>
      </c>
      <c r="I2276" t="inlineStr">
        <is>
          <t>Private buyer</t>
        </is>
      </c>
      <c r="J2276" t="inlineStr">
        <is>
          <t>Fatima Al-Saud</t>
        </is>
      </c>
      <c r="K2276" s="70" t="n">
        <v>6</v>
      </c>
      <c r="L2276" s="71" t="n">
        <v>3322010.35</v>
      </c>
      <c r="M2276" s="71" t="n">
        <v>19932062.1</v>
      </c>
      <c r="N2276" s="71" t="n">
        <v>597961.86</v>
      </c>
      <c r="O2276" s="71" t="n">
        <v>19334100.24</v>
      </c>
      <c r="P2276" s="71" t="n">
        <v>17281664.43</v>
      </c>
      <c r="Q2276" s="71" t="n">
        <v>2052435.81</v>
      </c>
      <c r="R2276" t="inlineStr">
        <is>
          <t>NY-03</t>
        </is>
      </c>
      <c r="S2276" t="inlineStr">
        <is>
          <t>Hybrid</t>
        </is>
      </c>
      <c r="T2276" s="70" t="n">
        <v>6</v>
      </c>
      <c r="U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TY102268</t>
        </is>
      </c>
      <c r="B2277" s="68" t="n">
        <v>45952</v>
      </c>
      <c r="C2277" s="69" t="n">
        <v>2025</v>
      </c>
      <c r="D2277" t="inlineStr">
        <is>
          <t>Oct</t>
        </is>
      </c>
      <c r="E2277" t="inlineStr">
        <is>
          <t>Japan</t>
        </is>
      </c>
      <c r="F2277" t="inlineStr">
        <is>
          <t>Japan</t>
        </is>
      </c>
      <c r="G2277" t="inlineStr">
        <is>
          <t>Land Cruiser</t>
        </is>
      </c>
      <c r="H2277" t="inlineStr">
        <is>
          <t>Dealer retail</t>
        </is>
      </c>
      <c r="I2277" t="inlineStr">
        <is>
          <t>Private buyer</t>
        </is>
      </c>
      <c r="J2277" t="inlineStr">
        <is>
          <t>Aisha Bello</t>
        </is>
      </c>
      <c r="K2277" s="70" t="n">
        <v>25</v>
      </c>
      <c r="L2277" s="71" t="n">
        <v>7182299.13</v>
      </c>
      <c r="M2277" s="71" t="n">
        <v>179557478.25</v>
      </c>
      <c r="N2277" s="71" t="n">
        <v>8977873.91</v>
      </c>
      <c r="O2277" s="71" t="n">
        <v>170579604.34</v>
      </c>
      <c r="P2277" s="71" t="n">
        <v>134116531.42</v>
      </c>
      <c r="Q2277" s="71" t="n">
        <v>36463072.92</v>
      </c>
      <c r="R2277" t="inlineStr">
        <is>
          <t>TK-02</t>
        </is>
      </c>
      <c r="S2277" t="inlineStr">
        <is>
          <t>Diesel</t>
        </is>
      </c>
      <c r="T2277" s="70" t="n">
        <v>26</v>
      </c>
      <c r="U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TY102269</t>
        </is>
      </c>
      <c r="B2278" s="68" t="n">
        <v>45952</v>
      </c>
      <c r="C2278" s="69" t="n">
        <v>2025</v>
      </c>
      <c r="D2278" t="inlineStr">
        <is>
          <t>Oct</t>
        </is>
      </c>
      <c r="E2278" t="inlineStr">
        <is>
          <t>Middle East</t>
        </is>
      </c>
      <c r="F2278" t="inlineStr">
        <is>
          <t>Saudi Arabia</t>
        </is>
      </c>
      <c r="G2278" t="inlineStr">
        <is>
          <t>RAV4</t>
        </is>
      </c>
      <c r="H2278" t="inlineStr">
        <is>
          <t>Dealer retail</t>
        </is>
      </c>
      <c r="I2278" t="inlineStr">
        <is>
          <t>Private buyer</t>
        </is>
      </c>
      <c r="J2278" t="inlineStr">
        <is>
          <t>Mei Lin</t>
        </is>
      </c>
      <c r="K2278" s="70" t="n">
        <v>23</v>
      </c>
      <c r="L2278" s="71" t="n">
        <v>3753518.27</v>
      </c>
      <c r="M2278" s="71" t="n">
        <v>86330920.20999999</v>
      </c>
      <c r="N2278" s="71" t="n">
        <v>0</v>
      </c>
      <c r="O2278" s="71" t="n">
        <v>86330920.20999999</v>
      </c>
      <c r="P2278" s="71" t="n">
        <v>66655339.29</v>
      </c>
      <c r="Q2278" s="71" t="n">
        <v>19675580.92</v>
      </c>
      <c r="R2278" t="inlineStr">
        <is>
          <t>RY-01</t>
        </is>
      </c>
      <c r="S2278" t="inlineStr">
        <is>
          <t>Hybrid</t>
        </is>
      </c>
      <c r="T2278" s="70" t="n">
        <v>25</v>
      </c>
      <c r="U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TY102270</t>
        </is>
      </c>
      <c r="B2279" s="68" t="n">
        <v>45953</v>
      </c>
      <c r="C2279" s="69" t="n">
        <v>2025</v>
      </c>
      <c r="D2279" t="inlineStr">
        <is>
          <t>Oct</t>
        </is>
      </c>
      <c r="E2279" t="inlineStr">
        <is>
          <t>Japan</t>
        </is>
      </c>
      <c r="F2279" t="inlineStr">
        <is>
          <t>Japan</t>
        </is>
      </c>
      <c r="G2279" t="inlineStr">
        <is>
          <t>bZ4X</t>
        </is>
      </c>
      <c r="H2279" t="inlineStr">
        <is>
          <t>Dealer retail</t>
        </is>
      </c>
      <c r="I2279" t="inlineStr">
        <is>
          <t>Private buyer</t>
        </is>
      </c>
      <c r="J2279" t="inlineStr">
        <is>
          <t>Ana Costa</t>
        </is>
      </c>
      <c r="K2279" s="70" t="n">
        <v>40</v>
      </c>
      <c r="L2279" s="71" t="n">
        <v>5661228.42</v>
      </c>
      <c r="M2279" s="71" t="n">
        <v>226449136.8</v>
      </c>
      <c r="N2279" s="71" t="n">
        <v>4528982.74</v>
      </c>
      <c r="O2279" s="71" t="n">
        <v>221920154.06</v>
      </c>
      <c r="P2279" s="71" t="n">
        <v>208811486.18</v>
      </c>
      <c r="Q2279" s="71" t="n">
        <v>13108667.88</v>
      </c>
      <c r="R2279" t="inlineStr">
        <is>
          <t>TK-01</t>
        </is>
      </c>
      <c r="S2279" t="inlineStr">
        <is>
          <t>EV</t>
        </is>
      </c>
      <c r="T2279" s="70" t="n">
        <v>42</v>
      </c>
      <c r="U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TY102271</t>
        </is>
      </c>
      <c r="B2280" s="68" t="n">
        <v>45953</v>
      </c>
      <c r="C2280" s="69" t="n">
        <v>2025</v>
      </c>
      <c r="D2280" t="inlineStr">
        <is>
          <t>Oct</t>
        </is>
      </c>
      <c r="E2280" t="inlineStr">
        <is>
          <t>Asia</t>
        </is>
      </c>
      <c r="F2280" t="inlineStr">
        <is>
          <t>India</t>
        </is>
      </c>
      <c r="G2280" t="inlineStr">
        <is>
          <t>Hilux</t>
        </is>
      </c>
      <c r="H2280" t="inlineStr">
        <is>
          <t>Dealer retail</t>
        </is>
      </c>
      <c r="I2280" t="inlineStr">
        <is>
          <t>Private buyer</t>
        </is>
      </c>
      <c r="J2280" t="inlineStr">
        <is>
          <t>Shraddha Kulkarni</t>
        </is>
      </c>
      <c r="K2280" s="70" t="n">
        <v>29</v>
      </c>
      <c r="L2280" s="71" t="n">
        <v>3878520.37</v>
      </c>
      <c r="M2280" s="71" t="n">
        <v>112477090.73</v>
      </c>
      <c r="N2280" s="71" t="n">
        <v>0</v>
      </c>
      <c r="O2280" s="71" t="n">
        <v>112477090.73</v>
      </c>
      <c r="P2280" s="71" t="n">
        <v>95817925.91</v>
      </c>
      <c r="Q2280" s="71" t="n">
        <v>16659164.82</v>
      </c>
      <c r="R2280" t="inlineStr">
        <is>
          <t>PU-03</t>
        </is>
      </c>
      <c r="S2280" t="inlineStr">
        <is>
          <t>Diesel</t>
        </is>
      </c>
      <c r="T2280" s="70" t="n">
        <v>32</v>
      </c>
      <c r="U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TY102272</t>
        </is>
      </c>
      <c r="B2281" s="68" t="n">
        <v>45953</v>
      </c>
      <c r="C2281" s="69" t="n">
        <v>2025</v>
      </c>
      <c r="D2281" t="inlineStr">
        <is>
          <t>Oct</t>
        </is>
      </c>
      <c r="E2281" t="inlineStr">
        <is>
          <t>Middle East</t>
        </is>
      </c>
      <c r="F2281" t="inlineStr">
        <is>
          <t>UAE</t>
        </is>
      </c>
      <c r="G2281" t="inlineStr">
        <is>
          <t>Corolla</t>
        </is>
      </c>
      <c r="H2281" t="inlineStr">
        <is>
          <t>Dealer retail</t>
        </is>
      </c>
      <c r="I2281" t="inlineStr">
        <is>
          <t>Company fleet</t>
        </is>
      </c>
      <c r="J2281" t="inlineStr">
        <is>
          <t>Sophie Müller</t>
        </is>
      </c>
      <c r="K2281" s="70" t="n">
        <v>35</v>
      </c>
      <c r="L2281" s="71" t="n">
        <v>2705819.13</v>
      </c>
      <c r="M2281" s="71" t="n">
        <v>94703669.55</v>
      </c>
      <c r="N2281" s="71" t="n">
        <v>2841110.09</v>
      </c>
      <c r="O2281" s="71" t="n">
        <v>91862559.45999999</v>
      </c>
      <c r="P2281" s="71" t="n">
        <v>82064018.44</v>
      </c>
      <c r="Q2281" s="71" t="n">
        <v>9798541.02</v>
      </c>
      <c r="R2281" t="inlineStr">
        <is>
          <t>DB-02</t>
        </is>
      </c>
      <c r="S2281" t="inlineStr">
        <is>
          <t>Hybrid</t>
        </is>
      </c>
      <c r="T2281" s="70" t="n">
        <v>34</v>
      </c>
      <c r="U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TY102273</t>
        </is>
      </c>
      <c r="B2282" s="68" t="n">
        <v>45953</v>
      </c>
      <c r="C2282" s="69" t="n">
        <v>2025</v>
      </c>
      <c r="D2282" t="inlineStr">
        <is>
          <t>Oct</t>
        </is>
      </c>
      <c r="E2282" t="inlineStr">
        <is>
          <t>Asia</t>
        </is>
      </c>
      <c r="F2282" t="inlineStr">
        <is>
          <t>Thailand</t>
        </is>
      </c>
      <c r="G2282" t="inlineStr">
        <is>
          <t>Corolla</t>
        </is>
      </c>
      <c r="H2282" t="inlineStr">
        <is>
          <t>Fleet</t>
        </is>
      </c>
      <c r="I2282" t="inlineStr">
        <is>
          <t>Private buyer</t>
        </is>
      </c>
      <c r="J2282" t="inlineStr">
        <is>
          <t>Carlos Silva</t>
        </is>
      </c>
      <c r="K2282" s="70" t="n">
        <v>19</v>
      </c>
      <c r="L2282" s="71" t="n">
        <v>2756629.74</v>
      </c>
      <c r="M2282" s="71" t="n">
        <v>52375965.06</v>
      </c>
      <c r="N2282" s="71" t="n">
        <v>1571278.95</v>
      </c>
      <c r="O2282" s="71" t="n">
        <v>50804686.11</v>
      </c>
      <c r="P2282" s="71" t="n">
        <v>42475010.29</v>
      </c>
      <c r="Q2282" s="71" t="n">
        <v>8329675.82</v>
      </c>
      <c r="R2282" t="inlineStr">
        <is>
          <t>BK-03</t>
        </is>
      </c>
      <c r="S2282" t="inlineStr">
        <is>
          <t>Hybrid</t>
        </is>
      </c>
      <c r="T2282" s="70" t="n">
        <v>20</v>
      </c>
      <c r="U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TY102274</t>
        </is>
      </c>
      <c r="B2283" s="68" t="n">
        <v>45953</v>
      </c>
      <c r="C2283" s="69" t="n">
        <v>2025</v>
      </c>
      <c r="D2283" t="inlineStr">
        <is>
          <t>Oct</t>
        </is>
      </c>
      <c r="E2283" t="inlineStr">
        <is>
          <t>North America</t>
        </is>
      </c>
      <c r="F2283" t="inlineStr">
        <is>
          <t>USA</t>
        </is>
      </c>
      <c r="G2283" t="inlineStr">
        <is>
          <t>RAV4</t>
        </is>
      </c>
      <c r="H2283" t="inlineStr">
        <is>
          <t>Dealer retail</t>
        </is>
      </c>
      <c r="I2283" t="inlineStr">
        <is>
          <t>Private buyer</t>
        </is>
      </c>
      <c r="J2283" t="inlineStr">
        <is>
          <t>Sara Rossi</t>
        </is>
      </c>
      <c r="K2283" s="70" t="n">
        <v>26</v>
      </c>
      <c r="L2283" s="71" t="n">
        <v>3668530.87</v>
      </c>
      <c r="M2283" s="71" t="n">
        <v>95381802.62</v>
      </c>
      <c r="N2283" s="71" t="n">
        <v>0</v>
      </c>
      <c r="O2283" s="71" t="n">
        <v>95381802.62</v>
      </c>
      <c r="P2283" s="71" t="n">
        <v>72151786.69</v>
      </c>
      <c r="Q2283" s="71" t="n">
        <v>23230015.93</v>
      </c>
      <c r="R2283" t="inlineStr">
        <is>
          <t>TX-02</t>
        </is>
      </c>
      <c r="S2283" t="inlineStr">
        <is>
          <t>Hybrid</t>
        </is>
      </c>
      <c r="T2283" s="70" t="n">
        <v>28</v>
      </c>
      <c r="U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TY102275</t>
        </is>
      </c>
      <c r="B2284" s="68" t="n">
        <v>45953</v>
      </c>
      <c r="C2284" s="69" t="n">
        <v>2025</v>
      </c>
      <c r="D2284" t="inlineStr">
        <is>
          <t>Oct</t>
        </is>
      </c>
      <c r="E2284" t="inlineStr">
        <is>
          <t>Japan</t>
        </is>
      </c>
      <c r="F2284" t="inlineStr">
        <is>
          <t>Japan</t>
        </is>
      </c>
      <c r="G2284" t="inlineStr">
        <is>
          <t>RAV4</t>
        </is>
      </c>
      <c r="H2284" t="inlineStr">
        <is>
          <t>Dealer retail</t>
        </is>
      </c>
      <c r="I2284" t="inlineStr">
        <is>
          <t>Private buyer</t>
        </is>
      </c>
      <c r="J2284" t="inlineStr">
        <is>
          <t>Mei Lin</t>
        </is>
      </c>
      <c r="K2284" s="70" t="n">
        <v>20</v>
      </c>
      <c r="L2284" s="71" t="n">
        <v>3469418.51</v>
      </c>
      <c r="M2284" s="71" t="n">
        <v>69388370.2</v>
      </c>
      <c r="N2284" s="71" t="n">
        <v>3469418.51</v>
      </c>
      <c r="O2284" s="71" t="n">
        <v>65918951.69</v>
      </c>
      <c r="P2284" s="71" t="n">
        <v>57398377.8</v>
      </c>
      <c r="Q2284" s="71" t="n">
        <v>8520573.890000001</v>
      </c>
      <c r="R2284" t="inlineStr">
        <is>
          <t>OS-04</t>
        </is>
      </c>
      <c r="S2284" t="inlineStr">
        <is>
          <t>Petrol</t>
        </is>
      </c>
      <c r="T2284" s="70" t="n">
        <v>22</v>
      </c>
      <c r="U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TY102276</t>
        </is>
      </c>
      <c r="B2285" s="68" t="n">
        <v>45953</v>
      </c>
      <c r="C2285" s="69" t="n">
        <v>2025</v>
      </c>
      <c r="D2285" t="inlineStr">
        <is>
          <t>Oct</t>
        </is>
      </c>
      <c r="E2285" t="inlineStr">
        <is>
          <t>North America</t>
        </is>
      </c>
      <c r="F2285" t="inlineStr">
        <is>
          <t>USA</t>
        </is>
      </c>
      <c r="G2285" t="inlineStr">
        <is>
          <t>RAV4</t>
        </is>
      </c>
      <c r="H2285" t="inlineStr">
        <is>
          <t>Dealer retail</t>
        </is>
      </c>
      <c r="I2285" t="inlineStr">
        <is>
          <t>Private buyer</t>
        </is>
      </c>
      <c r="J2285" t="inlineStr">
        <is>
          <t>Ruhi Shaikh</t>
        </is>
      </c>
      <c r="K2285" s="70" t="n">
        <v>39</v>
      </c>
      <c r="L2285" s="71" t="n">
        <v>3537315.56</v>
      </c>
      <c r="M2285" s="71" t="n">
        <v>137955306.84</v>
      </c>
      <c r="N2285" s="71" t="n">
        <v>4138659.21</v>
      </c>
      <c r="O2285" s="71" t="n">
        <v>133816647.63</v>
      </c>
      <c r="P2285" s="71" t="n">
        <v>109807355.85</v>
      </c>
      <c r="Q2285" s="71" t="n">
        <v>24009291.78</v>
      </c>
      <c r="R2285" t="inlineStr">
        <is>
          <t>LA-03</t>
        </is>
      </c>
      <c r="S2285" t="inlineStr">
        <is>
          <t>Hybrid</t>
        </is>
      </c>
      <c r="T2285" s="70" t="n">
        <v>41</v>
      </c>
      <c r="U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TY102277</t>
        </is>
      </c>
      <c r="B2286" s="68" t="n">
        <v>45953</v>
      </c>
      <c r="C2286" s="69" t="n">
        <v>2025</v>
      </c>
      <c r="D2286" t="inlineStr">
        <is>
          <t>Oct</t>
        </is>
      </c>
      <c r="E2286" t="inlineStr">
        <is>
          <t>Europe</t>
        </is>
      </c>
      <c r="F2286" t="inlineStr">
        <is>
          <t>France</t>
        </is>
      </c>
      <c r="G2286" t="inlineStr">
        <is>
          <t>Corolla</t>
        </is>
      </c>
      <c r="H2286" t="inlineStr">
        <is>
          <t>Dealer retail</t>
        </is>
      </c>
      <c r="I2286" t="inlineStr">
        <is>
          <t>Private buyer</t>
        </is>
      </c>
      <c r="J2286" t="inlineStr">
        <is>
          <t>Omar Haddad</t>
        </is>
      </c>
      <c r="K2286" s="70" t="n">
        <v>4</v>
      </c>
      <c r="L2286" s="71" t="n">
        <v>2707650.63</v>
      </c>
      <c r="M2286" s="71" t="n">
        <v>10830602.52</v>
      </c>
      <c r="N2286" s="71" t="n">
        <v>324918.08</v>
      </c>
      <c r="O2286" s="71" t="n">
        <v>10505684.44</v>
      </c>
      <c r="P2286" s="71" t="n">
        <v>9467437.65</v>
      </c>
      <c r="Q2286" s="71" t="n">
        <v>1038246.79</v>
      </c>
      <c r="R2286" t="inlineStr">
        <is>
          <t>PA-03</t>
        </is>
      </c>
      <c r="S2286" t="inlineStr">
        <is>
          <t>Hybrid</t>
        </is>
      </c>
      <c r="T2286" s="70" t="n">
        <v>4</v>
      </c>
      <c r="U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TY102278</t>
        </is>
      </c>
      <c r="B2287" s="68" t="n">
        <v>45954</v>
      </c>
      <c r="C2287" s="69" t="n">
        <v>2025</v>
      </c>
      <c r="D2287" t="inlineStr">
        <is>
          <t>Oct</t>
        </is>
      </c>
      <c r="E2287" t="inlineStr">
        <is>
          <t>Japan</t>
        </is>
      </c>
      <c r="F2287" t="inlineStr">
        <is>
          <t>Japan</t>
        </is>
      </c>
      <c r="G2287" t="inlineStr">
        <is>
          <t>RAV4</t>
        </is>
      </c>
      <c r="H2287" t="inlineStr">
        <is>
          <t>Dealer retail</t>
        </is>
      </c>
      <c r="I2287" t="inlineStr">
        <is>
          <t>Private buyer</t>
        </is>
      </c>
      <c r="J2287" t="inlineStr">
        <is>
          <t>Noah Smith</t>
        </is>
      </c>
      <c r="K2287" s="70" t="n">
        <v>42</v>
      </c>
      <c r="L2287" s="71" t="n">
        <v>3467130.36</v>
      </c>
      <c r="M2287" s="71" t="n">
        <v>145619475.12</v>
      </c>
      <c r="N2287" s="71" t="n">
        <v>4368584.25</v>
      </c>
      <c r="O2287" s="71" t="n">
        <v>141250890.87</v>
      </c>
      <c r="P2287" s="71" t="n">
        <v>117153007.46</v>
      </c>
      <c r="Q2287" s="71" t="n">
        <v>24097883.41</v>
      </c>
      <c r="R2287" t="inlineStr">
        <is>
          <t>NG-02</t>
        </is>
      </c>
      <c r="S2287" t="inlineStr">
        <is>
          <t>Hybrid</t>
        </is>
      </c>
      <c r="T2287" s="70" t="n">
        <v>46</v>
      </c>
      <c r="U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TY102279</t>
        </is>
      </c>
      <c r="B2288" s="68" t="n">
        <v>45954</v>
      </c>
      <c r="C2288" s="69" t="n">
        <v>2025</v>
      </c>
      <c r="D2288" t="inlineStr">
        <is>
          <t>Oct</t>
        </is>
      </c>
      <c r="E2288" t="inlineStr">
        <is>
          <t>Middle East</t>
        </is>
      </c>
      <c r="F2288" t="inlineStr">
        <is>
          <t>Saudi Arabia</t>
        </is>
      </c>
      <c r="G2288" t="inlineStr">
        <is>
          <t>Prius</t>
        </is>
      </c>
      <c r="H2288" t="inlineStr">
        <is>
          <t>Fleet</t>
        </is>
      </c>
      <c r="I2288" t="inlineStr">
        <is>
          <t>Private buyer</t>
        </is>
      </c>
      <c r="J2288" t="inlineStr">
        <is>
          <t>Aisha Bello</t>
        </is>
      </c>
      <c r="K2288" s="70" t="n">
        <v>29</v>
      </c>
      <c r="L2288" s="71" t="n">
        <v>3657499.9</v>
      </c>
      <c r="M2288" s="71" t="n">
        <v>106067497.1</v>
      </c>
      <c r="N2288" s="71" t="n">
        <v>0</v>
      </c>
      <c r="O2288" s="71" t="n">
        <v>106067497.1</v>
      </c>
      <c r="P2288" s="71" t="n">
        <v>80402317.41</v>
      </c>
      <c r="Q2288" s="71" t="n">
        <v>25665179.69</v>
      </c>
      <c r="R2288" t="inlineStr">
        <is>
          <t>RY-03</t>
        </is>
      </c>
      <c r="S2288" t="inlineStr">
        <is>
          <t>Hybrid</t>
        </is>
      </c>
      <c r="T2288" s="70" t="n">
        <v>29</v>
      </c>
      <c r="U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TY102280</t>
        </is>
      </c>
      <c r="B2289" s="68" t="n">
        <v>45954</v>
      </c>
      <c r="C2289" s="69" t="n">
        <v>2025</v>
      </c>
      <c r="D2289" t="inlineStr">
        <is>
          <t>Oct</t>
        </is>
      </c>
      <c r="E2289" t="inlineStr">
        <is>
          <t>Europe</t>
        </is>
      </c>
      <c r="F2289" t="inlineStr">
        <is>
          <t>UK</t>
        </is>
      </c>
      <c r="G2289" t="inlineStr">
        <is>
          <t>RAV4</t>
        </is>
      </c>
      <c r="H2289" t="inlineStr">
        <is>
          <t>Dealer retail</t>
        </is>
      </c>
      <c r="I2289" t="inlineStr">
        <is>
          <t>Government</t>
        </is>
      </c>
      <c r="J2289" t="inlineStr">
        <is>
          <t>Omar Haddad</t>
        </is>
      </c>
      <c r="K2289" s="70" t="n">
        <v>24</v>
      </c>
      <c r="L2289" s="71" t="n">
        <v>3417228.72</v>
      </c>
      <c r="M2289" s="71" t="n">
        <v>82013489.28</v>
      </c>
      <c r="N2289" s="71" t="n">
        <v>4100674.46</v>
      </c>
      <c r="O2289" s="71" t="n">
        <v>77912814.81999999</v>
      </c>
      <c r="P2289" s="71" t="n">
        <v>68383331.81</v>
      </c>
      <c r="Q2289" s="71" t="n">
        <v>9529483.01</v>
      </c>
      <c r="R2289" t="inlineStr">
        <is>
          <t>LN-01</t>
        </is>
      </c>
      <c r="S2289" t="inlineStr">
        <is>
          <t>Petrol</t>
        </is>
      </c>
      <c r="T2289" s="70" t="n">
        <v>25</v>
      </c>
      <c r="U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TY102281</t>
        </is>
      </c>
      <c r="B2290" s="68" t="n">
        <v>45954</v>
      </c>
      <c r="C2290" s="69" t="n">
        <v>2025</v>
      </c>
      <c r="D2290" t="inlineStr">
        <is>
          <t>Oct</t>
        </is>
      </c>
      <c r="E2290" t="inlineStr">
        <is>
          <t>Europe</t>
        </is>
      </c>
      <c r="F2290" t="inlineStr">
        <is>
          <t>UK</t>
        </is>
      </c>
      <c r="G2290" t="inlineStr">
        <is>
          <t>Hilux</t>
        </is>
      </c>
      <c r="H2290" t="inlineStr">
        <is>
          <t>Dealer retail</t>
        </is>
      </c>
      <c r="I2290" t="inlineStr">
        <is>
          <t>Private buyer</t>
        </is>
      </c>
      <c r="J2290" t="inlineStr">
        <is>
          <t>Shraddha Kulkarni</t>
        </is>
      </c>
      <c r="K2290" s="70" t="n">
        <v>47</v>
      </c>
      <c r="L2290" s="71" t="n">
        <v>3779604.75</v>
      </c>
      <c r="M2290" s="71" t="n">
        <v>177641423.25</v>
      </c>
      <c r="N2290" s="71" t="n">
        <v>3552828.46</v>
      </c>
      <c r="O2290" s="71" t="n">
        <v>174088594.79</v>
      </c>
      <c r="P2290" s="71" t="n">
        <v>148138003.35</v>
      </c>
      <c r="Q2290" s="71" t="n">
        <v>25950591.44</v>
      </c>
      <c r="R2290" t="inlineStr">
        <is>
          <t>LN-04</t>
        </is>
      </c>
      <c r="S2290" t="inlineStr">
        <is>
          <t>Petrol</t>
        </is>
      </c>
      <c r="T2290" s="70" t="n">
        <v>52</v>
      </c>
      <c r="U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TY102282</t>
        </is>
      </c>
      <c r="B2291" s="68" t="n">
        <v>45954</v>
      </c>
      <c r="C2291" s="69" t="n">
        <v>2025</v>
      </c>
      <c r="D2291" t="inlineStr">
        <is>
          <t>Oct</t>
        </is>
      </c>
      <c r="E2291" t="inlineStr">
        <is>
          <t>Europe</t>
        </is>
      </c>
      <c r="F2291" t="inlineStr">
        <is>
          <t>Germany</t>
        </is>
      </c>
      <c r="G2291" t="inlineStr">
        <is>
          <t>Prius</t>
        </is>
      </c>
      <c r="H2291" t="inlineStr">
        <is>
          <t>Fleet</t>
        </is>
      </c>
      <c r="I2291" t="inlineStr">
        <is>
          <t>Company fleet</t>
        </is>
      </c>
      <c r="J2291" t="inlineStr">
        <is>
          <t>Sara Rossi</t>
        </is>
      </c>
      <c r="K2291" s="70" t="n">
        <v>5</v>
      </c>
      <c r="L2291" s="71" t="n">
        <v>3681707.73</v>
      </c>
      <c r="M2291" s="71" t="n">
        <v>18408538.65</v>
      </c>
      <c r="N2291" s="71" t="n">
        <v>920426.9300000001</v>
      </c>
      <c r="O2291" s="71" t="n">
        <v>17488111.72</v>
      </c>
      <c r="P2291" s="71" t="n">
        <v>14353917.71</v>
      </c>
      <c r="Q2291" s="71" t="n">
        <v>3134194.01</v>
      </c>
      <c r="R2291" t="inlineStr">
        <is>
          <t>BE-02</t>
        </is>
      </c>
      <c r="S2291" t="inlineStr">
        <is>
          <t>Hybrid</t>
        </is>
      </c>
      <c r="T2291" s="70" t="n">
        <v>5</v>
      </c>
      <c r="U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TY102283</t>
        </is>
      </c>
      <c r="B2292" s="68" t="n">
        <v>45954</v>
      </c>
      <c r="C2292" s="69" t="n">
        <v>2025</v>
      </c>
      <c r="D2292" t="inlineStr">
        <is>
          <t>Oct</t>
        </is>
      </c>
      <c r="E2292" t="inlineStr">
        <is>
          <t>Middle East</t>
        </is>
      </c>
      <c r="F2292" t="inlineStr">
        <is>
          <t>UAE</t>
        </is>
      </c>
      <c r="G2292" t="inlineStr">
        <is>
          <t>Hilux</t>
        </is>
      </c>
      <c r="H2292" t="inlineStr">
        <is>
          <t>Fleet</t>
        </is>
      </c>
      <c r="I2292" t="inlineStr">
        <is>
          <t>Government</t>
        </is>
      </c>
      <c r="J2292" t="inlineStr">
        <is>
          <t>Priya Nair</t>
        </is>
      </c>
      <c r="K2292" s="70" t="n">
        <v>41</v>
      </c>
      <c r="L2292" s="71" t="n">
        <v>4033917.54</v>
      </c>
      <c r="M2292" s="71" t="n">
        <v>165390619.14</v>
      </c>
      <c r="N2292" s="71" t="n">
        <v>8269530.96</v>
      </c>
      <c r="O2292" s="71" t="n">
        <v>157121088.18</v>
      </c>
      <c r="P2292" s="71" t="n">
        <v>136323411.02</v>
      </c>
      <c r="Q2292" s="71" t="n">
        <v>20797677.16</v>
      </c>
      <c r="R2292" t="inlineStr">
        <is>
          <t>DB-03</t>
        </is>
      </c>
      <c r="S2292" t="inlineStr">
        <is>
          <t>Petrol</t>
        </is>
      </c>
      <c r="T2292" s="70" t="n">
        <v>43</v>
      </c>
      <c r="U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TY102284</t>
        </is>
      </c>
      <c r="B2293" s="68" t="n">
        <v>45954</v>
      </c>
      <c r="C2293" s="69" t="n">
        <v>2025</v>
      </c>
      <c r="D2293" t="inlineStr">
        <is>
          <t>Oct</t>
        </is>
      </c>
      <c r="E2293" t="inlineStr">
        <is>
          <t>North America</t>
        </is>
      </c>
      <c r="F2293" t="inlineStr">
        <is>
          <t>USA</t>
        </is>
      </c>
      <c r="G2293" t="inlineStr">
        <is>
          <t>Camry</t>
        </is>
      </c>
      <c r="H2293" t="inlineStr">
        <is>
          <t>Dealer retail</t>
        </is>
      </c>
      <c r="I2293" t="inlineStr">
        <is>
          <t>Private buyer</t>
        </is>
      </c>
      <c r="J2293" t="inlineStr">
        <is>
          <t>Omar Haddad</t>
        </is>
      </c>
      <c r="K2293" s="70" t="n">
        <v>26</v>
      </c>
      <c r="L2293" s="71" t="n">
        <v>4233075.26</v>
      </c>
      <c r="M2293" s="71" t="n">
        <v>110059956.76</v>
      </c>
      <c r="N2293" s="71" t="n">
        <v>3301798.7</v>
      </c>
      <c r="O2293" s="71" t="n">
        <v>106758158.06</v>
      </c>
      <c r="P2293" s="71" t="n">
        <v>86383432.81</v>
      </c>
      <c r="Q2293" s="71" t="n">
        <v>20374725.25</v>
      </c>
      <c r="R2293" t="inlineStr">
        <is>
          <t>NY-03</t>
        </is>
      </c>
      <c r="S2293" t="inlineStr">
        <is>
          <t>Hybrid</t>
        </is>
      </c>
      <c r="T2293" s="70" t="n">
        <v>27</v>
      </c>
      <c r="U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TY102285</t>
        </is>
      </c>
      <c r="B2294" s="68" t="n">
        <v>45954</v>
      </c>
      <c r="C2294" s="69" t="n">
        <v>2025</v>
      </c>
      <c r="D2294" t="inlineStr">
        <is>
          <t>Oct</t>
        </is>
      </c>
      <c r="E2294" t="inlineStr">
        <is>
          <t>Europe</t>
        </is>
      </c>
      <c r="F2294" t="inlineStr">
        <is>
          <t>Germany</t>
        </is>
      </c>
      <c r="G2294" t="inlineStr">
        <is>
          <t>bZ4X</t>
        </is>
      </c>
      <c r="H2294" t="inlineStr">
        <is>
          <t>Dealer retail</t>
        </is>
      </c>
      <c r="I2294" t="inlineStr">
        <is>
          <t>Private buyer</t>
        </is>
      </c>
      <c r="J2294" t="inlineStr">
        <is>
          <t>Hiroshi Tanaka</t>
        </is>
      </c>
      <c r="K2294" s="70" t="n">
        <v>10</v>
      </c>
      <c r="L2294" s="71" t="n">
        <v>5900311.9</v>
      </c>
      <c r="M2294" s="71" t="n">
        <v>59003119</v>
      </c>
      <c r="N2294" s="71" t="n">
        <v>1180062.38</v>
      </c>
      <c r="O2294" s="71" t="n">
        <v>57823056.62</v>
      </c>
      <c r="P2294" s="71" t="n">
        <v>55972837.46</v>
      </c>
      <c r="Q2294" s="71" t="n">
        <v>1850219.16</v>
      </c>
      <c r="R2294" t="inlineStr">
        <is>
          <t>BE-04</t>
        </is>
      </c>
      <c r="S2294" t="inlineStr">
        <is>
          <t>EV</t>
        </is>
      </c>
      <c r="T2294" s="70" t="n">
        <v>10</v>
      </c>
      <c r="U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TY102286</t>
        </is>
      </c>
      <c r="B2295" s="68" t="n">
        <v>45955</v>
      </c>
      <c r="C2295" s="69" t="n">
        <v>2025</v>
      </c>
      <c r="D2295" t="inlineStr">
        <is>
          <t>Oct</t>
        </is>
      </c>
      <c r="E2295" t="inlineStr">
        <is>
          <t>Asia</t>
        </is>
      </c>
      <c r="F2295" t="inlineStr">
        <is>
          <t>Thailand</t>
        </is>
      </c>
      <c r="G2295" t="inlineStr">
        <is>
          <t>Hilux</t>
        </is>
      </c>
      <c r="H2295" t="inlineStr">
        <is>
          <t>Dealer retail</t>
        </is>
      </c>
      <c r="I2295" t="inlineStr">
        <is>
          <t>Private buyer</t>
        </is>
      </c>
      <c r="J2295" t="inlineStr">
        <is>
          <t>Zoya Ahmed</t>
        </is>
      </c>
      <c r="K2295" s="70" t="n">
        <v>24</v>
      </c>
      <c r="L2295" s="71" t="n">
        <v>4085761.8</v>
      </c>
      <c r="M2295" s="71" t="n">
        <v>98058283.2</v>
      </c>
      <c r="N2295" s="71" t="n">
        <v>4902914.16</v>
      </c>
      <c r="O2295" s="71" t="n">
        <v>93155369.04000001</v>
      </c>
      <c r="P2295" s="71" t="n">
        <v>74306596.95</v>
      </c>
      <c r="Q2295" s="71" t="n">
        <v>18848772.09</v>
      </c>
      <c r="R2295" t="inlineStr">
        <is>
          <t>BK-03</t>
        </is>
      </c>
      <c r="S2295" t="inlineStr">
        <is>
          <t>Diesel</t>
        </is>
      </c>
      <c r="T2295" s="70" t="n">
        <v>23</v>
      </c>
      <c r="U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TY102287</t>
        </is>
      </c>
      <c r="B2296" s="68" t="n">
        <v>45955</v>
      </c>
      <c r="C2296" s="69" t="n">
        <v>2025</v>
      </c>
      <c r="D2296" t="inlineStr">
        <is>
          <t>Oct</t>
        </is>
      </c>
      <c r="E2296" t="inlineStr">
        <is>
          <t>Europe</t>
        </is>
      </c>
      <c r="F2296" t="inlineStr">
        <is>
          <t>Germany</t>
        </is>
      </c>
      <c r="G2296" t="inlineStr">
        <is>
          <t>Camry</t>
        </is>
      </c>
      <c r="H2296" t="inlineStr">
        <is>
          <t>Dealer retail</t>
        </is>
      </c>
      <c r="I2296" t="inlineStr">
        <is>
          <t>Private buyer</t>
        </is>
      </c>
      <c r="J2296" t="inlineStr">
        <is>
          <t>Kofi Mensah</t>
        </is>
      </c>
      <c r="K2296" s="70" t="n">
        <v>9</v>
      </c>
      <c r="L2296" s="71" t="n">
        <v>3921719.68</v>
      </c>
      <c r="M2296" s="71" t="n">
        <v>35295477.12</v>
      </c>
      <c r="N2296" s="71" t="n">
        <v>705909.54</v>
      </c>
      <c r="O2296" s="71" t="n">
        <v>34589567.58</v>
      </c>
      <c r="P2296" s="71" t="n">
        <v>29085814.89</v>
      </c>
      <c r="Q2296" s="71" t="n">
        <v>5503752.69</v>
      </c>
      <c r="R2296" t="inlineStr">
        <is>
          <t>BE-04</t>
        </is>
      </c>
      <c r="S2296" t="inlineStr">
        <is>
          <t>Petrol</t>
        </is>
      </c>
      <c r="T2296" s="70" t="n">
        <v>9</v>
      </c>
      <c r="U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TY102288</t>
        </is>
      </c>
      <c r="B2297" s="68" t="n">
        <v>45955</v>
      </c>
      <c r="C2297" s="69" t="n">
        <v>2025</v>
      </c>
      <c r="D2297" t="inlineStr">
        <is>
          <t>Oct</t>
        </is>
      </c>
      <c r="E2297" t="inlineStr">
        <is>
          <t>Europe</t>
        </is>
      </c>
      <c r="F2297" t="inlineStr">
        <is>
          <t>Germany</t>
        </is>
      </c>
      <c r="G2297" t="inlineStr">
        <is>
          <t>Camry</t>
        </is>
      </c>
      <c r="H2297" t="inlineStr">
        <is>
          <t>Dealer retail</t>
        </is>
      </c>
      <c r="I2297" t="inlineStr">
        <is>
          <t>Private buyer</t>
        </is>
      </c>
      <c r="J2297" t="inlineStr">
        <is>
          <t>Kofi Mensah</t>
        </is>
      </c>
      <c r="K2297" s="70" t="n">
        <v>26</v>
      </c>
      <c r="L2297" s="71" t="n">
        <v>3911594.04</v>
      </c>
      <c r="M2297" s="71" t="n">
        <v>101701445.04</v>
      </c>
      <c r="N2297" s="71" t="n">
        <v>0</v>
      </c>
      <c r="O2297" s="71" t="n">
        <v>101701445.04</v>
      </c>
      <c r="P2297" s="71" t="n">
        <v>85990819.83</v>
      </c>
      <c r="Q2297" s="71" t="n">
        <v>15710625.21</v>
      </c>
      <c r="R2297" t="inlineStr">
        <is>
          <t>BE-04</t>
        </is>
      </c>
      <c r="S2297" t="inlineStr">
        <is>
          <t>Petrol</t>
        </is>
      </c>
      <c r="T2297" s="70" t="n">
        <v>25</v>
      </c>
      <c r="U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TY102289</t>
        </is>
      </c>
      <c r="B2298" s="68" t="n">
        <v>45955</v>
      </c>
      <c r="C2298" s="69" t="n">
        <v>2025</v>
      </c>
      <c r="D2298" t="inlineStr">
        <is>
          <t>Oct</t>
        </is>
      </c>
      <c r="E2298" t="inlineStr">
        <is>
          <t>North America</t>
        </is>
      </c>
      <c r="F2298" t="inlineStr">
        <is>
          <t>USA</t>
        </is>
      </c>
      <c r="G2298" t="inlineStr">
        <is>
          <t>Camry</t>
        </is>
      </c>
      <c r="H2298" t="inlineStr">
        <is>
          <t>Fleet</t>
        </is>
      </c>
      <c r="I2298" t="inlineStr">
        <is>
          <t>Private buyer</t>
        </is>
      </c>
      <c r="J2298" t="inlineStr">
        <is>
          <t>Lucas Martin</t>
        </is>
      </c>
      <c r="K2298" s="70" t="n">
        <v>15</v>
      </c>
      <c r="L2298" s="71" t="n">
        <v>3838845.19</v>
      </c>
      <c r="M2298" s="71" t="n">
        <v>57582677.85</v>
      </c>
      <c r="N2298" s="71" t="n">
        <v>0</v>
      </c>
      <c r="O2298" s="71" t="n">
        <v>57582677.85</v>
      </c>
      <c r="P2298" s="71" t="n">
        <v>49463934.36</v>
      </c>
      <c r="Q2298" s="71" t="n">
        <v>8118743.49</v>
      </c>
      <c r="R2298" t="inlineStr">
        <is>
          <t>TX-01</t>
        </is>
      </c>
      <c r="S2298" t="inlineStr">
        <is>
          <t>Hybrid</t>
        </is>
      </c>
      <c r="T2298" s="70" t="n">
        <v>16</v>
      </c>
      <c r="U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TY102290</t>
        </is>
      </c>
      <c r="B2299" s="68" t="n">
        <v>45955</v>
      </c>
      <c r="C2299" s="69" t="n">
        <v>2025</v>
      </c>
      <c r="D2299" t="inlineStr">
        <is>
          <t>Oct</t>
        </is>
      </c>
      <c r="E2299" t="inlineStr">
        <is>
          <t>Asia</t>
        </is>
      </c>
      <c r="F2299" t="inlineStr">
        <is>
          <t>Thailand</t>
        </is>
      </c>
      <c r="G2299" t="inlineStr">
        <is>
          <t>Hilux</t>
        </is>
      </c>
      <c r="H2299" t="inlineStr">
        <is>
          <t>Dealer retail</t>
        </is>
      </c>
      <c r="I2299" t="inlineStr">
        <is>
          <t>Company fleet</t>
        </is>
      </c>
      <c r="J2299" t="inlineStr">
        <is>
          <t>Priya Nair</t>
        </is>
      </c>
      <c r="K2299" s="70" t="n">
        <v>30</v>
      </c>
      <c r="L2299" s="71" t="n">
        <v>4077894.98</v>
      </c>
      <c r="M2299" s="71" t="n">
        <v>122336849.4</v>
      </c>
      <c r="N2299" s="71" t="n">
        <v>0</v>
      </c>
      <c r="O2299" s="71" t="n">
        <v>122336849.4</v>
      </c>
      <c r="P2299" s="71" t="n">
        <v>98261369.52</v>
      </c>
      <c r="Q2299" s="71" t="n">
        <v>24075479.88</v>
      </c>
      <c r="R2299" t="inlineStr">
        <is>
          <t>BK-01</t>
        </is>
      </c>
      <c r="S2299" t="inlineStr">
        <is>
          <t>Petrol</t>
        </is>
      </c>
      <c r="T2299" s="70" t="n">
        <v>31</v>
      </c>
      <c r="U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TY102291</t>
        </is>
      </c>
      <c r="B2300" s="68" t="n">
        <v>45956</v>
      </c>
      <c r="C2300" s="69" t="n">
        <v>2025</v>
      </c>
      <c r="D2300" t="inlineStr">
        <is>
          <t>Oct</t>
        </is>
      </c>
      <c r="E2300" t="inlineStr">
        <is>
          <t>Europe</t>
        </is>
      </c>
      <c r="F2300" t="inlineStr">
        <is>
          <t>Germany</t>
        </is>
      </c>
      <c r="G2300" t="inlineStr">
        <is>
          <t>Camry</t>
        </is>
      </c>
      <c r="H2300" t="inlineStr">
        <is>
          <t>Dealer retail</t>
        </is>
      </c>
      <c r="I2300" t="inlineStr">
        <is>
          <t>Private buyer</t>
        </is>
      </c>
      <c r="J2300" t="inlineStr">
        <is>
          <t>Lucas Martin</t>
        </is>
      </c>
      <c r="K2300" s="70" t="n">
        <v>39</v>
      </c>
      <c r="L2300" s="71" t="n">
        <v>4080556.41</v>
      </c>
      <c r="M2300" s="71" t="n">
        <v>159141699.99</v>
      </c>
      <c r="N2300" s="71" t="n">
        <v>7957085</v>
      </c>
      <c r="O2300" s="71" t="n">
        <v>151184614.99</v>
      </c>
      <c r="P2300" s="71" t="n">
        <v>124227684.07</v>
      </c>
      <c r="Q2300" s="71" t="n">
        <v>26956930.92</v>
      </c>
      <c r="R2300" t="inlineStr">
        <is>
          <t>BE-03</t>
        </is>
      </c>
      <c r="S2300" t="inlineStr">
        <is>
          <t>Petrol</t>
        </is>
      </c>
      <c r="T2300" s="70" t="n">
        <v>40</v>
      </c>
      <c r="U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TY102292</t>
        </is>
      </c>
      <c r="B2301" s="68" t="n">
        <v>45956</v>
      </c>
      <c r="C2301" s="69" t="n">
        <v>2025</v>
      </c>
      <c r="D2301" t="inlineStr">
        <is>
          <t>Oct</t>
        </is>
      </c>
      <c r="E2301" t="inlineStr">
        <is>
          <t>Japan</t>
        </is>
      </c>
      <c r="F2301" t="inlineStr">
        <is>
          <t>Japan</t>
        </is>
      </c>
      <c r="G2301" t="inlineStr">
        <is>
          <t>Corolla</t>
        </is>
      </c>
      <c r="H2301" t="inlineStr">
        <is>
          <t>Dealer retail</t>
        </is>
      </c>
      <c r="I2301" t="inlineStr">
        <is>
          <t>Government</t>
        </is>
      </c>
      <c r="J2301" t="inlineStr">
        <is>
          <t>Mei Lin</t>
        </is>
      </c>
      <c r="K2301" s="70" t="n">
        <v>36</v>
      </c>
      <c r="L2301" s="71" t="n">
        <v>2914486.73</v>
      </c>
      <c r="M2301" s="71" t="n">
        <v>104921522.28</v>
      </c>
      <c r="N2301" s="71" t="n">
        <v>0</v>
      </c>
      <c r="O2301" s="71" t="n">
        <v>104921522.28</v>
      </c>
      <c r="P2301" s="71" t="n">
        <v>79853026.95</v>
      </c>
      <c r="Q2301" s="71" t="n">
        <v>25068495.33</v>
      </c>
      <c r="R2301" t="inlineStr">
        <is>
          <t>TK-02</t>
        </is>
      </c>
      <c r="S2301" t="inlineStr">
        <is>
          <t>Petrol</t>
        </is>
      </c>
      <c r="T2301" s="70" t="n">
        <v>38</v>
      </c>
      <c r="U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TY102293</t>
        </is>
      </c>
      <c r="B2302" s="68" t="n">
        <v>45956</v>
      </c>
      <c r="C2302" s="69" t="n">
        <v>2025</v>
      </c>
      <c r="D2302" t="inlineStr">
        <is>
          <t>Oct</t>
        </is>
      </c>
      <c r="E2302" t="inlineStr">
        <is>
          <t>Europe</t>
        </is>
      </c>
      <c r="F2302" t="inlineStr">
        <is>
          <t>Germany</t>
        </is>
      </c>
      <c r="G2302" t="inlineStr">
        <is>
          <t>Camry</t>
        </is>
      </c>
      <c r="H2302" t="inlineStr">
        <is>
          <t>Dealer retail</t>
        </is>
      </c>
      <c r="I2302" t="inlineStr">
        <is>
          <t>Private buyer</t>
        </is>
      </c>
      <c r="J2302" t="inlineStr">
        <is>
          <t>Noah Smith</t>
        </is>
      </c>
      <c r="K2302" s="70" t="n">
        <v>18</v>
      </c>
      <c r="L2302" s="71" t="n">
        <v>4076120.54</v>
      </c>
      <c r="M2302" s="71" t="n">
        <v>73370169.72</v>
      </c>
      <c r="N2302" s="71" t="n">
        <v>0</v>
      </c>
      <c r="O2302" s="71" t="n">
        <v>73370169.72</v>
      </c>
      <c r="P2302" s="71" t="n">
        <v>57831600.97</v>
      </c>
      <c r="Q2302" s="71" t="n">
        <v>15538568.75</v>
      </c>
      <c r="R2302" t="inlineStr">
        <is>
          <t>BE-02</t>
        </is>
      </c>
      <c r="S2302" t="inlineStr">
        <is>
          <t>Hybrid</t>
        </is>
      </c>
      <c r="T2302" s="70" t="n">
        <v>18</v>
      </c>
      <c r="U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TY102294</t>
        </is>
      </c>
      <c r="B2303" s="68" t="n">
        <v>45956</v>
      </c>
      <c r="C2303" s="69" t="n">
        <v>2025</v>
      </c>
      <c r="D2303" t="inlineStr">
        <is>
          <t>Oct</t>
        </is>
      </c>
      <c r="E2303" t="inlineStr">
        <is>
          <t>Asia</t>
        </is>
      </c>
      <c r="F2303" t="inlineStr">
        <is>
          <t>Indonesia</t>
        </is>
      </c>
      <c r="G2303" t="inlineStr">
        <is>
          <t>RAV4</t>
        </is>
      </c>
      <c r="H2303" t="inlineStr">
        <is>
          <t>Dealer retail</t>
        </is>
      </c>
      <c r="I2303" t="inlineStr">
        <is>
          <t>Private buyer</t>
        </is>
      </c>
      <c r="J2303" t="inlineStr">
        <is>
          <t>Ravindra Patil</t>
        </is>
      </c>
      <c r="K2303" s="70" t="n">
        <v>26</v>
      </c>
      <c r="L2303" s="71" t="n">
        <v>3722649.58</v>
      </c>
      <c r="M2303" s="71" t="n">
        <v>96788889.08</v>
      </c>
      <c r="N2303" s="71" t="n">
        <v>2903666.67</v>
      </c>
      <c r="O2303" s="71" t="n">
        <v>93885222.41</v>
      </c>
      <c r="P2303" s="71" t="n">
        <v>75453499.84</v>
      </c>
      <c r="Q2303" s="71" t="n">
        <v>18431722.57</v>
      </c>
      <c r="R2303" t="inlineStr">
        <is>
          <t>JK-03</t>
        </is>
      </c>
      <c r="S2303" t="inlineStr">
        <is>
          <t>Hybrid</t>
        </is>
      </c>
      <c r="T2303" s="70" t="n">
        <v>28</v>
      </c>
      <c r="U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TY102295</t>
        </is>
      </c>
      <c r="B2304" s="68" t="n">
        <v>45957</v>
      </c>
      <c r="C2304" s="69" t="n">
        <v>2025</v>
      </c>
      <c r="D2304" t="inlineStr">
        <is>
          <t>Oct</t>
        </is>
      </c>
      <c r="E2304" t="inlineStr">
        <is>
          <t>North America</t>
        </is>
      </c>
      <c r="F2304" t="inlineStr">
        <is>
          <t>Canada</t>
        </is>
      </c>
      <c r="G2304" t="inlineStr">
        <is>
          <t>Corolla</t>
        </is>
      </c>
      <c r="H2304" t="inlineStr">
        <is>
          <t>Dealer retail</t>
        </is>
      </c>
      <c r="I2304" t="inlineStr">
        <is>
          <t>Private buyer</t>
        </is>
      </c>
      <c r="J2304" t="inlineStr">
        <is>
          <t>Hiroshi Tanaka</t>
        </is>
      </c>
      <c r="K2304" s="70" t="n">
        <v>4</v>
      </c>
      <c r="L2304" s="71" t="n">
        <v>2830714.08</v>
      </c>
      <c r="M2304" s="71" t="n">
        <v>11322856.32</v>
      </c>
      <c r="N2304" s="71" t="n">
        <v>339685.69</v>
      </c>
      <c r="O2304" s="71" t="n">
        <v>10983170.63</v>
      </c>
      <c r="P2304" s="71" t="n">
        <v>9179548.93</v>
      </c>
      <c r="Q2304" s="71" t="n">
        <v>1803621.7</v>
      </c>
      <c r="R2304" t="inlineStr">
        <is>
          <t>TO-02</t>
        </is>
      </c>
      <c r="S2304" t="inlineStr">
        <is>
          <t>Petrol</t>
        </is>
      </c>
      <c r="T2304" s="70" t="n">
        <v>4</v>
      </c>
      <c r="U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TY102296</t>
        </is>
      </c>
      <c r="B2305" s="68" t="n">
        <v>45957</v>
      </c>
      <c r="C2305" s="69" t="n">
        <v>2025</v>
      </c>
      <c r="D2305" t="inlineStr">
        <is>
          <t>Oct</t>
        </is>
      </c>
      <c r="E2305" t="inlineStr">
        <is>
          <t>North America</t>
        </is>
      </c>
      <c r="F2305" t="inlineStr">
        <is>
          <t>Canada</t>
        </is>
      </c>
      <c r="G2305" t="inlineStr">
        <is>
          <t>bZ4X</t>
        </is>
      </c>
      <c r="H2305" t="inlineStr">
        <is>
          <t>Fleet</t>
        </is>
      </c>
      <c r="I2305" t="inlineStr">
        <is>
          <t>Government</t>
        </is>
      </c>
      <c r="J2305" t="inlineStr">
        <is>
          <t>Emma Clarke</t>
        </is>
      </c>
      <c r="K2305" s="70" t="n">
        <v>4</v>
      </c>
      <c r="L2305" s="71" t="n">
        <v>6320393.23</v>
      </c>
      <c r="M2305" s="71" t="n">
        <v>25281572.92</v>
      </c>
      <c r="N2305" s="71" t="n">
        <v>1264078.65</v>
      </c>
      <c r="O2305" s="71" t="n">
        <v>24017494.27</v>
      </c>
      <c r="P2305" s="71" t="n">
        <v>21238698.15</v>
      </c>
      <c r="Q2305" s="71" t="n">
        <v>2778796.12</v>
      </c>
      <c r="R2305" t="inlineStr">
        <is>
          <t>TO-03</t>
        </is>
      </c>
      <c r="S2305" t="inlineStr">
        <is>
          <t>EV</t>
        </is>
      </c>
      <c r="T2305" s="70" t="n">
        <v>4</v>
      </c>
      <c r="U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TY102297</t>
        </is>
      </c>
      <c r="B2306" s="68" t="n">
        <v>45957</v>
      </c>
      <c r="C2306" s="69" t="n">
        <v>2025</v>
      </c>
      <c r="D2306" t="inlineStr">
        <is>
          <t>Oct</t>
        </is>
      </c>
      <c r="E2306" t="inlineStr">
        <is>
          <t>Europe</t>
        </is>
      </c>
      <c r="F2306" t="inlineStr">
        <is>
          <t>France</t>
        </is>
      </c>
      <c r="G2306" t="inlineStr">
        <is>
          <t>Prius</t>
        </is>
      </c>
      <c r="H2306" t="inlineStr">
        <is>
          <t>Dealer retail</t>
        </is>
      </c>
      <c r="I2306" t="inlineStr">
        <is>
          <t>Private buyer</t>
        </is>
      </c>
      <c r="J2306" t="inlineStr">
        <is>
          <t>Hiroshi Tanaka</t>
        </is>
      </c>
      <c r="K2306" s="70" t="n">
        <v>15</v>
      </c>
      <c r="L2306" s="71" t="n">
        <v>3383798.22</v>
      </c>
      <c r="M2306" s="71" t="n">
        <v>50756973.3</v>
      </c>
      <c r="N2306" s="71" t="n">
        <v>1522709.2</v>
      </c>
      <c r="O2306" s="71" t="n">
        <v>49234264.1</v>
      </c>
      <c r="P2306" s="71" t="n">
        <v>43732936.52</v>
      </c>
      <c r="Q2306" s="71" t="n">
        <v>5501327.58</v>
      </c>
      <c r="R2306" t="inlineStr">
        <is>
          <t>PA-02</t>
        </is>
      </c>
      <c r="S2306" t="inlineStr">
        <is>
          <t>Hybrid</t>
        </is>
      </c>
      <c r="T2306" s="70" t="n">
        <v>15</v>
      </c>
      <c r="U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TY102298</t>
        </is>
      </c>
      <c r="B2307" s="68" t="n">
        <v>45957</v>
      </c>
      <c r="C2307" s="69" t="n">
        <v>2025</v>
      </c>
      <c r="D2307" t="inlineStr">
        <is>
          <t>Oct</t>
        </is>
      </c>
      <c r="E2307" t="inlineStr">
        <is>
          <t>Japan</t>
        </is>
      </c>
      <c r="F2307" t="inlineStr">
        <is>
          <t>Japan</t>
        </is>
      </c>
      <c r="G2307" t="inlineStr">
        <is>
          <t>RAV4</t>
        </is>
      </c>
      <c r="H2307" t="inlineStr">
        <is>
          <t>Dealer retail</t>
        </is>
      </c>
      <c r="I2307" t="inlineStr">
        <is>
          <t>Company fleet</t>
        </is>
      </c>
      <c r="J2307" t="inlineStr">
        <is>
          <t>Omar Haddad</t>
        </is>
      </c>
      <c r="K2307" s="70" t="n">
        <v>28</v>
      </c>
      <c r="L2307" s="71" t="n">
        <v>3795550.03</v>
      </c>
      <c r="M2307" s="71" t="n">
        <v>106275400.84</v>
      </c>
      <c r="N2307" s="71" t="n">
        <v>5313770.04</v>
      </c>
      <c r="O2307" s="71" t="n">
        <v>100961630.8</v>
      </c>
      <c r="P2307" s="71" t="n">
        <v>76818571.88</v>
      </c>
      <c r="Q2307" s="71" t="n">
        <v>24143058.92</v>
      </c>
      <c r="R2307" t="inlineStr">
        <is>
          <t>TK-02</t>
        </is>
      </c>
      <c r="S2307" t="inlineStr">
        <is>
          <t>Hybrid</t>
        </is>
      </c>
      <c r="T2307" s="70" t="n">
        <v>27</v>
      </c>
      <c r="U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TY102299</t>
        </is>
      </c>
      <c r="B2308" s="68" t="n">
        <v>45957</v>
      </c>
      <c r="C2308" s="69" t="n">
        <v>2025</v>
      </c>
      <c r="D2308" t="inlineStr">
        <is>
          <t>Oct</t>
        </is>
      </c>
      <c r="E2308" t="inlineStr">
        <is>
          <t>North America</t>
        </is>
      </c>
      <c r="F2308" t="inlineStr">
        <is>
          <t>Canada</t>
        </is>
      </c>
      <c r="G2308" t="inlineStr">
        <is>
          <t>Corolla</t>
        </is>
      </c>
      <c r="H2308" t="inlineStr">
        <is>
          <t>Dealer retail</t>
        </is>
      </c>
      <c r="I2308" t="inlineStr">
        <is>
          <t>Company fleet</t>
        </is>
      </c>
      <c r="J2308" t="inlineStr">
        <is>
          <t>Emma Clarke</t>
        </is>
      </c>
      <c r="K2308" s="70" t="n">
        <v>21</v>
      </c>
      <c r="L2308" s="71" t="n">
        <v>2667449.86</v>
      </c>
      <c r="M2308" s="71" t="n">
        <v>56016447.06</v>
      </c>
      <c r="N2308" s="71" t="n">
        <v>1120328.94</v>
      </c>
      <c r="O2308" s="71" t="n">
        <v>54896118.12</v>
      </c>
      <c r="P2308" s="71" t="n">
        <v>48658599.42</v>
      </c>
      <c r="Q2308" s="71" t="n">
        <v>6237518.7</v>
      </c>
      <c r="R2308" t="inlineStr">
        <is>
          <t>TO-03</t>
        </is>
      </c>
      <c r="S2308" t="inlineStr">
        <is>
          <t>Hybrid</t>
        </is>
      </c>
      <c r="T2308" s="70" t="n">
        <v>22</v>
      </c>
      <c r="U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TY102300</t>
        </is>
      </c>
      <c r="B2309" s="68" t="n">
        <v>45957</v>
      </c>
      <c r="C2309" s="69" t="n">
        <v>2025</v>
      </c>
      <c r="D2309" t="inlineStr">
        <is>
          <t>Oct</t>
        </is>
      </c>
      <c r="E2309" t="inlineStr">
        <is>
          <t>Asia</t>
        </is>
      </c>
      <c r="F2309" t="inlineStr">
        <is>
          <t>Thailand</t>
        </is>
      </c>
      <c r="G2309" t="inlineStr">
        <is>
          <t>Hilux</t>
        </is>
      </c>
      <c r="H2309" t="inlineStr">
        <is>
          <t>Dealer retail</t>
        </is>
      </c>
      <c r="I2309" t="inlineStr">
        <is>
          <t>Private buyer</t>
        </is>
      </c>
      <c r="J2309" t="inlineStr">
        <is>
          <t>Arjun Mehta</t>
        </is>
      </c>
      <c r="K2309" s="70" t="n">
        <v>29</v>
      </c>
      <c r="L2309" s="71" t="n">
        <v>3981938.93</v>
      </c>
      <c r="M2309" s="71" t="n">
        <v>115476228.97</v>
      </c>
      <c r="N2309" s="71" t="n">
        <v>2309524.58</v>
      </c>
      <c r="O2309" s="71" t="n">
        <v>113166704.39</v>
      </c>
      <c r="P2309" s="71" t="n">
        <v>89964195.62</v>
      </c>
      <c r="Q2309" s="71" t="n">
        <v>23202508.77</v>
      </c>
      <c r="R2309" t="inlineStr">
        <is>
          <t>BK-03</t>
        </is>
      </c>
      <c r="S2309" t="inlineStr">
        <is>
          <t>Diesel</t>
        </is>
      </c>
      <c r="T2309" s="70" t="n">
        <v>29</v>
      </c>
      <c r="U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TY102301</t>
        </is>
      </c>
      <c r="B2310" s="68" t="n">
        <v>45957</v>
      </c>
      <c r="C2310" s="69" t="n">
        <v>2025</v>
      </c>
      <c r="D2310" t="inlineStr">
        <is>
          <t>Oct</t>
        </is>
      </c>
      <c r="E2310" t="inlineStr">
        <is>
          <t>Europe</t>
        </is>
      </c>
      <c r="F2310" t="inlineStr">
        <is>
          <t>UK</t>
        </is>
      </c>
      <c r="G2310" t="inlineStr">
        <is>
          <t>RAV4</t>
        </is>
      </c>
      <c r="H2310" t="inlineStr">
        <is>
          <t>Fleet</t>
        </is>
      </c>
      <c r="I2310" t="inlineStr">
        <is>
          <t>Private buyer</t>
        </is>
      </c>
      <c r="J2310" t="inlineStr">
        <is>
          <t>Zoya Ahmed</t>
        </is>
      </c>
      <c r="K2310" s="70" t="n">
        <v>9</v>
      </c>
      <c r="L2310" s="71" t="n">
        <v>3716151.55</v>
      </c>
      <c r="M2310" s="71" t="n">
        <v>33445363.95</v>
      </c>
      <c r="N2310" s="71" t="n">
        <v>668907.28</v>
      </c>
      <c r="O2310" s="71" t="n">
        <v>32776456.67</v>
      </c>
      <c r="P2310" s="71" t="n">
        <v>26530713.69</v>
      </c>
      <c r="Q2310" s="71" t="n">
        <v>6245742.98</v>
      </c>
      <c r="R2310" t="inlineStr">
        <is>
          <t>LN-03</t>
        </is>
      </c>
      <c r="S2310" t="inlineStr">
        <is>
          <t>Hybrid</t>
        </is>
      </c>
      <c r="T2310" s="70" t="n">
        <v>10</v>
      </c>
      <c r="U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TY102302</t>
        </is>
      </c>
      <c r="B2311" s="68" t="n">
        <v>45957</v>
      </c>
      <c r="C2311" s="69" t="n">
        <v>2025</v>
      </c>
      <c r="D2311" t="inlineStr">
        <is>
          <t>Oct</t>
        </is>
      </c>
      <c r="E2311" t="inlineStr">
        <is>
          <t>North America</t>
        </is>
      </c>
      <c r="F2311" t="inlineStr">
        <is>
          <t>USA</t>
        </is>
      </c>
      <c r="G2311" t="inlineStr">
        <is>
          <t>Corolla</t>
        </is>
      </c>
      <c r="H2311" t="inlineStr">
        <is>
          <t>Dealer retail</t>
        </is>
      </c>
      <c r="I2311" t="inlineStr">
        <is>
          <t>Private buyer</t>
        </is>
      </c>
      <c r="J2311" t="inlineStr">
        <is>
          <t>Lucas Martin</t>
        </is>
      </c>
      <c r="K2311" s="70" t="n">
        <v>29</v>
      </c>
      <c r="L2311" s="71" t="n">
        <v>2901761.2</v>
      </c>
      <c r="M2311" s="71" t="n">
        <v>84151074.8</v>
      </c>
      <c r="N2311" s="71" t="n">
        <v>2524532.24</v>
      </c>
      <c r="O2311" s="71" t="n">
        <v>81626542.56</v>
      </c>
      <c r="P2311" s="71" t="n">
        <v>68537975.59</v>
      </c>
      <c r="Q2311" s="71" t="n">
        <v>13088566.97</v>
      </c>
      <c r="R2311" t="inlineStr">
        <is>
          <t>NY-04</t>
        </is>
      </c>
      <c r="S2311" t="inlineStr">
        <is>
          <t>Petrol</t>
        </is>
      </c>
      <c r="T2311" s="70" t="n">
        <v>32</v>
      </c>
      <c r="U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TY102303</t>
        </is>
      </c>
      <c r="B2312" s="68" t="n">
        <v>45957</v>
      </c>
      <c r="C2312" s="69" t="n">
        <v>2025</v>
      </c>
      <c r="D2312" t="inlineStr">
        <is>
          <t>Oct</t>
        </is>
      </c>
      <c r="E2312" t="inlineStr">
        <is>
          <t>Asia</t>
        </is>
      </c>
      <c r="F2312" t="inlineStr">
        <is>
          <t>Thailand</t>
        </is>
      </c>
      <c r="G2312" t="inlineStr">
        <is>
          <t>Prius</t>
        </is>
      </c>
      <c r="H2312" t="inlineStr">
        <is>
          <t>Dealer retail</t>
        </is>
      </c>
      <c r="I2312" t="inlineStr">
        <is>
          <t>Private buyer</t>
        </is>
      </c>
      <c r="J2312" t="inlineStr">
        <is>
          <t>Noah Smith</t>
        </is>
      </c>
      <c r="K2312" s="70" t="n">
        <v>15</v>
      </c>
      <c r="L2312" s="71" t="n">
        <v>3585971.28</v>
      </c>
      <c r="M2312" s="71" t="n">
        <v>53789569.2</v>
      </c>
      <c r="N2312" s="71" t="n">
        <v>1613687.08</v>
      </c>
      <c r="O2312" s="71" t="n">
        <v>52175882.12</v>
      </c>
      <c r="P2312" s="71" t="n">
        <v>43533334.05</v>
      </c>
      <c r="Q2312" s="71" t="n">
        <v>8642548.07</v>
      </c>
      <c r="R2312" t="inlineStr">
        <is>
          <t>BK-01</t>
        </is>
      </c>
      <c r="S2312" t="inlineStr">
        <is>
          <t>Hybrid</t>
        </is>
      </c>
      <c r="T2312" s="70" t="n">
        <v>16</v>
      </c>
      <c r="U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TY102304</t>
        </is>
      </c>
      <c r="B2313" s="68" t="n">
        <v>45957</v>
      </c>
      <c r="C2313" s="69" t="n">
        <v>2025</v>
      </c>
      <c r="D2313" t="inlineStr">
        <is>
          <t>Oct</t>
        </is>
      </c>
      <c r="E2313" t="inlineStr">
        <is>
          <t>North America</t>
        </is>
      </c>
      <c r="F2313" t="inlineStr">
        <is>
          <t>Canada</t>
        </is>
      </c>
      <c r="G2313" t="inlineStr">
        <is>
          <t>Hilux</t>
        </is>
      </c>
      <c r="H2313" t="inlineStr">
        <is>
          <t>Fleet</t>
        </is>
      </c>
      <c r="I2313" t="inlineStr">
        <is>
          <t>Government</t>
        </is>
      </c>
      <c r="J2313" t="inlineStr">
        <is>
          <t>Emma Clarke</t>
        </is>
      </c>
      <c r="K2313" s="70" t="n">
        <v>16</v>
      </c>
      <c r="L2313" s="71" t="n">
        <v>4068499.5</v>
      </c>
      <c r="M2313" s="71" t="n">
        <v>65095992</v>
      </c>
      <c r="N2313" s="71" t="n">
        <v>3254799.6</v>
      </c>
      <c r="O2313" s="71" t="n">
        <v>61841192.4</v>
      </c>
      <c r="P2313" s="71" t="n">
        <v>52260285.52</v>
      </c>
      <c r="Q2313" s="71" t="n">
        <v>9580906.880000001</v>
      </c>
      <c r="R2313" t="inlineStr">
        <is>
          <t>TO-01</t>
        </is>
      </c>
      <c r="S2313" t="inlineStr">
        <is>
          <t>Diesel</t>
        </is>
      </c>
      <c r="T2313" s="70" t="n">
        <v>17</v>
      </c>
      <c r="U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TY102305</t>
        </is>
      </c>
      <c r="B2314" s="68" t="n">
        <v>45958</v>
      </c>
      <c r="C2314" s="69" t="n">
        <v>2025</v>
      </c>
      <c r="D2314" t="inlineStr">
        <is>
          <t>Oct</t>
        </is>
      </c>
      <c r="E2314" t="inlineStr">
        <is>
          <t>Middle East</t>
        </is>
      </c>
      <c r="F2314" t="inlineStr">
        <is>
          <t>Saudi Arabia</t>
        </is>
      </c>
      <c r="G2314" t="inlineStr">
        <is>
          <t>Prius</t>
        </is>
      </c>
      <c r="H2314" t="inlineStr">
        <is>
          <t>Fleet</t>
        </is>
      </c>
      <c r="I2314" t="inlineStr">
        <is>
          <t>Private buyer</t>
        </is>
      </c>
      <c r="J2314" t="inlineStr">
        <is>
          <t>Carlos Silva</t>
        </is>
      </c>
      <c r="K2314" s="70" t="n">
        <v>40</v>
      </c>
      <c r="L2314" s="71" t="n">
        <v>3642780.23</v>
      </c>
      <c r="M2314" s="71" t="n">
        <v>145711209.2</v>
      </c>
      <c r="N2314" s="71" t="n">
        <v>4371336.28</v>
      </c>
      <c r="O2314" s="71" t="n">
        <v>141339872.92</v>
      </c>
      <c r="P2314" s="71" t="n">
        <v>111526123.5</v>
      </c>
      <c r="Q2314" s="71" t="n">
        <v>29813749.42</v>
      </c>
      <c r="R2314" t="inlineStr">
        <is>
          <t>RY-04</t>
        </is>
      </c>
      <c r="S2314" t="inlineStr">
        <is>
          <t>Hybrid</t>
        </is>
      </c>
      <c r="T2314" s="70" t="n">
        <v>45</v>
      </c>
      <c r="U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TY102306</t>
        </is>
      </c>
      <c r="B2315" s="68" t="n">
        <v>45958</v>
      </c>
      <c r="C2315" s="69" t="n">
        <v>2025</v>
      </c>
      <c r="D2315" t="inlineStr">
        <is>
          <t>Oct</t>
        </is>
      </c>
      <c r="E2315" t="inlineStr">
        <is>
          <t>Japan</t>
        </is>
      </c>
      <c r="F2315" t="inlineStr">
        <is>
          <t>Japan</t>
        </is>
      </c>
      <c r="G2315" t="inlineStr">
        <is>
          <t>Prius</t>
        </is>
      </c>
      <c r="H2315" t="inlineStr">
        <is>
          <t>Dealer retail</t>
        </is>
      </c>
      <c r="I2315" t="inlineStr">
        <is>
          <t>Company fleet</t>
        </is>
      </c>
      <c r="J2315" t="inlineStr">
        <is>
          <t>Ruhi Shaikh</t>
        </is>
      </c>
      <c r="K2315" s="70" t="n">
        <v>32</v>
      </c>
      <c r="L2315" s="71" t="n">
        <v>3561909.33</v>
      </c>
      <c r="M2315" s="71" t="n">
        <v>113981098.56</v>
      </c>
      <c r="N2315" s="71" t="n">
        <v>3419432.96</v>
      </c>
      <c r="O2315" s="71" t="n">
        <v>110561665.6</v>
      </c>
      <c r="P2315" s="71" t="n">
        <v>91649603.48999999</v>
      </c>
      <c r="Q2315" s="71" t="n">
        <v>18912062.11</v>
      </c>
      <c r="R2315" t="inlineStr">
        <is>
          <t>OS-01</t>
        </is>
      </c>
      <c r="S2315" t="inlineStr">
        <is>
          <t>Hybrid</t>
        </is>
      </c>
      <c r="T2315" s="70" t="n">
        <v>35</v>
      </c>
      <c r="U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TY102307</t>
        </is>
      </c>
      <c r="B2316" s="68" t="n">
        <v>45958</v>
      </c>
      <c r="C2316" s="69" t="n">
        <v>2025</v>
      </c>
      <c r="D2316" t="inlineStr">
        <is>
          <t>Oct</t>
        </is>
      </c>
      <c r="E2316" t="inlineStr">
        <is>
          <t>North America</t>
        </is>
      </c>
      <c r="F2316" t="inlineStr">
        <is>
          <t>USA</t>
        </is>
      </c>
      <c r="G2316" t="inlineStr">
        <is>
          <t>Camry</t>
        </is>
      </c>
      <c r="H2316" t="inlineStr">
        <is>
          <t>Online reservation</t>
        </is>
      </c>
      <c r="I2316" t="inlineStr">
        <is>
          <t>Private buyer</t>
        </is>
      </c>
      <c r="J2316" t="inlineStr">
        <is>
          <t>Fatima Al-Saud</t>
        </is>
      </c>
      <c r="K2316" s="70" t="n">
        <v>42</v>
      </c>
      <c r="L2316" s="71" t="n">
        <v>3824778.93</v>
      </c>
      <c r="M2316" s="71" t="n">
        <v>160640715.06</v>
      </c>
      <c r="N2316" s="71" t="n">
        <v>4819221.45</v>
      </c>
      <c r="O2316" s="71" t="n">
        <v>155821493.61</v>
      </c>
      <c r="P2316" s="71" t="n">
        <v>138006271.31</v>
      </c>
      <c r="Q2316" s="71" t="n">
        <v>17815222.3</v>
      </c>
      <c r="R2316" t="inlineStr">
        <is>
          <t>LA-02</t>
        </is>
      </c>
      <c r="S2316" t="inlineStr">
        <is>
          <t>Hybrid</t>
        </is>
      </c>
      <c r="T2316" s="70" t="n">
        <v>47</v>
      </c>
      <c r="U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TY102308</t>
        </is>
      </c>
      <c r="B2317" s="68" t="n">
        <v>45958</v>
      </c>
      <c r="C2317" s="69" t="n">
        <v>2025</v>
      </c>
      <c r="D2317" t="inlineStr">
        <is>
          <t>Oct</t>
        </is>
      </c>
      <c r="E2317" t="inlineStr">
        <is>
          <t>Middle East</t>
        </is>
      </c>
      <c r="F2317" t="inlineStr">
        <is>
          <t>UAE</t>
        </is>
      </c>
      <c r="G2317" t="inlineStr">
        <is>
          <t>bZ4X</t>
        </is>
      </c>
      <c r="H2317" t="inlineStr">
        <is>
          <t>Dealer retail</t>
        </is>
      </c>
      <c r="I2317" t="inlineStr">
        <is>
          <t>Private buyer</t>
        </is>
      </c>
      <c r="J2317" t="inlineStr">
        <is>
          <t>Liam O'Brien</t>
        </is>
      </c>
      <c r="K2317" s="70" t="n">
        <v>14</v>
      </c>
      <c r="L2317" s="71" t="n">
        <v>5714168.57</v>
      </c>
      <c r="M2317" s="71" t="n">
        <v>79998359.98</v>
      </c>
      <c r="N2317" s="71" t="n">
        <v>2399950.8</v>
      </c>
      <c r="O2317" s="71" t="n">
        <v>77598409.18000001</v>
      </c>
      <c r="P2317" s="71" t="n">
        <v>76466141.09999999</v>
      </c>
      <c r="Q2317" s="71" t="n">
        <v>1132268.08</v>
      </c>
      <c r="R2317" t="inlineStr">
        <is>
          <t>DB-02</t>
        </is>
      </c>
      <c r="S2317" t="inlineStr">
        <is>
          <t>EV</t>
        </is>
      </c>
      <c r="T2317" s="70" t="n">
        <v>15</v>
      </c>
      <c r="U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TY102309</t>
        </is>
      </c>
      <c r="B2318" s="68" t="n">
        <v>45958</v>
      </c>
      <c r="C2318" s="69" t="n">
        <v>2025</v>
      </c>
      <c r="D2318" t="inlineStr">
        <is>
          <t>Oct</t>
        </is>
      </c>
      <c r="E2318" t="inlineStr">
        <is>
          <t>Europe</t>
        </is>
      </c>
      <c r="F2318" t="inlineStr">
        <is>
          <t>Germany</t>
        </is>
      </c>
      <c r="G2318" t="inlineStr">
        <is>
          <t>Corolla</t>
        </is>
      </c>
      <c r="H2318" t="inlineStr">
        <is>
          <t>Dealer retail</t>
        </is>
      </c>
      <c r="I2318" t="inlineStr">
        <is>
          <t>Company fleet</t>
        </is>
      </c>
      <c r="J2318" t="inlineStr">
        <is>
          <t>Sophie Müller</t>
        </is>
      </c>
      <c r="K2318" s="70" t="n">
        <v>10</v>
      </c>
      <c r="L2318" s="71" t="n">
        <v>2805466.52</v>
      </c>
      <c r="M2318" s="71" t="n">
        <v>28054665.2</v>
      </c>
      <c r="N2318" s="71" t="n">
        <v>561093.3</v>
      </c>
      <c r="O2318" s="71" t="n">
        <v>27493571.9</v>
      </c>
      <c r="P2318" s="71" t="n">
        <v>23229963.7</v>
      </c>
      <c r="Q2318" s="71" t="n">
        <v>4263608.2</v>
      </c>
      <c r="R2318" t="inlineStr">
        <is>
          <t>BE-01</t>
        </is>
      </c>
      <c r="S2318" t="inlineStr">
        <is>
          <t>Hybrid</t>
        </is>
      </c>
      <c r="T2318" s="70" t="n">
        <v>10</v>
      </c>
      <c r="U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TY102310</t>
        </is>
      </c>
      <c r="B2319" s="68" t="n">
        <v>45958</v>
      </c>
      <c r="C2319" s="69" t="n">
        <v>2025</v>
      </c>
      <c r="D2319" t="inlineStr">
        <is>
          <t>Oct</t>
        </is>
      </c>
      <c r="E2319" t="inlineStr">
        <is>
          <t>North America</t>
        </is>
      </c>
      <c r="F2319" t="inlineStr">
        <is>
          <t>USA</t>
        </is>
      </c>
      <c r="G2319" t="inlineStr">
        <is>
          <t>bZ4X</t>
        </is>
      </c>
      <c r="H2319" t="inlineStr">
        <is>
          <t>Fleet</t>
        </is>
      </c>
      <c r="I2319" t="inlineStr">
        <is>
          <t>Private buyer</t>
        </is>
      </c>
      <c r="J2319" t="inlineStr">
        <is>
          <t>Mei Lin</t>
        </is>
      </c>
      <c r="K2319" s="70" t="n">
        <v>2</v>
      </c>
      <c r="L2319" s="71" t="n">
        <v>6075870.27</v>
      </c>
      <c r="M2319" s="71" t="n">
        <v>12151740.54</v>
      </c>
      <c r="N2319" s="71" t="n">
        <v>0</v>
      </c>
      <c r="O2319" s="71" t="n">
        <v>12151740.54</v>
      </c>
      <c r="P2319" s="71" t="n">
        <v>11092733.83</v>
      </c>
      <c r="Q2319" s="71" t="n">
        <v>1059006.71</v>
      </c>
      <c r="R2319" t="inlineStr">
        <is>
          <t>NY-04</t>
        </is>
      </c>
      <c r="S2319" t="inlineStr">
        <is>
          <t>EV</t>
        </is>
      </c>
      <c r="T2319" s="70" t="n">
        <v>2</v>
      </c>
      <c r="U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TY102311</t>
        </is>
      </c>
      <c r="B2320" s="68" t="n">
        <v>45958</v>
      </c>
      <c r="C2320" s="69" t="n">
        <v>2025</v>
      </c>
      <c r="D2320" t="inlineStr">
        <is>
          <t>Oct</t>
        </is>
      </c>
      <c r="E2320" t="inlineStr">
        <is>
          <t>Asia</t>
        </is>
      </c>
      <c r="F2320" t="inlineStr">
        <is>
          <t>India</t>
        </is>
      </c>
      <c r="G2320" t="inlineStr">
        <is>
          <t>Corolla</t>
        </is>
      </c>
      <c r="H2320" t="inlineStr">
        <is>
          <t>Dealer retail</t>
        </is>
      </c>
      <c r="I2320" t="inlineStr">
        <is>
          <t>Private buyer</t>
        </is>
      </c>
      <c r="J2320" t="inlineStr">
        <is>
          <t>Mei Lin</t>
        </is>
      </c>
      <c r="K2320" s="70" t="n">
        <v>6</v>
      </c>
      <c r="L2320" s="71" t="n">
        <v>2677037.84</v>
      </c>
      <c r="M2320" s="71" t="n">
        <v>16062227.04</v>
      </c>
      <c r="N2320" s="71" t="n">
        <v>481866.81</v>
      </c>
      <c r="O2320" s="71" t="n">
        <v>15580360.23</v>
      </c>
      <c r="P2320" s="71" t="n">
        <v>14320301.76</v>
      </c>
      <c r="Q2320" s="71" t="n">
        <v>1260058.47</v>
      </c>
      <c r="R2320" t="inlineStr">
        <is>
          <t>PU-03</t>
        </is>
      </c>
      <c r="S2320" t="inlineStr">
        <is>
          <t>Petrol</t>
        </is>
      </c>
      <c r="T2320" s="70" t="n">
        <v>7</v>
      </c>
      <c r="U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TY102312</t>
        </is>
      </c>
      <c r="B2321" s="68" t="n">
        <v>45962</v>
      </c>
      <c r="C2321" s="69" t="n">
        <v>2025</v>
      </c>
      <c r="D2321" t="inlineStr">
        <is>
          <t>Nov</t>
        </is>
      </c>
      <c r="E2321" t="inlineStr">
        <is>
          <t>North America</t>
        </is>
      </c>
      <c r="F2321" t="inlineStr">
        <is>
          <t>USA</t>
        </is>
      </c>
      <c r="G2321" t="inlineStr">
        <is>
          <t>Hilux</t>
        </is>
      </c>
      <c r="H2321" t="inlineStr">
        <is>
          <t>Dealer retail</t>
        </is>
      </c>
      <c r="I2321" t="inlineStr">
        <is>
          <t>Company fleet</t>
        </is>
      </c>
      <c r="J2321" t="inlineStr">
        <is>
          <t>Shraddha Kulkarni</t>
        </is>
      </c>
      <c r="K2321" s="70" t="n">
        <v>48</v>
      </c>
      <c r="L2321" s="71" t="n">
        <v>4180424.77</v>
      </c>
      <c r="M2321" s="71" t="n">
        <v>200660388.96</v>
      </c>
      <c r="N2321" s="71" t="n">
        <v>10033019.45</v>
      </c>
      <c r="O2321" s="71" t="n">
        <v>190627369.51</v>
      </c>
      <c r="P2321" s="71" t="n">
        <v>159265599.7</v>
      </c>
      <c r="Q2321" s="71" t="n">
        <v>31361769.81</v>
      </c>
      <c r="R2321" t="inlineStr">
        <is>
          <t>LA-04</t>
        </is>
      </c>
      <c r="S2321" t="inlineStr">
        <is>
          <t>Diesel</t>
        </is>
      </c>
      <c r="T2321" s="70" t="n">
        <v>47</v>
      </c>
      <c r="U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TY102313</t>
        </is>
      </c>
      <c r="B2322" s="68" t="n">
        <v>45962</v>
      </c>
      <c r="C2322" s="69" t="n">
        <v>2025</v>
      </c>
      <c r="D2322" t="inlineStr">
        <is>
          <t>Nov</t>
        </is>
      </c>
      <c r="E2322" t="inlineStr">
        <is>
          <t>Middle East</t>
        </is>
      </c>
      <c r="F2322" t="inlineStr">
        <is>
          <t>UAE</t>
        </is>
      </c>
      <c r="G2322" t="inlineStr">
        <is>
          <t>RAV4</t>
        </is>
      </c>
      <c r="H2322" t="inlineStr">
        <is>
          <t>Dealer retail</t>
        </is>
      </c>
      <c r="I2322" t="inlineStr">
        <is>
          <t>Private buyer</t>
        </is>
      </c>
      <c r="J2322" t="inlineStr">
        <is>
          <t>Zoya Ahmed</t>
        </is>
      </c>
      <c r="K2322" s="70" t="n">
        <v>42</v>
      </c>
      <c r="L2322" s="71" t="n">
        <v>3666688.33</v>
      </c>
      <c r="M2322" s="71" t="n">
        <v>154000909.86</v>
      </c>
      <c r="N2322" s="71" t="n">
        <v>3080018.2</v>
      </c>
      <c r="O2322" s="71" t="n">
        <v>150920891.66</v>
      </c>
      <c r="P2322" s="71" t="n">
        <v>117165770.35</v>
      </c>
      <c r="Q2322" s="71" t="n">
        <v>33755121.31</v>
      </c>
      <c r="R2322" t="inlineStr">
        <is>
          <t>DB-03</t>
        </is>
      </c>
      <c r="S2322" t="inlineStr">
        <is>
          <t>Hybrid</t>
        </is>
      </c>
      <c r="T2322" s="70" t="n">
        <v>46</v>
      </c>
      <c r="U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TY102314</t>
        </is>
      </c>
      <c r="B2323" s="68" t="n">
        <v>45962</v>
      </c>
      <c r="C2323" s="69" t="n">
        <v>2025</v>
      </c>
      <c r="D2323" t="inlineStr">
        <is>
          <t>Nov</t>
        </is>
      </c>
      <c r="E2323" t="inlineStr">
        <is>
          <t>North America</t>
        </is>
      </c>
      <c r="F2323" t="inlineStr">
        <is>
          <t>USA</t>
        </is>
      </c>
      <c r="G2323" t="inlineStr">
        <is>
          <t>RAV4</t>
        </is>
      </c>
      <c r="H2323" t="inlineStr">
        <is>
          <t>Fleet</t>
        </is>
      </c>
      <c r="I2323" t="inlineStr">
        <is>
          <t>Private buyer</t>
        </is>
      </c>
      <c r="J2323" t="inlineStr">
        <is>
          <t>Omar Haddad</t>
        </is>
      </c>
      <c r="K2323" s="70" t="n">
        <v>25</v>
      </c>
      <c r="L2323" s="71" t="n">
        <v>3524503.86</v>
      </c>
      <c r="M2323" s="71" t="n">
        <v>88112596.5</v>
      </c>
      <c r="N2323" s="71" t="n">
        <v>1762251.93</v>
      </c>
      <c r="O2323" s="71" t="n">
        <v>86350344.56999999</v>
      </c>
      <c r="P2323" s="71" t="n">
        <v>70933539.73</v>
      </c>
      <c r="Q2323" s="71" t="n">
        <v>15416804.84</v>
      </c>
      <c r="R2323" t="inlineStr">
        <is>
          <t>TX-02</t>
        </is>
      </c>
      <c r="S2323" t="inlineStr">
        <is>
          <t>Hybrid</t>
        </is>
      </c>
      <c r="T2323" s="70" t="n">
        <v>26</v>
      </c>
      <c r="U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TY102315</t>
        </is>
      </c>
      <c r="B2324" s="68" t="n">
        <v>45962</v>
      </c>
      <c r="C2324" s="69" t="n">
        <v>2025</v>
      </c>
      <c r="D2324" t="inlineStr">
        <is>
          <t>Nov</t>
        </is>
      </c>
      <c r="E2324" t="inlineStr">
        <is>
          <t>Japan</t>
        </is>
      </c>
      <c r="F2324" t="inlineStr">
        <is>
          <t>Japan</t>
        </is>
      </c>
      <c r="G2324" t="inlineStr">
        <is>
          <t>Camry</t>
        </is>
      </c>
      <c r="H2324" t="inlineStr">
        <is>
          <t>Dealer retail</t>
        </is>
      </c>
      <c r="I2324" t="inlineStr">
        <is>
          <t>Private buyer</t>
        </is>
      </c>
      <c r="J2324" t="inlineStr">
        <is>
          <t>Olivia Brown</t>
        </is>
      </c>
      <c r="K2324" s="70" t="n">
        <v>3</v>
      </c>
      <c r="L2324" s="71" t="n">
        <v>4223715.7</v>
      </c>
      <c r="M2324" s="71" t="n">
        <v>12671147.1</v>
      </c>
      <c r="N2324" s="71" t="n">
        <v>380134.41</v>
      </c>
      <c r="O2324" s="71" t="n">
        <v>12291012.69</v>
      </c>
      <c r="P2324" s="71" t="n">
        <v>9382090.119999999</v>
      </c>
      <c r="Q2324" s="71" t="n">
        <v>2908922.57</v>
      </c>
      <c r="R2324" t="inlineStr">
        <is>
          <t>NG-01</t>
        </is>
      </c>
      <c r="S2324" t="inlineStr">
        <is>
          <t>Hybrid</t>
        </is>
      </c>
      <c r="T2324" s="70" t="n">
        <v>3</v>
      </c>
      <c r="U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TY102316</t>
        </is>
      </c>
      <c r="B2325" s="68" t="n">
        <v>45962</v>
      </c>
      <c r="C2325" s="69" t="n">
        <v>2025</v>
      </c>
      <c r="D2325" t="inlineStr">
        <is>
          <t>Nov</t>
        </is>
      </c>
      <c r="E2325" t="inlineStr">
        <is>
          <t>Japan</t>
        </is>
      </c>
      <c r="F2325" t="inlineStr">
        <is>
          <t>Japan</t>
        </is>
      </c>
      <c r="G2325" t="inlineStr">
        <is>
          <t>Corolla</t>
        </is>
      </c>
      <c r="H2325" t="inlineStr">
        <is>
          <t>Fleet</t>
        </is>
      </c>
      <c r="I2325" t="inlineStr">
        <is>
          <t>Private buyer</t>
        </is>
      </c>
      <c r="J2325" t="inlineStr">
        <is>
          <t>Aisha Bello</t>
        </is>
      </c>
      <c r="K2325" s="70" t="n">
        <v>22</v>
      </c>
      <c r="L2325" s="71" t="n">
        <v>2802263.22</v>
      </c>
      <c r="M2325" s="71" t="n">
        <v>61649790.84</v>
      </c>
      <c r="N2325" s="71" t="n">
        <v>3082489.54</v>
      </c>
      <c r="O2325" s="71" t="n">
        <v>58567301.3</v>
      </c>
      <c r="P2325" s="71" t="n">
        <v>48955427.54</v>
      </c>
      <c r="Q2325" s="71" t="n">
        <v>9611873.76</v>
      </c>
      <c r="R2325" t="inlineStr">
        <is>
          <t>OS-04</t>
        </is>
      </c>
      <c r="S2325" t="inlineStr">
        <is>
          <t>Petrol</t>
        </is>
      </c>
      <c r="T2325" s="70" t="n">
        <v>21</v>
      </c>
      <c r="U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TY102317</t>
        </is>
      </c>
      <c r="B2326" s="68" t="n">
        <v>45962</v>
      </c>
      <c r="C2326" s="69" t="n">
        <v>2025</v>
      </c>
      <c r="D2326" t="inlineStr">
        <is>
          <t>Nov</t>
        </is>
      </c>
      <c r="E2326" t="inlineStr">
        <is>
          <t>Japan</t>
        </is>
      </c>
      <c r="F2326" t="inlineStr">
        <is>
          <t>Japan</t>
        </is>
      </c>
      <c r="G2326" t="inlineStr">
        <is>
          <t>Corolla</t>
        </is>
      </c>
      <c r="H2326" t="inlineStr">
        <is>
          <t>Dealer retail</t>
        </is>
      </c>
      <c r="I2326" t="inlineStr">
        <is>
          <t>Private buyer</t>
        </is>
      </c>
      <c r="J2326" t="inlineStr">
        <is>
          <t>Hiroshi Tanaka</t>
        </is>
      </c>
      <c r="K2326" s="70" t="n">
        <v>2</v>
      </c>
      <c r="L2326" s="71" t="n">
        <v>2889939.86</v>
      </c>
      <c r="M2326" s="71" t="n">
        <v>5779879.72</v>
      </c>
      <c r="N2326" s="71" t="n">
        <v>115597.59</v>
      </c>
      <c r="O2326" s="71" t="n">
        <v>5664282.13</v>
      </c>
      <c r="P2326" s="71" t="n">
        <v>4728145.49</v>
      </c>
      <c r="Q2326" s="71" t="n">
        <v>936136.64</v>
      </c>
      <c r="R2326" t="inlineStr">
        <is>
          <t>NG-03</t>
        </is>
      </c>
      <c r="S2326" t="inlineStr">
        <is>
          <t>Hybrid</t>
        </is>
      </c>
      <c r="T2326" s="70" t="n">
        <v>2</v>
      </c>
      <c r="U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TY102318</t>
        </is>
      </c>
      <c r="B2327" s="68" t="n">
        <v>45962</v>
      </c>
      <c r="C2327" s="69" t="n">
        <v>2025</v>
      </c>
      <c r="D2327" t="inlineStr">
        <is>
          <t>Nov</t>
        </is>
      </c>
      <c r="E2327" t="inlineStr">
        <is>
          <t>Europe</t>
        </is>
      </c>
      <c r="F2327" t="inlineStr">
        <is>
          <t>Germany</t>
        </is>
      </c>
      <c r="G2327" t="inlineStr">
        <is>
          <t>RAV4</t>
        </is>
      </c>
      <c r="H2327" t="inlineStr">
        <is>
          <t>Dealer retail</t>
        </is>
      </c>
      <c r="I2327" t="inlineStr">
        <is>
          <t>Private buyer</t>
        </is>
      </c>
      <c r="J2327" t="inlineStr">
        <is>
          <t>Sophie Müller</t>
        </is>
      </c>
      <c r="K2327" s="70" t="n">
        <v>12</v>
      </c>
      <c r="L2327" s="71" t="n">
        <v>3748167.96</v>
      </c>
      <c r="M2327" s="71" t="n">
        <v>44978015.52</v>
      </c>
      <c r="N2327" s="71" t="n">
        <v>899560.3100000001</v>
      </c>
      <c r="O2327" s="71" t="n">
        <v>44078455.21</v>
      </c>
      <c r="P2327" s="71" t="n">
        <v>33732914.29</v>
      </c>
      <c r="Q2327" s="71" t="n">
        <v>10345540.92</v>
      </c>
      <c r="R2327" t="inlineStr">
        <is>
          <t>BE-03</t>
        </is>
      </c>
      <c r="S2327" t="inlineStr">
        <is>
          <t>Hybrid</t>
        </is>
      </c>
      <c r="T2327" s="70" t="n">
        <v>13</v>
      </c>
      <c r="U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TY102319</t>
        </is>
      </c>
      <c r="B2328" s="68" t="n">
        <v>45962</v>
      </c>
      <c r="C2328" s="69" t="n">
        <v>2025</v>
      </c>
      <c r="D2328" t="inlineStr">
        <is>
          <t>Nov</t>
        </is>
      </c>
      <c r="E2328" t="inlineStr">
        <is>
          <t>Japan</t>
        </is>
      </c>
      <c r="F2328" t="inlineStr">
        <is>
          <t>Japan</t>
        </is>
      </c>
      <c r="G2328" t="inlineStr">
        <is>
          <t>Hilux</t>
        </is>
      </c>
      <c r="H2328" t="inlineStr">
        <is>
          <t>Dealer retail</t>
        </is>
      </c>
      <c r="I2328" t="inlineStr">
        <is>
          <t>Company fleet</t>
        </is>
      </c>
      <c r="J2328" t="inlineStr">
        <is>
          <t>Ruhi Shaikh</t>
        </is>
      </c>
      <c r="K2328" s="70" t="n">
        <v>6</v>
      </c>
      <c r="L2328" s="71" t="n">
        <v>4057545.1</v>
      </c>
      <c r="M2328" s="71" t="n">
        <v>24345270.6</v>
      </c>
      <c r="N2328" s="71" t="n">
        <v>486905.41</v>
      </c>
      <c r="O2328" s="71" t="n">
        <v>23858365.19</v>
      </c>
      <c r="P2328" s="71" t="n">
        <v>18762294.41</v>
      </c>
      <c r="Q2328" s="71" t="n">
        <v>5096070.78</v>
      </c>
      <c r="R2328" t="inlineStr">
        <is>
          <t>OS-03</t>
        </is>
      </c>
      <c r="S2328" t="inlineStr">
        <is>
          <t>Diesel</t>
        </is>
      </c>
      <c r="T2328" s="70" t="n">
        <v>6</v>
      </c>
      <c r="U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TY102320</t>
        </is>
      </c>
      <c r="B2329" s="68" t="n">
        <v>45962</v>
      </c>
      <c r="C2329" s="69" t="n">
        <v>2025</v>
      </c>
      <c r="D2329" t="inlineStr">
        <is>
          <t>Nov</t>
        </is>
      </c>
      <c r="E2329" t="inlineStr">
        <is>
          <t>Japan</t>
        </is>
      </c>
      <c r="F2329" t="inlineStr">
        <is>
          <t>Japan</t>
        </is>
      </c>
      <c r="G2329" t="inlineStr">
        <is>
          <t>Corolla</t>
        </is>
      </c>
      <c r="H2329" t="inlineStr">
        <is>
          <t>Dealer retail</t>
        </is>
      </c>
      <c r="I2329" t="inlineStr">
        <is>
          <t>Private buyer</t>
        </is>
      </c>
      <c r="J2329" t="inlineStr">
        <is>
          <t>Olivia Brown</t>
        </is>
      </c>
      <c r="K2329" s="70" t="n">
        <v>6</v>
      </c>
      <c r="L2329" s="71" t="n">
        <v>2686465.42</v>
      </c>
      <c r="M2329" s="71" t="n">
        <v>16118792.52</v>
      </c>
      <c r="N2329" s="71" t="n">
        <v>483563.78</v>
      </c>
      <c r="O2329" s="71" t="n">
        <v>15635228.74</v>
      </c>
      <c r="P2329" s="71" t="n">
        <v>14268465.64</v>
      </c>
      <c r="Q2329" s="71" t="n">
        <v>1366763.1</v>
      </c>
      <c r="R2329" t="inlineStr">
        <is>
          <t>OS-02</t>
        </is>
      </c>
      <c r="S2329" t="inlineStr">
        <is>
          <t>Petrol</t>
        </is>
      </c>
      <c r="T2329" s="70" t="n">
        <v>6</v>
      </c>
      <c r="U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TY102321</t>
        </is>
      </c>
      <c r="B2330" s="68" t="n">
        <v>45963</v>
      </c>
      <c r="C2330" s="69" t="n">
        <v>2025</v>
      </c>
      <c r="D2330" t="inlineStr">
        <is>
          <t>Nov</t>
        </is>
      </c>
      <c r="E2330" t="inlineStr">
        <is>
          <t>Japan</t>
        </is>
      </c>
      <c r="F2330" t="inlineStr">
        <is>
          <t>Japan</t>
        </is>
      </c>
      <c r="G2330" t="inlineStr">
        <is>
          <t>Prius</t>
        </is>
      </c>
      <c r="H2330" t="inlineStr">
        <is>
          <t>Dealer retail</t>
        </is>
      </c>
      <c r="I2330" t="inlineStr">
        <is>
          <t>Private buyer</t>
        </is>
      </c>
      <c r="J2330" t="inlineStr">
        <is>
          <t>Wei Chen</t>
        </is>
      </c>
      <c r="K2330" s="70" t="n">
        <v>7</v>
      </c>
      <c r="L2330" s="71" t="n">
        <v>3623851.98</v>
      </c>
      <c r="M2330" s="71" t="n">
        <v>25366963.86</v>
      </c>
      <c r="N2330" s="71" t="n">
        <v>507339.28</v>
      </c>
      <c r="O2330" s="71" t="n">
        <v>24859624.58</v>
      </c>
      <c r="P2330" s="71" t="n">
        <v>20000686.73</v>
      </c>
      <c r="Q2330" s="71" t="n">
        <v>4858937.85</v>
      </c>
      <c r="R2330" t="inlineStr">
        <is>
          <t>NG-01</t>
        </is>
      </c>
      <c r="S2330" t="inlineStr">
        <is>
          <t>Hybrid</t>
        </is>
      </c>
      <c r="T2330" s="70" t="n">
        <v>7</v>
      </c>
      <c r="U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TY102322</t>
        </is>
      </c>
      <c r="B2331" s="68" t="n">
        <v>45963</v>
      </c>
      <c r="C2331" s="69" t="n">
        <v>2025</v>
      </c>
      <c r="D2331" t="inlineStr">
        <is>
          <t>Nov</t>
        </is>
      </c>
      <c r="E2331" t="inlineStr">
        <is>
          <t>Asia</t>
        </is>
      </c>
      <c r="F2331" t="inlineStr">
        <is>
          <t>India</t>
        </is>
      </c>
      <c r="G2331" t="inlineStr">
        <is>
          <t>Prius</t>
        </is>
      </c>
      <c r="H2331" t="inlineStr">
        <is>
          <t>Dealer retail</t>
        </is>
      </c>
      <c r="I2331" t="inlineStr">
        <is>
          <t>Government</t>
        </is>
      </c>
      <c r="J2331" t="inlineStr">
        <is>
          <t>Carlos Silva</t>
        </is>
      </c>
      <c r="K2331" s="70" t="n">
        <v>42</v>
      </c>
      <c r="L2331" s="71" t="n">
        <v>3477550.93</v>
      </c>
      <c r="M2331" s="71" t="n">
        <v>146057139.06</v>
      </c>
      <c r="N2331" s="71" t="n">
        <v>4381714.17</v>
      </c>
      <c r="O2331" s="71" t="n">
        <v>141675424.89</v>
      </c>
      <c r="P2331" s="71" t="n">
        <v>123005463.84</v>
      </c>
      <c r="Q2331" s="71" t="n">
        <v>18669961.05</v>
      </c>
      <c r="R2331" t="inlineStr">
        <is>
          <t>PU-03</t>
        </is>
      </c>
      <c r="S2331" t="inlineStr">
        <is>
          <t>Hybrid</t>
        </is>
      </c>
      <c r="T2331" s="70" t="n">
        <v>42</v>
      </c>
      <c r="U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TY102323</t>
        </is>
      </c>
      <c r="B2332" s="68" t="n">
        <v>45963</v>
      </c>
      <c r="C2332" s="69" t="n">
        <v>2025</v>
      </c>
      <c r="D2332" t="inlineStr">
        <is>
          <t>Nov</t>
        </is>
      </c>
      <c r="E2332" t="inlineStr">
        <is>
          <t>Japan</t>
        </is>
      </c>
      <c r="F2332" t="inlineStr">
        <is>
          <t>Japan</t>
        </is>
      </c>
      <c r="G2332" t="inlineStr">
        <is>
          <t>RAV4</t>
        </is>
      </c>
      <c r="H2332" t="inlineStr">
        <is>
          <t>Dealer retail</t>
        </is>
      </c>
      <c r="I2332" t="inlineStr">
        <is>
          <t>Company fleet</t>
        </is>
      </c>
      <c r="J2332" t="inlineStr">
        <is>
          <t>Kofi Mensah</t>
        </is>
      </c>
      <c r="K2332" s="70" t="n">
        <v>44</v>
      </c>
      <c r="L2332" s="71" t="n">
        <v>3737774.79</v>
      </c>
      <c r="M2332" s="71" t="n">
        <v>164462090.76</v>
      </c>
      <c r="N2332" s="71" t="n">
        <v>4933862.72</v>
      </c>
      <c r="O2332" s="71" t="n">
        <v>159528228.04</v>
      </c>
      <c r="P2332" s="71" t="n">
        <v>121009411.99</v>
      </c>
      <c r="Q2332" s="71" t="n">
        <v>38518816.05</v>
      </c>
      <c r="R2332" t="inlineStr">
        <is>
          <t>OS-02</t>
        </is>
      </c>
      <c r="S2332" t="inlineStr">
        <is>
          <t>Petrol</t>
        </is>
      </c>
      <c r="T2332" s="70" t="n">
        <v>44</v>
      </c>
      <c r="U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TY102324</t>
        </is>
      </c>
      <c r="B2333" s="68" t="n">
        <v>45963</v>
      </c>
      <c r="C2333" s="69" t="n">
        <v>2025</v>
      </c>
      <c r="D2333" t="inlineStr">
        <is>
          <t>Nov</t>
        </is>
      </c>
      <c r="E2333" t="inlineStr">
        <is>
          <t>Japan</t>
        </is>
      </c>
      <c r="F2333" t="inlineStr">
        <is>
          <t>Japan</t>
        </is>
      </c>
      <c r="G2333" t="inlineStr">
        <is>
          <t>Corolla</t>
        </is>
      </c>
      <c r="H2333" t="inlineStr">
        <is>
          <t>Dealer retail</t>
        </is>
      </c>
      <c r="I2333" t="inlineStr">
        <is>
          <t>Private buyer</t>
        </is>
      </c>
      <c r="J2333" t="inlineStr">
        <is>
          <t>Lucas Martin</t>
        </is>
      </c>
      <c r="K2333" s="70" t="n">
        <v>3</v>
      </c>
      <c r="L2333" s="71" t="n">
        <v>2682805.81</v>
      </c>
      <c r="M2333" s="71" t="n">
        <v>8048417.43</v>
      </c>
      <c r="N2333" s="71" t="n">
        <v>402420.87</v>
      </c>
      <c r="O2333" s="71" t="n">
        <v>7645996.56</v>
      </c>
      <c r="P2333" s="71" t="n">
        <v>7118952.46</v>
      </c>
      <c r="Q2333" s="71" t="n">
        <v>527044.1</v>
      </c>
      <c r="R2333" t="inlineStr">
        <is>
          <t>OS-01</t>
        </is>
      </c>
      <c r="S2333" t="inlineStr">
        <is>
          <t>Petrol</t>
        </is>
      </c>
      <c r="T2333" s="70" t="n">
        <v>3</v>
      </c>
      <c r="U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TY102325</t>
        </is>
      </c>
      <c r="B2334" s="68" t="n">
        <v>45963</v>
      </c>
      <c r="C2334" s="69" t="n">
        <v>2025</v>
      </c>
      <c r="D2334" t="inlineStr">
        <is>
          <t>Nov</t>
        </is>
      </c>
      <c r="E2334" t="inlineStr">
        <is>
          <t>Europe</t>
        </is>
      </c>
      <c r="F2334" t="inlineStr">
        <is>
          <t>France</t>
        </is>
      </c>
      <c r="G2334" t="inlineStr">
        <is>
          <t>RAV4</t>
        </is>
      </c>
      <c r="H2334" t="inlineStr">
        <is>
          <t>Dealer retail</t>
        </is>
      </c>
      <c r="I2334" t="inlineStr">
        <is>
          <t>Private buyer</t>
        </is>
      </c>
      <c r="J2334" t="inlineStr">
        <is>
          <t>Ruhi Shaikh</t>
        </is>
      </c>
      <c r="K2334" s="70" t="n">
        <v>25</v>
      </c>
      <c r="L2334" s="71" t="n">
        <v>3413016.37</v>
      </c>
      <c r="M2334" s="71" t="n">
        <v>85325409.25</v>
      </c>
      <c r="N2334" s="71" t="n">
        <v>4266270.46</v>
      </c>
      <c r="O2334" s="71" t="n">
        <v>81059138.79000001</v>
      </c>
      <c r="P2334" s="71" t="n">
        <v>72304998.73999999</v>
      </c>
      <c r="Q2334" s="71" t="n">
        <v>8754140.050000001</v>
      </c>
      <c r="R2334" t="inlineStr">
        <is>
          <t>PA-04</t>
        </is>
      </c>
      <c r="S2334" t="inlineStr">
        <is>
          <t>Petrol</t>
        </is>
      </c>
      <c r="T2334" s="70" t="n">
        <v>27</v>
      </c>
      <c r="U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TY102326</t>
        </is>
      </c>
      <c r="B2335" s="68" t="n">
        <v>45963</v>
      </c>
      <c r="C2335" s="69" t="n">
        <v>2025</v>
      </c>
      <c r="D2335" t="inlineStr">
        <is>
          <t>Nov</t>
        </is>
      </c>
      <c r="E2335" t="inlineStr">
        <is>
          <t>Europe</t>
        </is>
      </c>
      <c r="F2335" t="inlineStr">
        <is>
          <t>France</t>
        </is>
      </c>
      <c r="G2335" t="inlineStr">
        <is>
          <t>Corolla</t>
        </is>
      </c>
      <c r="H2335" t="inlineStr">
        <is>
          <t>Fleet</t>
        </is>
      </c>
      <c r="I2335" t="inlineStr">
        <is>
          <t>Private buyer</t>
        </is>
      </c>
      <c r="J2335" t="inlineStr">
        <is>
          <t>Kofi Mensah</t>
        </is>
      </c>
      <c r="K2335" s="70" t="n">
        <v>31</v>
      </c>
      <c r="L2335" s="71" t="n">
        <v>2830873.32</v>
      </c>
      <c r="M2335" s="71" t="n">
        <v>87757072.92</v>
      </c>
      <c r="N2335" s="71" t="n">
        <v>4387853.65</v>
      </c>
      <c r="O2335" s="71" t="n">
        <v>83369219.27</v>
      </c>
      <c r="P2335" s="71" t="n">
        <v>69930118.06999999</v>
      </c>
      <c r="Q2335" s="71" t="n">
        <v>13439101.2</v>
      </c>
      <c r="R2335" t="inlineStr">
        <is>
          <t>PA-04</t>
        </is>
      </c>
      <c r="S2335" t="inlineStr">
        <is>
          <t>Hybrid</t>
        </is>
      </c>
      <c r="T2335" s="70" t="n">
        <v>33</v>
      </c>
      <c r="U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TY102327</t>
        </is>
      </c>
      <c r="B2336" s="68" t="n">
        <v>45963</v>
      </c>
      <c r="C2336" s="69" t="n">
        <v>2025</v>
      </c>
      <c r="D2336" t="inlineStr">
        <is>
          <t>Nov</t>
        </is>
      </c>
      <c r="E2336" t="inlineStr">
        <is>
          <t>Japan</t>
        </is>
      </c>
      <c r="F2336" t="inlineStr">
        <is>
          <t>Japan</t>
        </is>
      </c>
      <c r="G2336" t="inlineStr">
        <is>
          <t>RAV4</t>
        </is>
      </c>
      <c r="H2336" t="inlineStr">
        <is>
          <t>Fleet</t>
        </is>
      </c>
      <c r="I2336" t="inlineStr">
        <is>
          <t>Private buyer</t>
        </is>
      </c>
      <c r="J2336" t="inlineStr">
        <is>
          <t>Olivia Brown</t>
        </is>
      </c>
      <c r="K2336" s="70" t="n">
        <v>37</v>
      </c>
      <c r="L2336" s="71" t="n">
        <v>3779403.87</v>
      </c>
      <c r="M2336" s="71" t="n">
        <v>139837943.19</v>
      </c>
      <c r="N2336" s="71" t="n">
        <v>6991897.16</v>
      </c>
      <c r="O2336" s="71" t="n">
        <v>132846046.03</v>
      </c>
      <c r="P2336" s="71" t="n">
        <v>105234160</v>
      </c>
      <c r="Q2336" s="71" t="n">
        <v>27611886.03</v>
      </c>
      <c r="R2336" t="inlineStr">
        <is>
          <t>OS-04</t>
        </is>
      </c>
      <c r="S2336" t="inlineStr">
        <is>
          <t>Hybrid</t>
        </is>
      </c>
      <c r="T2336" s="70" t="n">
        <v>39</v>
      </c>
      <c r="U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TY102328</t>
        </is>
      </c>
      <c r="B2337" s="68" t="n">
        <v>45964</v>
      </c>
      <c r="C2337" s="69" t="n">
        <v>2025</v>
      </c>
      <c r="D2337" t="inlineStr">
        <is>
          <t>Nov</t>
        </is>
      </c>
      <c r="E2337" t="inlineStr">
        <is>
          <t>Asia</t>
        </is>
      </c>
      <c r="F2337" t="inlineStr">
        <is>
          <t>Indonesia</t>
        </is>
      </c>
      <c r="G2337" t="inlineStr">
        <is>
          <t>Corolla</t>
        </is>
      </c>
      <c r="H2337" t="inlineStr">
        <is>
          <t>Dealer retail</t>
        </is>
      </c>
      <c r="I2337" t="inlineStr">
        <is>
          <t>Private buyer</t>
        </is>
      </c>
      <c r="J2337" t="inlineStr">
        <is>
          <t>Sophie Müller</t>
        </is>
      </c>
      <c r="K2337" s="70" t="n">
        <v>37</v>
      </c>
      <c r="L2337" s="71" t="n">
        <v>2769301.11</v>
      </c>
      <c r="M2337" s="71" t="n">
        <v>102464141.07</v>
      </c>
      <c r="N2337" s="71" t="n">
        <v>0</v>
      </c>
      <c r="O2337" s="71" t="n">
        <v>102464141.07</v>
      </c>
      <c r="P2337" s="71" t="n">
        <v>87499537.06999999</v>
      </c>
      <c r="Q2337" s="71" t="n">
        <v>14964604</v>
      </c>
      <c r="R2337" t="inlineStr">
        <is>
          <t>JK-02</t>
        </is>
      </c>
      <c r="S2337" t="inlineStr">
        <is>
          <t>Petrol</t>
        </is>
      </c>
      <c r="T2337" s="70" t="n">
        <v>39</v>
      </c>
      <c r="U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TY102329</t>
        </is>
      </c>
      <c r="B2338" s="68" t="n">
        <v>45964</v>
      </c>
      <c r="C2338" s="69" t="n">
        <v>2025</v>
      </c>
      <c r="D2338" t="inlineStr">
        <is>
          <t>Nov</t>
        </is>
      </c>
      <c r="E2338" t="inlineStr">
        <is>
          <t>Middle East</t>
        </is>
      </c>
      <c r="F2338" t="inlineStr">
        <is>
          <t>UAE</t>
        </is>
      </c>
      <c r="G2338" t="inlineStr">
        <is>
          <t>Corolla</t>
        </is>
      </c>
      <c r="H2338" t="inlineStr">
        <is>
          <t>Dealer retail</t>
        </is>
      </c>
      <c r="I2338" t="inlineStr">
        <is>
          <t>Private buyer</t>
        </is>
      </c>
      <c r="J2338" t="inlineStr">
        <is>
          <t>Amir Khan</t>
        </is>
      </c>
      <c r="K2338" s="70" t="n">
        <v>32</v>
      </c>
      <c r="L2338" s="71" t="n">
        <v>2813618.78</v>
      </c>
      <c r="M2338" s="71" t="n">
        <v>90035800.95999999</v>
      </c>
      <c r="N2338" s="71" t="n">
        <v>0</v>
      </c>
      <c r="O2338" s="71" t="n">
        <v>90035800.95999999</v>
      </c>
      <c r="P2338" s="71" t="n">
        <v>71929465.34</v>
      </c>
      <c r="Q2338" s="71" t="n">
        <v>18106335.62</v>
      </c>
      <c r="R2338" t="inlineStr">
        <is>
          <t>DB-02</t>
        </is>
      </c>
      <c r="S2338" t="inlineStr">
        <is>
          <t>Petrol</t>
        </is>
      </c>
      <c r="T2338" s="70" t="n">
        <v>31</v>
      </c>
      <c r="U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TY102330</t>
        </is>
      </c>
      <c r="B2339" s="68" t="n">
        <v>45964</v>
      </c>
      <c r="C2339" s="69" t="n">
        <v>2025</v>
      </c>
      <c r="D2339" t="inlineStr">
        <is>
          <t>Nov</t>
        </is>
      </c>
      <c r="E2339" t="inlineStr">
        <is>
          <t>Japan</t>
        </is>
      </c>
      <c r="F2339" t="inlineStr">
        <is>
          <t>Japan</t>
        </is>
      </c>
      <c r="G2339" t="inlineStr">
        <is>
          <t>Camry</t>
        </is>
      </c>
      <c r="H2339" t="inlineStr">
        <is>
          <t>Dealer retail</t>
        </is>
      </c>
      <c r="I2339" t="inlineStr">
        <is>
          <t>Private buyer</t>
        </is>
      </c>
      <c r="J2339" t="inlineStr">
        <is>
          <t>Emma Clarke</t>
        </is>
      </c>
      <c r="K2339" s="70" t="n">
        <v>16</v>
      </c>
      <c r="L2339" s="71" t="n">
        <v>3909856.28</v>
      </c>
      <c r="M2339" s="71" t="n">
        <v>62557700.48</v>
      </c>
      <c r="N2339" s="71" t="n">
        <v>0</v>
      </c>
      <c r="O2339" s="71" t="n">
        <v>62557700.48</v>
      </c>
      <c r="P2339" s="71" t="n">
        <v>51899151.64</v>
      </c>
      <c r="Q2339" s="71" t="n">
        <v>10658548.84</v>
      </c>
      <c r="R2339" t="inlineStr">
        <is>
          <t>OS-02</t>
        </is>
      </c>
      <c r="S2339" t="inlineStr">
        <is>
          <t>Hybrid</t>
        </is>
      </c>
      <c r="T2339" s="70" t="n">
        <v>16</v>
      </c>
      <c r="U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TY102331</t>
        </is>
      </c>
      <c r="B2340" s="68" t="n">
        <v>45964</v>
      </c>
      <c r="C2340" s="69" t="n">
        <v>2025</v>
      </c>
      <c r="D2340" t="inlineStr">
        <is>
          <t>Nov</t>
        </is>
      </c>
      <c r="E2340" t="inlineStr">
        <is>
          <t>Japan</t>
        </is>
      </c>
      <c r="F2340" t="inlineStr">
        <is>
          <t>Japan</t>
        </is>
      </c>
      <c r="G2340" t="inlineStr">
        <is>
          <t>Corolla</t>
        </is>
      </c>
      <c r="H2340" t="inlineStr">
        <is>
          <t>Dealer retail</t>
        </is>
      </c>
      <c r="I2340" t="inlineStr">
        <is>
          <t>Private buyer</t>
        </is>
      </c>
      <c r="J2340" t="inlineStr">
        <is>
          <t>Lucas Martin</t>
        </is>
      </c>
      <c r="K2340" s="70" t="n">
        <v>6</v>
      </c>
      <c r="L2340" s="71" t="n">
        <v>2687246.27</v>
      </c>
      <c r="M2340" s="71" t="n">
        <v>16123477.62</v>
      </c>
      <c r="N2340" s="71" t="n">
        <v>806173.88</v>
      </c>
      <c r="O2340" s="71" t="n">
        <v>15317303.74</v>
      </c>
      <c r="P2340" s="71" t="n">
        <v>13315122.37</v>
      </c>
      <c r="Q2340" s="71" t="n">
        <v>2002181.37</v>
      </c>
      <c r="R2340" t="inlineStr">
        <is>
          <t>TK-01</t>
        </is>
      </c>
      <c r="S2340" t="inlineStr">
        <is>
          <t>Petrol</t>
        </is>
      </c>
      <c r="T2340" s="70" t="n">
        <v>6</v>
      </c>
      <c r="U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TY102332</t>
        </is>
      </c>
      <c r="B2341" s="68" t="n">
        <v>45964</v>
      </c>
      <c r="C2341" s="69" t="n">
        <v>2025</v>
      </c>
      <c r="D2341" t="inlineStr">
        <is>
          <t>Nov</t>
        </is>
      </c>
      <c r="E2341" t="inlineStr">
        <is>
          <t>Middle East</t>
        </is>
      </c>
      <c r="F2341" t="inlineStr">
        <is>
          <t>Saudi Arabia</t>
        </is>
      </c>
      <c r="G2341" t="inlineStr">
        <is>
          <t>Camry</t>
        </is>
      </c>
      <c r="H2341" t="inlineStr">
        <is>
          <t>Dealer retail</t>
        </is>
      </c>
      <c r="I2341" t="inlineStr">
        <is>
          <t>Private buyer</t>
        </is>
      </c>
      <c r="J2341" t="inlineStr">
        <is>
          <t>Emma Clarke</t>
        </is>
      </c>
      <c r="K2341" s="70" t="n">
        <v>37</v>
      </c>
      <c r="L2341" s="71" t="n">
        <v>4008749.06</v>
      </c>
      <c r="M2341" s="71" t="n">
        <v>148323715.22</v>
      </c>
      <c r="N2341" s="71" t="n">
        <v>2966474.3</v>
      </c>
      <c r="O2341" s="71" t="n">
        <v>145357240.92</v>
      </c>
      <c r="P2341" s="71" t="n">
        <v>122957686.97</v>
      </c>
      <c r="Q2341" s="71" t="n">
        <v>22399553.95</v>
      </c>
      <c r="R2341" t="inlineStr">
        <is>
          <t>RY-01</t>
        </is>
      </c>
      <c r="S2341" t="inlineStr">
        <is>
          <t>Petrol</t>
        </is>
      </c>
      <c r="T2341" s="70" t="n">
        <v>40</v>
      </c>
      <c r="U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TY102333</t>
        </is>
      </c>
      <c r="B2342" s="68" t="n">
        <v>45964</v>
      </c>
      <c r="C2342" s="69" t="n">
        <v>2025</v>
      </c>
      <c r="D2342" t="inlineStr">
        <is>
          <t>Nov</t>
        </is>
      </c>
      <c r="E2342" t="inlineStr">
        <is>
          <t>Middle East</t>
        </is>
      </c>
      <c r="F2342" t="inlineStr">
        <is>
          <t>UAE</t>
        </is>
      </c>
      <c r="G2342" t="inlineStr">
        <is>
          <t>Corolla</t>
        </is>
      </c>
      <c r="H2342" t="inlineStr">
        <is>
          <t>Dealer retail</t>
        </is>
      </c>
      <c r="I2342" t="inlineStr">
        <is>
          <t>Company fleet</t>
        </is>
      </c>
      <c r="J2342" t="inlineStr">
        <is>
          <t>Hiroshi Tanaka</t>
        </is>
      </c>
      <c r="K2342" s="70" t="n">
        <v>7</v>
      </c>
      <c r="L2342" s="71" t="n">
        <v>2880540.85</v>
      </c>
      <c r="M2342" s="71" t="n">
        <v>20163785.95</v>
      </c>
      <c r="N2342" s="71" t="n">
        <v>403275.72</v>
      </c>
      <c r="O2342" s="71" t="n">
        <v>19760510.23</v>
      </c>
      <c r="P2342" s="71" t="n">
        <v>15796727.44</v>
      </c>
      <c r="Q2342" s="71" t="n">
        <v>3963782.79</v>
      </c>
      <c r="R2342" t="inlineStr">
        <is>
          <t>DB-03</t>
        </is>
      </c>
      <c r="S2342" t="inlineStr">
        <is>
          <t>Petrol</t>
        </is>
      </c>
      <c r="T2342" s="70" t="n">
        <v>7</v>
      </c>
      <c r="U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TY102334</t>
        </is>
      </c>
      <c r="B2343" s="68" t="n">
        <v>45964</v>
      </c>
      <c r="C2343" s="69" t="n">
        <v>2025</v>
      </c>
      <c r="D2343" t="inlineStr">
        <is>
          <t>Nov</t>
        </is>
      </c>
      <c r="E2343" t="inlineStr">
        <is>
          <t>Europe</t>
        </is>
      </c>
      <c r="F2343" t="inlineStr">
        <is>
          <t>France</t>
        </is>
      </c>
      <c r="G2343" t="inlineStr">
        <is>
          <t>Corolla</t>
        </is>
      </c>
      <c r="H2343" t="inlineStr">
        <is>
          <t>Dealer retail</t>
        </is>
      </c>
      <c r="I2343" t="inlineStr">
        <is>
          <t>Private buyer</t>
        </is>
      </c>
      <c r="J2343" t="inlineStr">
        <is>
          <t>Shraddha Kulkarni</t>
        </is>
      </c>
      <c r="K2343" s="70" t="n">
        <v>48</v>
      </c>
      <c r="L2343" s="71" t="n">
        <v>2807025.73</v>
      </c>
      <c r="M2343" s="71" t="n">
        <v>134737235.04</v>
      </c>
      <c r="N2343" s="71" t="n">
        <v>0</v>
      </c>
      <c r="O2343" s="71" t="n">
        <v>134737235.04</v>
      </c>
      <c r="P2343" s="71" t="n">
        <v>109494973.04</v>
      </c>
      <c r="Q2343" s="71" t="n">
        <v>25242262</v>
      </c>
      <c r="R2343" t="inlineStr">
        <is>
          <t>PA-02</t>
        </is>
      </c>
      <c r="S2343" t="inlineStr">
        <is>
          <t>Petrol</t>
        </is>
      </c>
      <c r="T2343" s="70" t="n">
        <v>52</v>
      </c>
      <c r="U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TY102335</t>
        </is>
      </c>
      <c r="B2344" s="68" t="n">
        <v>45964</v>
      </c>
      <c r="C2344" s="69" t="n">
        <v>2025</v>
      </c>
      <c r="D2344" t="inlineStr">
        <is>
          <t>Nov</t>
        </is>
      </c>
      <c r="E2344" t="inlineStr">
        <is>
          <t>Asia</t>
        </is>
      </c>
      <c r="F2344" t="inlineStr">
        <is>
          <t>Thailand</t>
        </is>
      </c>
      <c r="G2344" t="inlineStr">
        <is>
          <t>Camry</t>
        </is>
      </c>
      <c r="H2344" t="inlineStr">
        <is>
          <t>Dealer retail</t>
        </is>
      </c>
      <c r="I2344" t="inlineStr">
        <is>
          <t>Company fleet</t>
        </is>
      </c>
      <c r="J2344" t="inlineStr">
        <is>
          <t>Ruhi Shaikh</t>
        </is>
      </c>
      <c r="K2344" s="70" t="n">
        <v>28</v>
      </c>
      <c r="L2344" s="71" t="n">
        <v>3861482.51</v>
      </c>
      <c r="M2344" s="71" t="n">
        <v>108121510.28</v>
      </c>
      <c r="N2344" s="71" t="n">
        <v>0</v>
      </c>
      <c r="O2344" s="71" t="n">
        <v>108121510.28</v>
      </c>
      <c r="P2344" s="71" t="n">
        <v>92944549.90000001</v>
      </c>
      <c r="Q2344" s="71" t="n">
        <v>15176960.38</v>
      </c>
      <c r="R2344" t="inlineStr">
        <is>
          <t>BK-01</t>
        </is>
      </c>
      <c r="S2344" t="inlineStr">
        <is>
          <t>Petrol</t>
        </is>
      </c>
      <c r="T2344" s="70" t="n">
        <v>29</v>
      </c>
      <c r="U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TY102336</t>
        </is>
      </c>
      <c r="B2345" s="68" t="n">
        <v>45964</v>
      </c>
      <c r="C2345" s="69" t="n">
        <v>2025</v>
      </c>
      <c r="D2345" t="inlineStr">
        <is>
          <t>Nov</t>
        </is>
      </c>
      <c r="E2345" t="inlineStr">
        <is>
          <t>Europe</t>
        </is>
      </c>
      <c r="F2345" t="inlineStr">
        <is>
          <t>UK</t>
        </is>
      </c>
      <c r="G2345" t="inlineStr">
        <is>
          <t>Camry</t>
        </is>
      </c>
      <c r="H2345" t="inlineStr">
        <is>
          <t>Online reservation</t>
        </is>
      </c>
      <c r="I2345" t="inlineStr">
        <is>
          <t>Private buyer</t>
        </is>
      </c>
      <c r="J2345" t="inlineStr">
        <is>
          <t>Aisha Bello</t>
        </is>
      </c>
      <c r="K2345" s="70" t="n">
        <v>44</v>
      </c>
      <c r="L2345" s="71" t="n">
        <v>3772557.13</v>
      </c>
      <c r="M2345" s="71" t="n">
        <v>165992513.72</v>
      </c>
      <c r="N2345" s="71" t="n">
        <v>8299625.69</v>
      </c>
      <c r="O2345" s="71" t="n">
        <v>157692888.03</v>
      </c>
      <c r="P2345" s="71" t="n">
        <v>139785072.96</v>
      </c>
      <c r="Q2345" s="71" t="n">
        <v>17907815.07</v>
      </c>
      <c r="R2345" t="inlineStr">
        <is>
          <t>LN-01</t>
        </is>
      </c>
      <c r="S2345" t="inlineStr">
        <is>
          <t>Hybrid</t>
        </is>
      </c>
      <c r="T2345" s="70" t="n">
        <v>46</v>
      </c>
      <c r="U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TY102337</t>
        </is>
      </c>
      <c r="B2346" s="68" t="n">
        <v>45964</v>
      </c>
      <c r="C2346" s="69" t="n">
        <v>2025</v>
      </c>
      <c r="D2346" t="inlineStr">
        <is>
          <t>Nov</t>
        </is>
      </c>
      <c r="E2346" t="inlineStr">
        <is>
          <t>Japan</t>
        </is>
      </c>
      <c r="F2346" t="inlineStr">
        <is>
          <t>Japan</t>
        </is>
      </c>
      <c r="G2346" t="inlineStr">
        <is>
          <t>Land Cruiser</t>
        </is>
      </c>
      <c r="H2346" t="inlineStr">
        <is>
          <t>Dealer retail</t>
        </is>
      </c>
      <c r="I2346" t="inlineStr">
        <is>
          <t>Company fleet</t>
        </is>
      </c>
      <c r="J2346" t="inlineStr">
        <is>
          <t>Sara Rossi</t>
        </is>
      </c>
      <c r="K2346" s="70" t="n">
        <v>10</v>
      </c>
      <c r="L2346" s="71" t="n">
        <v>7626401.88</v>
      </c>
      <c r="M2346" s="71" t="n">
        <v>76264018.8</v>
      </c>
      <c r="N2346" s="71" t="n">
        <v>0</v>
      </c>
      <c r="O2346" s="71" t="n">
        <v>76264018.8</v>
      </c>
      <c r="P2346" s="71" t="n">
        <v>56072734.05</v>
      </c>
      <c r="Q2346" s="71" t="n">
        <v>20191284.75</v>
      </c>
      <c r="R2346" t="inlineStr">
        <is>
          <t>TK-04</t>
        </is>
      </c>
      <c r="S2346" t="inlineStr">
        <is>
          <t>Diesel</t>
        </is>
      </c>
      <c r="T2346" s="70" t="n">
        <v>11</v>
      </c>
      <c r="U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TY102338</t>
        </is>
      </c>
      <c r="B2347" s="68" t="n">
        <v>45964</v>
      </c>
      <c r="C2347" s="69" t="n">
        <v>2025</v>
      </c>
      <c r="D2347" t="inlineStr">
        <is>
          <t>Nov</t>
        </is>
      </c>
      <c r="E2347" t="inlineStr">
        <is>
          <t>North America</t>
        </is>
      </c>
      <c r="F2347" t="inlineStr">
        <is>
          <t>USA</t>
        </is>
      </c>
      <c r="G2347" t="inlineStr">
        <is>
          <t>Corolla</t>
        </is>
      </c>
      <c r="H2347" t="inlineStr">
        <is>
          <t>Dealer retail</t>
        </is>
      </c>
      <c r="I2347" t="inlineStr">
        <is>
          <t>Private buyer</t>
        </is>
      </c>
      <c r="J2347" t="inlineStr">
        <is>
          <t>Omar Haddad</t>
        </is>
      </c>
      <c r="K2347" s="70" t="n">
        <v>50</v>
      </c>
      <c r="L2347" s="71" t="n">
        <v>2818214.31</v>
      </c>
      <c r="M2347" s="71" t="n">
        <v>140910715.5</v>
      </c>
      <c r="N2347" s="71" t="n">
        <v>2818214.31</v>
      </c>
      <c r="O2347" s="71" t="n">
        <v>138092501.19</v>
      </c>
      <c r="P2347" s="71" t="n">
        <v>111015129.31</v>
      </c>
      <c r="Q2347" s="71" t="n">
        <v>27077371.88</v>
      </c>
      <c r="R2347" t="inlineStr">
        <is>
          <t>NY-02</t>
        </is>
      </c>
      <c r="S2347" t="inlineStr">
        <is>
          <t>Hybrid</t>
        </is>
      </c>
      <c r="T2347" s="70" t="n">
        <v>53</v>
      </c>
      <c r="U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TY102339</t>
        </is>
      </c>
      <c r="B2348" s="68" t="n">
        <v>45965</v>
      </c>
      <c r="C2348" s="69" t="n">
        <v>2025</v>
      </c>
      <c r="D2348" t="inlineStr">
        <is>
          <t>Nov</t>
        </is>
      </c>
      <c r="E2348" t="inlineStr">
        <is>
          <t>Asia</t>
        </is>
      </c>
      <c r="F2348" t="inlineStr">
        <is>
          <t>Thailand</t>
        </is>
      </c>
      <c r="G2348" t="inlineStr">
        <is>
          <t>Land Cruiser</t>
        </is>
      </c>
      <c r="H2348" t="inlineStr">
        <is>
          <t>Dealer retail</t>
        </is>
      </c>
      <c r="I2348" t="inlineStr">
        <is>
          <t>Private buyer</t>
        </is>
      </c>
      <c r="J2348" t="inlineStr">
        <is>
          <t>Mei Lin</t>
        </is>
      </c>
      <c r="K2348" s="70" t="n">
        <v>37</v>
      </c>
      <c r="L2348" s="71" t="n">
        <v>7319049.91</v>
      </c>
      <c r="M2348" s="71" t="n">
        <v>270804846.67</v>
      </c>
      <c r="N2348" s="71" t="n">
        <v>0</v>
      </c>
      <c r="O2348" s="71" t="n">
        <v>270804846.67</v>
      </c>
      <c r="P2348" s="71" t="n">
        <v>198988721.03</v>
      </c>
      <c r="Q2348" s="71" t="n">
        <v>71816125.64</v>
      </c>
      <c r="R2348" t="inlineStr">
        <is>
          <t>BK-01</t>
        </is>
      </c>
      <c r="S2348" t="inlineStr">
        <is>
          <t>Diesel</t>
        </is>
      </c>
      <c r="T2348" s="70" t="n">
        <v>38</v>
      </c>
      <c r="U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TY102340</t>
        </is>
      </c>
      <c r="B2349" s="68" t="n">
        <v>45965</v>
      </c>
      <c r="C2349" s="69" t="n">
        <v>2025</v>
      </c>
      <c r="D2349" t="inlineStr">
        <is>
          <t>Nov</t>
        </is>
      </c>
      <c r="E2349" t="inlineStr">
        <is>
          <t>Europe</t>
        </is>
      </c>
      <c r="F2349" t="inlineStr">
        <is>
          <t>Germany</t>
        </is>
      </c>
      <c r="G2349" t="inlineStr">
        <is>
          <t>Corolla</t>
        </is>
      </c>
      <c r="H2349" t="inlineStr">
        <is>
          <t>Dealer retail</t>
        </is>
      </c>
      <c r="I2349" t="inlineStr">
        <is>
          <t>Company fleet</t>
        </is>
      </c>
      <c r="J2349" t="inlineStr">
        <is>
          <t>Hiroshi Tanaka</t>
        </is>
      </c>
      <c r="K2349" s="70" t="n">
        <v>40</v>
      </c>
      <c r="L2349" s="71" t="n">
        <v>2826434.15</v>
      </c>
      <c r="M2349" s="71" t="n">
        <v>113057366</v>
      </c>
      <c r="N2349" s="71" t="n">
        <v>5652868.3</v>
      </c>
      <c r="O2349" s="71" t="n">
        <v>107404497.7</v>
      </c>
      <c r="P2349" s="71" t="n">
        <v>92723425.13</v>
      </c>
      <c r="Q2349" s="71" t="n">
        <v>14681072.57</v>
      </c>
      <c r="R2349" t="inlineStr">
        <is>
          <t>BE-04</t>
        </is>
      </c>
      <c r="S2349" t="inlineStr">
        <is>
          <t>Petrol</t>
        </is>
      </c>
      <c r="T2349" s="70" t="n">
        <v>41</v>
      </c>
      <c r="U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TY102341</t>
        </is>
      </c>
      <c r="B2350" s="68" t="n">
        <v>45965</v>
      </c>
      <c r="C2350" s="69" t="n">
        <v>2025</v>
      </c>
      <c r="D2350" t="inlineStr">
        <is>
          <t>Nov</t>
        </is>
      </c>
      <c r="E2350" t="inlineStr">
        <is>
          <t>North America</t>
        </is>
      </c>
      <c r="F2350" t="inlineStr">
        <is>
          <t>USA</t>
        </is>
      </c>
      <c r="G2350" t="inlineStr">
        <is>
          <t>Corolla</t>
        </is>
      </c>
      <c r="H2350" t="inlineStr">
        <is>
          <t>Online reservation</t>
        </is>
      </c>
      <c r="I2350" t="inlineStr">
        <is>
          <t>Government</t>
        </is>
      </c>
      <c r="J2350" t="inlineStr">
        <is>
          <t>Fatima Al-Saud</t>
        </is>
      </c>
      <c r="K2350" s="70" t="n">
        <v>23</v>
      </c>
      <c r="L2350" s="71" t="n">
        <v>2717419.03</v>
      </c>
      <c r="M2350" s="71" t="n">
        <v>62500637.69</v>
      </c>
      <c r="N2350" s="71" t="n">
        <v>3125031.88</v>
      </c>
      <c r="O2350" s="71" t="n">
        <v>59375605.81</v>
      </c>
      <c r="P2350" s="71" t="n">
        <v>53906835.66</v>
      </c>
      <c r="Q2350" s="71" t="n">
        <v>5468770.15</v>
      </c>
      <c r="R2350" t="inlineStr">
        <is>
          <t>NY-04</t>
        </is>
      </c>
      <c r="S2350" t="inlineStr">
        <is>
          <t>Hybrid</t>
        </is>
      </c>
      <c r="T2350" s="70" t="n">
        <v>23</v>
      </c>
      <c r="U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TY102342</t>
        </is>
      </c>
      <c r="B2351" s="68" t="n">
        <v>45965</v>
      </c>
      <c r="C2351" s="69" t="n">
        <v>2025</v>
      </c>
      <c r="D2351" t="inlineStr">
        <is>
          <t>Nov</t>
        </is>
      </c>
      <c r="E2351" t="inlineStr">
        <is>
          <t>Asia</t>
        </is>
      </c>
      <c r="F2351" t="inlineStr">
        <is>
          <t>Indonesia</t>
        </is>
      </c>
      <c r="G2351" t="inlineStr">
        <is>
          <t>RAV4</t>
        </is>
      </c>
      <c r="H2351" t="inlineStr">
        <is>
          <t>Dealer retail</t>
        </is>
      </c>
      <c r="I2351" t="inlineStr">
        <is>
          <t>Private buyer</t>
        </is>
      </c>
      <c r="J2351" t="inlineStr">
        <is>
          <t>Yuki Sato</t>
        </is>
      </c>
      <c r="K2351" s="70" t="n">
        <v>20</v>
      </c>
      <c r="L2351" s="71" t="n">
        <v>3800296.14</v>
      </c>
      <c r="M2351" s="71" t="n">
        <v>76005922.8</v>
      </c>
      <c r="N2351" s="71" t="n">
        <v>2280177.68</v>
      </c>
      <c r="O2351" s="71" t="n">
        <v>73725745.12</v>
      </c>
      <c r="P2351" s="71" t="n">
        <v>54975925.79</v>
      </c>
      <c r="Q2351" s="71" t="n">
        <v>18749819.33</v>
      </c>
      <c r="R2351" t="inlineStr">
        <is>
          <t>JK-04</t>
        </is>
      </c>
      <c r="S2351" t="inlineStr">
        <is>
          <t>Hybrid</t>
        </is>
      </c>
      <c r="T2351" s="70" t="n">
        <v>19</v>
      </c>
      <c r="U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TY102343</t>
        </is>
      </c>
      <c r="B2352" s="68" t="n">
        <v>45965</v>
      </c>
      <c r="C2352" s="69" t="n">
        <v>2025</v>
      </c>
      <c r="D2352" t="inlineStr">
        <is>
          <t>Nov</t>
        </is>
      </c>
      <c r="E2352" t="inlineStr">
        <is>
          <t>Europe</t>
        </is>
      </c>
      <c r="F2352" t="inlineStr">
        <is>
          <t>Germany</t>
        </is>
      </c>
      <c r="G2352" t="inlineStr">
        <is>
          <t>RAV4</t>
        </is>
      </c>
      <c r="H2352" t="inlineStr">
        <is>
          <t>Fleet</t>
        </is>
      </c>
      <c r="I2352" t="inlineStr">
        <is>
          <t>Company fleet</t>
        </is>
      </c>
      <c r="J2352" t="inlineStr">
        <is>
          <t>Wei Chen</t>
        </is>
      </c>
      <c r="K2352" s="70" t="n">
        <v>45</v>
      </c>
      <c r="L2352" s="71" t="n">
        <v>3661561.55</v>
      </c>
      <c r="M2352" s="71" t="n">
        <v>164770269.75</v>
      </c>
      <c r="N2352" s="71" t="n">
        <v>8238513.49</v>
      </c>
      <c r="O2352" s="71" t="n">
        <v>156531756.26</v>
      </c>
      <c r="P2352" s="71" t="n">
        <v>124673500.82</v>
      </c>
      <c r="Q2352" s="71" t="n">
        <v>31858255.44</v>
      </c>
      <c r="R2352" t="inlineStr">
        <is>
          <t>BE-04</t>
        </is>
      </c>
      <c r="S2352" t="inlineStr">
        <is>
          <t>Hybrid</t>
        </is>
      </c>
      <c r="T2352" s="70" t="n">
        <v>49</v>
      </c>
      <c r="U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TY102344</t>
        </is>
      </c>
      <c r="B2353" s="68" t="n">
        <v>45965</v>
      </c>
      <c r="C2353" s="69" t="n">
        <v>2025</v>
      </c>
      <c r="D2353" t="inlineStr">
        <is>
          <t>Nov</t>
        </is>
      </c>
      <c r="E2353" t="inlineStr">
        <is>
          <t>North America</t>
        </is>
      </c>
      <c r="F2353" t="inlineStr">
        <is>
          <t>USA</t>
        </is>
      </c>
      <c r="G2353" t="inlineStr">
        <is>
          <t>Camry</t>
        </is>
      </c>
      <c r="H2353" t="inlineStr">
        <is>
          <t>Fleet</t>
        </is>
      </c>
      <c r="I2353" t="inlineStr">
        <is>
          <t>Private buyer</t>
        </is>
      </c>
      <c r="J2353" t="inlineStr">
        <is>
          <t>Zoya Ahmed</t>
        </is>
      </c>
      <c r="K2353" s="70" t="n">
        <v>7</v>
      </c>
      <c r="L2353" s="71" t="n">
        <v>4233192.27</v>
      </c>
      <c r="M2353" s="71" t="n">
        <v>29632345.89</v>
      </c>
      <c r="N2353" s="71" t="n">
        <v>0</v>
      </c>
      <c r="O2353" s="71" t="n">
        <v>29632345.89</v>
      </c>
      <c r="P2353" s="71" t="n">
        <v>22477397.56</v>
      </c>
      <c r="Q2353" s="71" t="n">
        <v>7154948.33</v>
      </c>
      <c r="R2353" t="inlineStr">
        <is>
          <t>LA-03</t>
        </is>
      </c>
      <c r="S2353" t="inlineStr">
        <is>
          <t>Petrol</t>
        </is>
      </c>
      <c r="T2353" s="70" t="n">
        <v>7</v>
      </c>
      <c r="U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TY102345</t>
        </is>
      </c>
      <c r="B2354" s="68" t="n">
        <v>45965</v>
      </c>
      <c r="C2354" s="69" t="n">
        <v>2025</v>
      </c>
      <c r="D2354" t="inlineStr">
        <is>
          <t>Nov</t>
        </is>
      </c>
      <c r="E2354" t="inlineStr">
        <is>
          <t>Asia</t>
        </is>
      </c>
      <c r="F2354" t="inlineStr">
        <is>
          <t>India</t>
        </is>
      </c>
      <c r="G2354" t="inlineStr">
        <is>
          <t>Prius</t>
        </is>
      </c>
      <c r="H2354" t="inlineStr">
        <is>
          <t>Dealer retail</t>
        </is>
      </c>
      <c r="I2354" t="inlineStr">
        <is>
          <t>Company fleet</t>
        </is>
      </c>
      <c r="J2354" t="inlineStr">
        <is>
          <t>Lucas Martin</t>
        </is>
      </c>
      <c r="K2354" s="70" t="n">
        <v>12</v>
      </c>
      <c r="L2354" s="71" t="n">
        <v>3311142.68</v>
      </c>
      <c r="M2354" s="71" t="n">
        <v>39733712.16</v>
      </c>
      <c r="N2354" s="71" t="n">
        <v>0</v>
      </c>
      <c r="O2354" s="71" t="n">
        <v>39733712.16</v>
      </c>
      <c r="P2354" s="71" t="n">
        <v>35024101.05</v>
      </c>
      <c r="Q2354" s="71" t="n">
        <v>4709611.11</v>
      </c>
      <c r="R2354" t="inlineStr">
        <is>
          <t>DL-02</t>
        </is>
      </c>
      <c r="S2354" t="inlineStr">
        <is>
          <t>Hybrid</t>
        </is>
      </c>
      <c r="T2354" s="70" t="n">
        <v>13</v>
      </c>
      <c r="U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TY102346</t>
        </is>
      </c>
      <c r="B2355" s="68" t="n">
        <v>45966</v>
      </c>
      <c r="C2355" s="69" t="n">
        <v>2025</v>
      </c>
      <c r="D2355" t="inlineStr">
        <is>
          <t>Nov</t>
        </is>
      </c>
      <c r="E2355" t="inlineStr">
        <is>
          <t>Asia</t>
        </is>
      </c>
      <c r="F2355" t="inlineStr">
        <is>
          <t>Indonesia</t>
        </is>
      </c>
      <c r="G2355" t="inlineStr">
        <is>
          <t>RAV4</t>
        </is>
      </c>
      <c r="H2355" t="inlineStr">
        <is>
          <t>Dealer retail</t>
        </is>
      </c>
      <c r="I2355" t="inlineStr">
        <is>
          <t>Private buyer</t>
        </is>
      </c>
      <c r="J2355" t="inlineStr">
        <is>
          <t>Carlos Silva</t>
        </is>
      </c>
      <c r="K2355" s="70" t="n">
        <v>45</v>
      </c>
      <c r="L2355" s="71" t="n">
        <v>3512099.76</v>
      </c>
      <c r="M2355" s="71" t="n">
        <v>158044489.2</v>
      </c>
      <c r="N2355" s="71" t="n">
        <v>3160889.78</v>
      </c>
      <c r="O2355" s="71" t="n">
        <v>154883599.42</v>
      </c>
      <c r="P2355" s="71" t="n">
        <v>123140035.24</v>
      </c>
      <c r="Q2355" s="71" t="n">
        <v>31743564.18</v>
      </c>
      <c r="R2355" t="inlineStr">
        <is>
          <t>JK-04</t>
        </is>
      </c>
      <c r="S2355" t="inlineStr">
        <is>
          <t>Hybrid</t>
        </is>
      </c>
      <c r="T2355" s="70" t="n">
        <v>48</v>
      </c>
      <c r="U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TY102347</t>
        </is>
      </c>
      <c r="B2356" s="68" t="n">
        <v>45966</v>
      </c>
      <c r="C2356" s="69" t="n">
        <v>2025</v>
      </c>
      <c r="D2356" t="inlineStr">
        <is>
          <t>Nov</t>
        </is>
      </c>
      <c r="E2356" t="inlineStr">
        <is>
          <t>North America</t>
        </is>
      </c>
      <c r="F2356" t="inlineStr">
        <is>
          <t>Canada</t>
        </is>
      </c>
      <c r="G2356" t="inlineStr">
        <is>
          <t>RAV4</t>
        </is>
      </c>
      <c r="H2356" t="inlineStr">
        <is>
          <t>Dealer retail</t>
        </is>
      </c>
      <c r="I2356" t="inlineStr">
        <is>
          <t>Private buyer</t>
        </is>
      </c>
      <c r="J2356" t="inlineStr">
        <is>
          <t>Arjun Mehta</t>
        </is>
      </c>
      <c r="K2356" s="70" t="n">
        <v>11</v>
      </c>
      <c r="L2356" s="71" t="n">
        <v>3762554.51</v>
      </c>
      <c r="M2356" s="71" t="n">
        <v>41388099.61</v>
      </c>
      <c r="N2356" s="71" t="n">
        <v>2069404.98</v>
      </c>
      <c r="O2356" s="71" t="n">
        <v>39318694.63</v>
      </c>
      <c r="P2356" s="71" t="n">
        <v>31144952.19</v>
      </c>
      <c r="Q2356" s="71" t="n">
        <v>8173742.44</v>
      </c>
      <c r="R2356" t="inlineStr">
        <is>
          <t>TO-03</t>
        </is>
      </c>
      <c r="S2356" t="inlineStr">
        <is>
          <t>Hybrid</t>
        </is>
      </c>
      <c r="T2356" s="70" t="n">
        <v>11</v>
      </c>
      <c r="U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TY102348</t>
        </is>
      </c>
      <c r="B2357" s="68" t="n">
        <v>45966</v>
      </c>
      <c r="C2357" s="69" t="n">
        <v>2025</v>
      </c>
      <c r="D2357" t="inlineStr">
        <is>
          <t>Nov</t>
        </is>
      </c>
      <c r="E2357" t="inlineStr">
        <is>
          <t>Japan</t>
        </is>
      </c>
      <c r="F2357" t="inlineStr">
        <is>
          <t>Japan</t>
        </is>
      </c>
      <c r="G2357" t="inlineStr">
        <is>
          <t>Hilux</t>
        </is>
      </c>
      <c r="H2357" t="inlineStr">
        <is>
          <t>Dealer retail</t>
        </is>
      </c>
      <c r="I2357" t="inlineStr">
        <is>
          <t>Private buyer</t>
        </is>
      </c>
      <c r="J2357" t="inlineStr">
        <is>
          <t>Ravindra Patil</t>
        </is>
      </c>
      <c r="K2357" s="70" t="n">
        <v>36</v>
      </c>
      <c r="L2357" s="71" t="n">
        <v>3785198.66</v>
      </c>
      <c r="M2357" s="71" t="n">
        <v>136267151.76</v>
      </c>
      <c r="N2357" s="71" t="n">
        <v>2725343.04</v>
      </c>
      <c r="O2357" s="71" t="n">
        <v>133541808.72</v>
      </c>
      <c r="P2357" s="71" t="n">
        <v>112658580.26</v>
      </c>
      <c r="Q2357" s="71" t="n">
        <v>20883228.46</v>
      </c>
      <c r="R2357" t="inlineStr">
        <is>
          <t>NG-03</t>
        </is>
      </c>
      <c r="S2357" t="inlineStr">
        <is>
          <t>Diesel</t>
        </is>
      </c>
      <c r="T2357" s="70" t="n">
        <v>36</v>
      </c>
      <c r="U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TY102349</t>
        </is>
      </c>
      <c r="B2358" s="68" t="n">
        <v>45966</v>
      </c>
      <c r="C2358" s="69" t="n">
        <v>2025</v>
      </c>
      <c r="D2358" t="inlineStr">
        <is>
          <t>Nov</t>
        </is>
      </c>
      <c r="E2358" t="inlineStr">
        <is>
          <t>North America</t>
        </is>
      </c>
      <c r="F2358" t="inlineStr">
        <is>
          <t>Canada</t>
        </is>
      </c>
      <c r="G2358" t="inlineStr">
        <is>
          <t>RAV4</t>
        </is>
      </c>
      <c r="H2358" t="inlineStr">
        <is>
          <t>Dealer retail</t>
        </is>
      </c>
      <c r="I2358" t="inlineStr">
        <is>
          <t>Company fleet</t>
        </is>
      </c>
      <c r="J2358" t="inlineStr">
        <is>
          <t>Ravindra Patil</t>
        </is>
      </c>
      <c r="K2358" s="70" t="n">
        <v>48</v>
      </c>
      <c r="L2358" s="71" t="n">
        <v>3785403.06</v>
      </c>
      <c r="M2358" s="71" t="n">
        <v>181699346.88</v>
      </c>
      <c r="N2358" s="71" t="n">
        <v>5450980.41</v>
      </c>
      <c r="O2358" s="71" t="n">
        <v>176248366.47</v>
      </c>
      <c r="P2358" s="71" t="n">
        <v>139528540.96</v>
      </c>
      <c r="Q2358" s="71" t="n">
        <v>36719825.51</v>
      </c>
      <c r="R2358" t="inlineStr">
        <is>
          <t>TO-02</t>
        </is>
      </c>
      <c r="S2358" t="inlineStr">
        <is>
          <t>Petrol</t>
        </is>
      </c>
      <c r="T2358" s="70" t="n">
        <v>51</v>
      </c>
      <c r="U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TY102350</t>
        </is>
      </c>
      <c r="B2359" s="68" t="n">
        <v>45966</v>
      </c>
      <c r="C2359" s="69" t="n">
        <v>2025</v>
      </c>
      <c r="D2359" t="inlineStr">
        <is>
          <t>Nov</t>
        </is>
      </c>
      <c r="E2359" t="inlineStr">
        <is>
          <t>Japan</t>
        </is>
      </c>
      <c r="F2359" t="inlineStr">
        <is>
          <t>Japan</t>
        </is>
      </c>
      <c r="G2359" t="inlineStr">
        <is>
          <t>RAV4</t>
        </is>
      </c>
      <c r="H2359" t="inlineStr">
        <is>
          <t>Dealer retail</t>
        </is>
      </c>
      <c r="I2359" t="inlineStr">
        <is>
          <t>Private buyer</t>
        </is>
      </c>
      <c r="J2359" t="inlineStr">
        <is>
          <t>Ruhi Shaikh</t>
        </is>
      </c>
      <c r="K2359" s="70" t="n">
        <v>42</v>
      </c>
      <c r="L2359" s="71" t="n">
        <v>3709748.55</v>
      </c>
      <c r="M2359" s="71" t="n">
        <v>155809439.1</v>
      </c>
      <c r="N2359" s="71" t="n">
        <v>3116188.78</v>
      </c>
      <c r="O2359" s="71" t="n">
        <v>152693250.32</v>
      </c>
      <c r="P2359" s="71" t="n">
        <v>123789292.9</v>
      </c>
      <c r="Q2359" s="71" t="n">
        <v>28903957.42</v>
      </c>
      <c r="R2359" t="inlineStr">
        <is>
          <t>OS-02</t>
        </is>
      </c>
      <c r="S2359" t="inlineStr">
        <is>
          <t>Petrol</t>
        </is>
      </c>
      <c r="T2359" s="70" t="n">
        <v>43</v>
      </c>
      <c r="U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TY102351</t>
        </is>
      </c>
      <c r="B2360" s="68" t="n">
        <v>45966</v>
      </c>
      <c r="C2360" s="69" t="n">
        <v>2025</v>
      </c>
      <c r="D2360" t="inlineStr">
        <is>
          <t>Nov</t>
        </is>
      </c>
      <c r="E2360" t="inlineStr">
        <is>
          <t>Asia</t>
        </is>
      </c>
      <c r="F2360" t="inlineStr">
        <is>
          <t>Thailand</t>
        </is>
      </c>
      <c r="G2360" t="inlineStr">
        <is>
          <t>Camry</t>
        </is>
      </c>
      <c r="H2360" t="inlineStr">
        <is>
          <t>Dealer retail</t>
        </is>
      </c>
      <c r="I2360" t="inlineStr">
        <is>
          <t>Private buyer</t>
        </is>
      </c>
      <c r="J2360" t="inlineStr">
        <is>
          <t>Carlos Silva</t>
        </is>
      </c>
      <c r="K2360" s="70" t="n">
        <v>22</v>
      </c>
      <c r="L2360" s="71" t="n">
        <v>3879941.72</v>
      </c>
      <c r="M2360" s="71" t="n">
        <v>85358717.84</v>
      </c>
      <c r="N2360" s="71" t="n">
        <v>2560761.54</v>
      </c>
      <c r="O2360" s="71" t="n">
        <v>82797956.3</v>
      </c>
      <c r="P2360" s="71" t="n">
        <v>68607914.68000001</v>
      </c>
      <c r="Q2360" s="71" t="n">
        <v>14190041.62</v>
      </c>
      <c r="R2360" t="inlineStr">
        <is>
          <t>BK-04</t>
        </is>
      </c>
      <c r="S2360" t="inlineStr">
        <is>
          <t>Hybrid</t>
        </is>
      </c>
      <c r="T2360" s="70" t="n">
        <v>24</v>
      </c>
      <c r="U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TY102352</t>
        </is>
      </c>
      <c r="B2361" s="68" t="n">
        <v>45966</v>
      </c>
      <c r="C2361" s="69" t="n">
        <v>2025</v>
      </c>
      <c r="D2361" t="inlineStr">
        <is>
          <t>Nov</t>
        </is>
      </c>
      <c r="E2361" t="inlineStr">
        <is>
          <t>North America</t>
        </is>
      </c>
      <c r="F2361" t="inlineStr">
        <is>
          <t>USA</t>
        </is>
      </c>
      <c r="G2361" t="inlineStr">
        <is>
          <t>Corolla</t>
        </is>
      </c>
      <c r="H2361" t="inlineStr">
        <is>
          <t>Fleet</t>
        </is>
      </c>
      <c r="I2361" t="inlineStr">
        <is>
          <t>Private buyer</t>
        </is>
      </c>
      <c r="J2361" t="inlineStr">
        <is>
          <t>Ana Costa</t>
        </is>
      </c>
      <c r="K2361" s="70" t="n">
        <v>11</v>
      </c>
      <c r="L2361" s="71" t="n">
        <v>2692047.19</v>
      </c>
      <c r="M2361" s="71" t="n">
        <v>29612519.09</v>
      </c>
      <c r="N2361" s="71" t="n">
        <v>888375.5699999999</v>
      </c>
      <c r="O2361" s="71" t="n">
        <v>28724143.52</v>
      </c>
      <c r="P2361" s="71" t="n">
        <v>26047485.69</v>
      </c>
      <c r="Q2361" s="71" t="n">
        <v>2676657.83</v>
      </c>
      <c r="R2361" t="inlineStr">
        <is>
          <t>LA-02</t>
        </is>
      </c>
      <c r="S2361" t="inlineStr">
        <is>
          <t>Hybrid</t>
        </is>
      </c>
      <c r="T2361" s="70" t="n">
        <v>11</v>
      </c>
      <c r="U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TY102353</t>
        </is>
      </c>
      <c r="B2362" s="68" t="n">
        <v>45966</v>
      </c>
      <c r="C2362" s="69" t="n">
        <v>2025</v>
      </c>
      <c r="D2362" t="inlineStr">
        <is>
          <t>Nov</t>
        </is>
      </c>
      <c r="E2362" t="inlineStr">
        <is>
          <t>Europe</t>
        </is>
      </c>
      <c r="F2362" t="inlineStr">
        <is>
          <t>UK</t>
        </is>
      </c>
      <c r="G2362" t="inlineStr">
        <is>
          <t>Land Cruiser</t>
        </is>
      </c>
      <c r="H2362" t="inlineStr">
        <is>
          <t>Dealer retail</t>
        </is>
      </c>
      <c r="I2362" t="inlineStr">
        <is>
          <t>Company fleet</t>
        </is>
      </c>
      <c r="J2362" t="inlineStr">
        <is>
          <t>Amir Khan</t>
        </is>
      </c>
      <c r="K2362" s="70" t="n">
        <v>33</v>
      </c>
      <c r="L2362" s="71" t="n">
        <v>7908143.82</v>
      </c>
      <c r="M2362" s="71" t="n">
        <v>260968746.06</v>
      </c>
      <c r="N2362" s="71" t="n">
        <v>0</v>
      </c>
      <c r="O2362" s="71" t="n">
        <v>260968746.06</v>
      </c>
      <c r="P2362" s="71" t="n">
        <v>183443562.68</v>
      </c>
      <c r="Q2362" s="71" t="n">
        <v>77525183.38</v>
      </c>
      <c r="R2362" t="inlineStr">
        <is>
          <t>LN-03</t>
        </is>
      </c>
      <c r="S2362" t="inlineStr">
        <is>
          <t>Diesel</t>
        </is>
      </c>
      <c r="T2362" s="70" t="n">
        <v>33</v>
      </c>
      <c r="U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TY102354</t>
        </is>
      </c>
      <c r="B2363" s="68" t="n">
        <v>45966</v>
      </c>
      <c r="C2363" s="69" t="n">
        <v>2025</v>
      </c>
      <c r="D2363" t="inlineStr">
        <is>
          <t>Nov</t>
        </is>
      </c>
      <c r="E2363" t="inlineStr">
        <is>
          <t>Europe</t>
        </is>
      </c>
      <c r="F2363" t="inlineStr">
        <is>
          <t>France</t>
        </is>
      </c>
      <c r="G2363" t="inlineStr">
        <is>
          <t>Hilux</t>
        </is>
      </c>
      <c r="H2363" t="inlineStr">
        <is>
          <t>Dealer retail</t>
        </is>
      </c>
      <c r="I2363" t="inlineStr">
        <is>
          <t>Private buyer</t>
        </is>
      </c>
      <c r="J2363" t="inlineStr">
        <is>
          <t>Sophie Müller</t>
        </is>
      </c>
      <c r="K2363" s="70" t="n">
        <v>2</v>
      </c>
      <c r="L2363" s="71" t="n">
        <v>4227583.06</v>
      </c>
      <c r="M2363" s="71" t="n">
        <v>8455166.119999999</v>
      </c>
      <c r="N2363" s="71" t="n">
        <v>422758.31</v>
      </c>
      <c r="O2363" s="71" t="n">
        <v>8032407.81</v>
      </c>
      <c r="P2363" s="71" t="n">
        <v>6420756.95</v>
      </c>
      <c r="Q2363" s="71" t="n">
        <v>1611650.86</v>
      </c>
      <c r="R2363" t="inlineStr">
        <is>
          <t>PA-03</t>
        </is>
      </c>
      <c r="S2363" t="inlineStr">
        <is>
          <t>Diesel</t>
        </is>
      </c>
      <c r="T2363" s="70" t="n">
        <v>2</v>
      </c>
      <c r="U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TY102355</t>
        </is>
      </c>
      <c r="B2364" s="68" t="n">
        <v>45966</v>
      </c>
      <c r="C2364" s="69" t="n">
        <v>2025</v>
      </c>
      <c r="D2364" t="inlineStr">
        <is>
          <t>Nov</t>
        </is>
      </c>
      <c r="E2364" t="inlineStr">
        <is>
          <t>Asia</t>
        </is>
      </c>
      <c r="F2364" t="inlineStr">
        <is>
          <t>India</t>
        </is>
      </c>
      <c r="G2364" t="inlineStr">
        <is>
          <t>RAV4</t>
        </is>
      </c>
      <c r="H2364" t="inlineStr">
        <is>
          <t>Dealer retail</t>
        </is>
      </c>
      <c r="I2364" t="inlineStr">
        <is>
          <t>Private buyer</t>
        </is>
      </c>
      <c r="J2364" t="inlineStr">
        <is>
          <t>Noah Smith</t>
        </is>
      </c>
      <c r="K2364" s="70" t="n">
        <v>26</v>
      </c>
      <c r="L2364" s="71" t="n">
        <v>3433516.89</v>
      </c>
      <c r="M2364" s="71" t="n">
        <v>89271439.14</v>
      </c>
      <c r="N2364" s="71" t="n">
        <v>2678143.17</v>
      </c>
      <c r="O2364" s="71" t="n">
        <v>86593295.97</v>
      </c>
      <c r="P2364" s="71" t="n">
        <v>71330654.64</v>
      </c>
      <c r="Q2364" s="71" t="n">
        <v>15262641.33</v>
      </c>
      <c r="R2364" t="inlineStr">
        <is>
          <t>BL-02</t>
        </is>
      </c>
      <c r="S2364" t="inlineStr">
        <is>
          <t>Hybrid</t>
        </is>
      </c>
      <c r="T2364" s="70" t="n">
        <v>25</v>
      </c>
      <c r="U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TY102356</t>
        </is>
      </c>
      <c r="B2365" s="68" t="n">
        <v>45966</v>
      </c>
      <c r="C2365" s="69" t="n">
        <v>2025</v>
      </c>
      <c r="D2365" t="inlineStr">
        <is>
          <t>Nov</t>
        </is>
      </c>
      <c r="E2365" t="inlineStr">
        <is>
          <t>Japan</t>
        </is>
      </c>
      <c r="F2365" t="inlineStr">
        <is>
          <t>Japan</t>
        </is>
      </c>
      <c r="G2365" t="inlineStr">
        <is>
          <t>Hilux</t>
        </is>
      </c>
      <c r="H2365" t="inlineStr">
        <is>
          <t>Dealer retail</t>
        </is>
      </c>
      <c r="I2365" t="inlineStr">
        <is>
          <t>Private buyer</t>
        </is>
      </c>
      <c r="J2365" t="inlineStr">
        <is>
          <t>Zoya Ahmed</t>
        </is>
      </c>
      <c r="K2365" s="70" t="n">
        <v>44</v>
      </c>
      <c r="L2365" s="71" t="n">
        <v>4091163.91</v>
      </c>
      <c r="M2365" s="71" t="n">
        <v>180011212.04</v>
      </c>
      <c r="N2365" s="71" t="n">
        <v>9000560.6</v>
      </c>
      <c r="O2365" s="71" t="n">
        <v>171010651.44</v>
      </c>
      <c r="P2365" s="71" t="n">
        <v>135416012.31</v>
      </c>
      <c r="Q2365" s="71" t="n">
        <v>35594639.13</v>
      </c>
      <c r="R2365" t="inlineStr">
        <is>
          <t>OS-02</t>
        </is>
      </c>
      <c r="S2365" t="inlineStr">
        <is>
          <t>Diesel</t>
        </is>
      </c>
      <c r="T2365" s="70" t="n">
        <v>50</v>
      </c>
      <c r="U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TY102357</t>
        </is>
      </c>
      <c r="B2366" s="68" t="n">
        <v>45966</v>
      </c>
      <c r="C2366" s="69" t="n">
        <v>2025</v>
      </c>
      <c r="D2366" t="inlineStr">
        <is>
          <t>Nov</t>
        </is>
      </c>
      <c r="E2366" t="inlineStr">
        <is>
          <t>North America</t>
        </is>
      </c>
      <c r="F2366" t="inlineStr">
        <is>
          <t>USA</t>
        </is>
      </c>
      <c r="G2366" t="inlineStr">
        <is>
          <t>RAV4</t>
        </is>
      </c>
      <c r="H2366" t="inlineStr">
        <is>
          <t>Fleet</t>
        </is>
      </c>
      <c r="I2366" t="inlineStr">
        <is>
          <t>Government</t>
        </is>
      </c>
      <c r="J2366" t="inlineStr">
        <is>
          <t>Sophie Müller</t>
        </is>
      </c>
      <c r="K2366" s="70" t="n">
        <v>2</v>
      </c>
      <c r="L2366" s="71" t="n">
        <v>3564749.43</v>
      </c>
      <c r="M2366" s="71" t="n">
        <v>7129498.86</v>
      </c>
      <c r="N2366" s="71" t="n">
        <v>356474.94</v>
      </c>
      <c r="O2366" s="71" t="n">
        <v>6773023.92</v>
      </c>
      <c r="P2366" s="71" t="n">
        <v>5499694.02</v>
      </c>
      <c r="Q2366" s="71" t="n">
        <v>1273329.9</v>
      </c>
      <c r="R2366" t="inlineStr">
        <is>
          <t>TX-03</t>
        </is>
      </c>
      <c r="S2366" t="inlineStr">
        <is>
          <t>Hybrid</t>
        </is>
      </c>
      <c r="T2366" s="70" t="n">
        <v>2</v>
      </c>
      <c r="U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TY102358</t>
        </is>
      </c>
      <c r="B2367" s="68" t="n">
        <v>45967</v>
      </c>
      <c r="C2367" s="69" t="n">
        <v>2025</v>
      </c>
      <c r="D2367" t="inlineStr">
        <is>
          <t>Nov</t>
        </is>
      </c>
      <c r="E2367" t="inlineStr">
        <is>
          <t>Japan</t>
        </is>
      </c>
      <c r="F2367" t="inlineStr">
        <is>
          <t>Japan</t>
        </is>
      </c>
      <c r="G2367" t="inlineStr">
        <is>
          <t>RAV4</t>
        </is>
      </c>
      <c r="H2367" t="inlineStr">
        <is>
          <t>Fleet</t>
        </is>
      </c>
      <c r="I2367" t="inlineStr">
        <is>
          <t>Private buyer</t>
        </is>
      </c>
      <c r="J2367" t="inlineStr">
        <is>
          <t>Carlos Silva</t>
        </is>
      </c>
      <c r="K2367" s="70" t="n">
        <v>33</v>
      </c>
      <c r="L2367" s="71" t="n">
        <v>3449614.59</v>
      </c>
      <c r="M2367" s="71" t="n">
        <v>113837281.47</v>
      </c>
      <c r="N2367" s="71" t="n">
        <v>0</v>
      </c>
      <c r="O2367" s="71" t="n">
        <v>113837281.47</v>
      </c>
      <c r="P2367" s="71" t="n">
        <v>91825727.68000001</v>
      </c>
      <c r="Q2367" s="71" t="n">
        <v>22011553.79</v>
      </c>
      <c r="R2367" t="inlineStr">
        <is>
          <t>TK-04</t>
        </is>
      </c>
      <c r="S2367" t="inlineStr">
        <is>
          <t>Hybrid</t>
        </is>
      </c>
      <c r="T2367" s="70" t="n">
        <v>36</v>
      </c>
      <c r="U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TY102359</t>
        </is>
      </c>
      <c r="B2368" s="68" t="n">
        <v>45967</v>
      </c>
      <c r="C2368" s="69" t="n">
        <v>2025</v>
      </c>
      <c r="D2368" t="inlineStr">
        <is>
          <t>Nov</t>
        </is>
      </c>
      <c r="E2368" t="inlineStr">
        <is>
          <t>Asia</t>
        </is>
      </c>
      <c r="F2368" t="inlineStr">
        <is>
          <t>Indonesia</t>
        </is>
      </c>
      <c r="G2368" t="inlineStr">
        <is>
          <t>Corolla</t>
        </is>
      </c>
      <c r="H2368" t="inlineStr">
        <is>
          <t>Dealer retail</t>
        </is>
      </c>
      <c r="I2368" t="inlineStr">
        <is>
          <t>Private buyer</t>
        </is>
      </c>
      <c r="J2368" t="inlineStr">
        <is>
          <t>Aisha Bello</t>
        </is>
      </c>
      <c r="K2368" s="70" t="n">
        <v>47</v>
      </c>
      <c r="L2368" s="71" t="n">
        <v>2746995.95</v>
      </c>
      <c r="M2368" s="71" t="n">
        <v>129108809.65</v>
      </c>
      <c r="N2368" s="71" t="n">
        <v>6455440.48</v>
      </c>
      <c r="O2368" s="71" t="n">
        <v>122653369.17</v>
      </c>
      <c r="P2368" s="71" t="n">
        <v>110848089.67</v>
      </c>
      <c r="Q2368" s="71" t="n">
        <v>11805279.5</v>
      </c>
      <c r="R2368" t="inlineStr">
        <is>
          <t>JK-01</t>
        </is>
      </c>
      <c r="S2368" t="inlineStr">
        <is>
          <t>Hybrid</t>
        </is>
      </c>
      <c r="T2368" s="70" t="n">
        <v>51</v>
      </c>
      <c r="U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TY102360</t>
        </is>
      </c>
      <c r="B2369" s="68" t="n">
        <v>45967</v>
      </c>
      <c r="C2369" s="69" t="n">
        <v>2025</v>
      </c>
      <c r="D2369" t="inlineStr">
        <is>
          <t>Nov</t>
        </is>
      </c>
      <c r="E2369" t="inlineStr">
        <is>
          <t>North America</t>
        </is>
      </c>
      <c r="F2369" t="inlineStr">
        <is>
          <t>USA</t>
        </is>
      </c>
      <c r="G2369" t="inlineStr">
        <is>
          <t>Corolla</t>
        </is>
      </c>
      <c r="H2369" t="inlineStr">
        <is>
          <t>Dealer retail</t>
        </is>
      </c>
      <c r="I2369" t="inlineStr">
        <is>
          <t>Private buyer</t>
        </is>
      </c>
      <c r="J2369" t="inlineStr">
        <is>
          <t>Carlos Silva</t>
        </is>
      </c>
      <c r="K2369" s="70" t="n">
        <v>15</v>
      </c>
      <c r="L2369" s="71" t="n">
        <v>2711312.03</v>
      </c>
      <c r="M2369" s="71" t="n">
        <v>40669680.45</v>
      </c>
      <c r="N2369" s="71" t="n">
        <v>1220090.41</v>
      </c>
      <c r="O2369" s="71" t="n">
        <v>39449590.04</v>
      </c>
      <c r="P2369" s="71" t="n">
        <v>35642272.95</v>
      </c>
      <c r="Q2369" s="71" t="n">
        <v>3807317.09</v>
      </c>
      <c r="R2369" t="inlineStr">
        <is>
          <t>NY-04</t>
        </is>
      </c>
      <c r="S2369" t="inlineStr">
        <is>
          <t>Petrol</t>
        </is>
      </c>
      <c r="T2369" s="70" t="n">
        <v>16</v>
      </c>
      <c r="U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TY102361</t>
        </is>
      </c>
      <c r="B2370" s="68" t="n">
        <v>45967</v>
      </c>
      <c r="C2370" s="69" t="n">
        <v>2025</v>
      </c>
      <c r="D2370" t="inlineStr">
        <is>
          <t>Nov</t>
        </is>
      </c>
      <c r="E2370" t="inlineStr">
        <is>
          <t>North America</t>
        </is>
      </c>
      <c r="F2370" t="inlineStr">
        <is>
          <t>Canada</t>
        </is>
      </c>
      <c r="G2370" t="inlineStr">
        <is>
          <t>Hilux</t>
        </is>
      </c>
      <c r="H2370" t="inlineStr">
        <is>
          <t>Dealer retail</t>
        </is>
      </c>
      <c r="I2370" t="inlineStr">
        <is>
          <t>Company fleet</t>
        </is>
      </c>
      <c r="J2370" t="inlineStr">
        <is>
          <t>Olivia Brown</t>
        </is>
      </c>
      <c r="K2370" s="70" t="n">
        <v>47</v>
      </c>
      <c r="L2370" s="71" t="n">
        <v>4066604.05</v>
      </c>
      <c r="M2370" s="71" t="n">
        <v>191130390.35</v>
      </c>
      <c r="N2370" s="71" t="n">
        <v>5733911.71</v>
      </c>
      <c r="O2370" s="71" t="n">
        <v>185396478.64</v>
      </c>
      <c r="P2370" s="71" t="n">
        <v>153172637.23</v>
      </c>
      <c r="Q2370" s="71" t="n">
        <v>32223841.41</v>
      </c>
      <c r="R2370" t="inlineStr">
        <is>
          <t>TO-01</t>
        </is>
      </c>
      <c r="S2370" t="inlineStr">
        <is>
          <t>Diesel</t>
        </is>
      </c>
      <c r="T2370" s="70" t="n">
        <v>47</v>
      </c>
      <c r="U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TY102362</t>
        </is>
      </c>
      <c r="B2371" s="68" t="n">
        <v>45967</v>
      </c>
      <c r="C2371" s="69" t="n">
        <v>2025</v>
      </c>
      <c r="D2371" t="inlineStr">
        <is>
          <t>Nov</t>
        </is>
      </c>
      <c r="E2371" t="inlineStr">
        <is>
          <t>Asia</t>
        </is>
      </c>
      <c r="F2371" t="inlineStr">
        <is>
          <t>Indonesia</t>
        </is>
      </c>
      <c r="G2371" t="inlineStr">
        <is>
          <t>bZ4X</t>
        </is>
      </c>
      <c r="H2371" t="inlineStr">
        <is>
          <t>Dealer retail</t>
        </is>
      </c>
      <c r="I2371" t="inlineStr">
        <is>
          <t>Private buyer</t>
        </is>
      </c>
      <c r="J2371" t="inlineStr">
        <is>
          <t>Aisha Bello</t>
        </is>
      </c>
      <c r="K2371" s="70" t="n">
        <v>19</v>
      </c>
      <c r="L2371" s="71" t="n">
        <v>5990288.45</v>
      </c>
      <c r="M2371" s="71" t="n">
        <v>113815480.55</v>
      </c>
      <c r="N2371" s="71" t="n">
        <v>2276309.61</v>
      </c>
      <c r="O2371" s="71" t="n">
        <v>111539170.94</v>
      </c>
      <c r="P2371" s="71" t="n">
        <v>105565510.39</v>
      </c>
      <c r="Q2371" s="71" t="n">
        <v>5973660.55</v>
      </c>
      <c r="R2371" t="inlineStr">
        <is>
          <t>JK-02</t>
        </is>
      </c>
      <c r="S2371" t="inlineStr">
        <is>
          <t>EV</t>
        </is>
      </c>
      <c r="T2371" s="70" t="n">
        <v>19</v>
      </c>
      <c r="U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TY102363</t>
        </is>
      </c>
      <c r="B2372" s="68" t="n">
        <v>45967</v>
      </c>
      <c r="C2372" s="69" t="n">
        <v>2025</v>
      </c>
      <c r="D2372" t="inlineStr">
        <is>
          <t>Nov</t>
        </is>
      </c>
      <c r="E2372" t="inlineStr">
        <is>
          <t>Asia</t>
        </is>
      </c>
      <c r="F2372" t="inlineStr">
        <is>
          <t>India</t>
        </is>
      </c>
      <c r="G2372" t="inlineStr">
        <is>
          <t>Prius</t>
        </is>
      </c>
      <c r="H2372" t="inlineStr">
        <is>
          <t>Dealer retail</t>
        </is>
      </c>
      <c r="I2372" t="inlineStr">
        <is>
          <t>Company fleet</t>
        </is>
      </c>
      <c r="J2372" t="inlineStr">
        <is>
          <t>Ravindra Patil</t>
        </is>
      </c>
      <c r="K2372" s="70" t="n">
        <v>29</v>
      </c>
      <c r="L2372" s="71" t="n">
        <v>3466716.26</v>
      </c>
      <c r="M2372" s="71" t="n">
        <v>100534771.54</v>
      </c>
      <c r="N2372" s="71" t="n">
        <v>0</v>
      </c>
      <c r="O2372" s="71" t="n">
        <v>100534771.54</v>
      </c>
      <c r="P2372" s="71" t="n">
        <v>81763156.47</v>
      </c>
      <c r="Q2372" s="71" t="n">
        <v>18771615.07</v>
      </c>
      <c r="R2372" t="inlineStr">
        <is>
          <t>PU-04</t>
        </is>
      </c>
      <c r="S2372" t="inlineStr">
        <is>
          <t>Hybrid</t>
        </is>
      </c>
      <c r="T2372" s="70" t="n">
        <v>32</v>
      </c>
      <c r="U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TY102364</t>
        </is>
      </c>
      <c r="B2373" s="68" t="n">
        <v>45967</v>
      </c>
      <c r="C2373" s="69" t="n">
        <v>2025</v>
      </c>
      <c r="D2373" t="inlineStr">
        <is>
          <t>Nov</t>
        </is>
      </c>
      <c r="E2373" t="inlineStr">
        <is>
          <t>Japan</t>
        </is>
      </c>
      <c r="F2373" t="inlineStr">
        <is>
          <t>Japan</t>
        </is>
      </c>
      <c r="G2373" t="inlineStr">
        <is>
          <t>Hilux</t>
        </is>
      </c>
      <c r="H2373" t="inlineStr">
        <is>
          <t>Fleet</t>
        </is>
      </c>
      <c r="I2373" t="inlineStr">
        <is>
          <t>Private buyer</t>
        </is>
      </c>
      <c r="J2373" t="inlineStr">
        <is>
          <t>Mei Lin</t>
        </is>
      </c>
      <c r="K2373" s="70" t="n">
        <v>38</v>
      </c>
      <c r="L2373" s="71" t="n">
        <v>4174346.25</v>
      </c>
      <c r="M2373" s="71" t="n">
        <v>158625157.5</v>
      </c>
      <c r="N2373" s="71" t="n">
        <v>3172503.15</v>
      </c>
      <c r="O2373" s="71" t="n">
        <v>155452654.35</v>
      </c>
      <c r="P2373" s="71" t="n">
        <v>124887088.57</v>
      </c>
      <c r="Q2373" s="71" t="n">
        <v>30565565.78</v>
      </c>
      <c r="R2373" t="inlineStr">
        <is>
          <t>OS-02</t>
        </is>
      </c>
      <c r="S2373" t="inlineStr">
        <is>
          <t>Petrol</t>
        </is>
      </c>
      <c r="T2373" s="70" t="n">
        <v>39</v>
      </c>
      <c r="U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TY102365</t>
        </is>
      </c>
      <c r="B2374" s="68" t="n">
        <v>45968</v>
      </c>
      <c r="C2374" s="69" t="n">
        <v>2025</v>
      </c>
      <c r="D2374" t="inlineStr">
        <is>
          <t>Nov</t>
        </is>
      </c>
      <c r="E2374" t="inlineStr">
        <is>
          <t>Japan</t>
        </is>
      </c>
      <c r="F2374" t="inlineStr">
        <is>
          <t>Japan</t>
        </is>
      </c>
      <c r="G2374" t="inlineStr">
        <is>
          <t>Camry</t>
        </is>
      </c>
      <c r="H2374" t="inlineStr">
        <is>
          <t>Dealer retail</t>
        </is>
      </c>
      <c r="I2374" t="inlineStr">
        <is>
          <t>Company fleet</t>
        </is>
      </c>
      <c r="J2374" t="inlineStr">
        <is>
          <t>Wei Chen</t>
        </is>
      </c>
      <c r="K2374" s="70" t="n">
        <v>37</v>
      </c>
      <c r="L2374" s="71" t="n">
        <v>3878034.48</v>
      </c>
      <c r="M2374" s="71" t="n">
        <v>143487275.76</v>
      </c>
      <c r="N2374" s="71" t="n">
        <v>4304618.27</v>
      </c>
      <c r="O2374" s="71" t="n">
        <v>139182657.49</v>
      </c>
      <c r="P2374" s="71" t="n">
        <v>115495227.84</v>
      </c>
      <c r="Q2374" s="71" t="n">
        <v>23687429.65</v>
      </c>
      <c r="R2374" t="inlineStr">
        <is>
          <t>OS-02</t>
        </is>
      </c>
      <c r="S2374" t="inlineStr">
        <is>
          <t>Petrol</t>
        </is>
      </c>
      <c r="T2374" s="70" t="n">
        <v>35</v>
      </c>
      <c r="U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TY102366</t>
        </is>
      </c>
      <c r="B2375" s="68" t="n">
        <v>45968</v>
      </c>
      <c r="C2375" s="69" t="n">
        <v>2025</v>
      </c>
      <c r="D2375" t="inlineStr">
        <is>
          <t>Nov</t>
        </is>
      </c>
      <c r="E2375" t="inlineStr">
        <is>
          <t>Asia</t>
        </is>
      </c>
      <c r="F2375" t="inlineStr">
        <is>
          <t>India</t>
        </is>
      </c>
      <c r="G2375" t="inlineStr">
        <is>
          <t>Prius</t>
        </is>
      </c>
      <c r="H2375" t="inlineStr">
        <is>
          <t>Dealer retail</t>
        </is>
      </c>
      <c r="I2375" t="inlineStr">
        <is>
          <t>Private buyer</t>
        </is>
      </c>
      <c r="J2375" t="inlineStr">
        <is>
          <t>Sara Rossi</t>
        </is>
      </c>
      <c r="K2375" s="70" t="n">
        <v>45</v>
      </c>
      <c r="L2375" s="71" t="n">
        <v>3467938.01</v>
      </c>
      <c r="M2375" s="71" t="n">
        <v>156057210.45</v>
      </c>
      <c r="N2375" s="71" t="n">
        <v>4681716.31</v>
      </c>
      <c r="O2375" s="71" t="n">
        <v>151375494.14</v>
      </c>
      <c r="P2375" s="71" t="n">
        <v>123111540.84</v>
      </c>
      <c r="Q2375" s="71" t="n">
        <v>28263953.3</v>
      </c>
      <c r="R2375" t="inlineStr">
        <is>
          <t>BL-03</t>
        </is>
      </c>
      <c r="S2375" t="inlineStr">
        <is>
          <t>Hybrid</t>
        </is>
      </c>
      <c r="T2375" s="70" t="n">
        <v>46</v>
      </c>
      <c r="U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TY102367</t>
        </is>
      </c>
      <c r="B2376" s="68" t="n">
        <v>45968</v>
      </c>
      <c r="C2376" s="69" t="n">
        <v>2025</v>
      </c>
      <c r="D2376" t="inlineStr">
        <is>
          <t>Nov</t>
        </is>
      </c>
      <c r="E2376" t="inlineStr">
        <is>
          <t>North America</t>
        </is>
      </c>
      <c r="F2376" t="inlineStr">
        <is>
          <t>Canada</t>
        </is>
      </c>
      <c r="G2376" t="inlineStr">
        <is>
          <t>RAV4</t>
        </is>
      </c>
      <c r="H2376" t="inlineStr">
        <is>
          <t>Dealer retail</t>
        </is>
      </c>
      <c r="I2376" t="inlineStr">
        <is>
          <t>Private buyer</t>
        </is>
      </c>
      <c r="J2376" t="inlineStr">
        <is>
          <t>Wei Chen</t>
        </is>
      </c>
      <c r="K2376" s="70" t="n">
        <v>21</v>
      </c>
      <c r="L2376" s="71" t="n">
        <v>3703251.5</v>
      </c>
      <c r="M2376" s="71" t="n">
        <v>77768281.5</v>
      </c>
      <c r="N2376" s="71" t="n">
        <v>0</v>
      </c>
      <c r="O2376" s="71" t="n">
        <v>77768281.5</v>
      </c>
      <c r="P2376" s="71" t="n">
        <v>57874037.11</v>
      </c>
      <c r="Q2376" s="71" t="n">
        <v>19894244.39</v>
      </c>
      <c r="R2376" t="inlineStr">
        <is>
          <t>TO-03</t>
        </is>
      </c>
      <c r="S2376" t="inlineStr">
        <is>
          <t>Hybrid</t>
        </is>
      </c>
      <c r="T2376" s="70" t="n">
        <v>22</v>
      </c>
      <c r="U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TY102368</t>
        </is>
      </c>
      <c r="B2377" s="68" t="n">
        <v>45968</v>
      </c>
      <c r="C2377" s="69" t="n">
        <v>2025</v>
      </c>
      <c r="D2377" t="inlineStr">
        <is>
          <t>Nov</t>
        </is>
      </c>
      <c r="E2377" t="inlineStr">
        <is>
          <t>Asia</t>
        </is>
      </c>
      <c r="F2377" t="inlineStr">
        <is>
          <t>Indonesia</t>
        </is>
      </c>
      <c r="G2377" t="inlineStr">
        <is>
          <t>Prius</t>
        </is>
      </c>
      <c r="H2377" t="inlineStr">
        <is>
          <t>Dealer retail</t>
        </is>
      </c>
      <c r="I2377" t="inlineStr">
        <is>
          <t>Government</t>
        </is>
      </c>
      <c r="J2377" t="inlineStr">
        <is>
          <t>Sara Rossi</t>
        </is>
      </c>
      <c r="K2377" s="70" t="n">
        <v>44</v>
      </c>
      <c r="L2377" s="71" t="n">
        <v>3600670.83</v>
      </c>
      <c r="M2377" s="71" t="n">
        <v>158429516.52</v>
      </c>
      <c r="N2377" s="71" t="n">
        <v>4752885.5</v>
      </c>
      <c r="O2377" s="71" t="n">
        <v>153676631.02</v>
      </c>
      <c r="P2377" s="71" t="n">
        <v>123549320.03</v>
      </c>
      <c r="Q2377" s="71" t="n">
        <v>30127310.99</v>
      </c>
      <c r="R2377" t="inlineStr">
        <is>
          <t>JK-02</t>
        </is>
      </c>
      <c r="S2377" t="inlineStr">
        <is>
          <t>Hybrid</t>
        </is>
      </c>
      <c r="T2377" s="70" t="n">
        <v>45</v>
      </c>
      <c r="U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TY102369</t>
        </is>
      </c>
      <c r="B2378" s="68" t="n">
        <v>45968</v>
      </c>
      <c r="C2378" s="69" t="n">
        <v>2025</v>
      </c>
      <c r="D2378" t="inlineStr">
        <is>
          <t>Nov</t>
        </is>
      </c>
      <c r="E2378" t="inlineStr">
        <is>
          <t>Japan</t>
        </is>
      </c>
      <c r="F2378" t="inlineStr">
        <is>
          <t>Japan</t>
        </is>
      </c>
      <c r="G2378" t="inlineStr">
        <is>
          <t>RAV4</t>
        </is>
      </c>
      <c r="H2378" t="inlineStr">
        <is>
          <t>Dealer retail</t>
        </is>
      </c>
      <c r="I2378" t="inlineStr">
        <is>
          <t>Private buyer</t>
        </is>
      </c>
      <c r="J2378" t="inlineStr">
        <is>
          <t>Yuki Sato</t>
        </is>
      </c>
      <c r="K2378" s="70" t="n">
        <v>6</v>
      </c>
      <c r="L2378" s="71" t="n">
        <v>3536356.9</v>
      </c>
      <c r="M2378" s="71" t="n">
        <v>21218141.4</v>
      </c>
      <c r="N2378" s="71" t="n">
        <v>0</v>
      </c>
      <c r="O2378" s="71" t="n">
        <v>21218141.4</v>
      </c>
      <c r="P2378" s="71" t="n">
        <v>17024831.39</v>
      </c>
      <c r="Q2378" s="71" t="n">
        <v>4193310.01</v>
      </c>
      <c r="R2378" t="inlineStr">
        <is>
          <t>TK-04</t>
        </is>
      </c>
      <c r="S2378" t="inlineStr">
        <is>
          <t>Hybrid</t>
        </is>
      </c>
      <c r="T2378" s="70" t="n">
        <v>6</v>
      </c>
      <c r="U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TY102370</t>
        </is>
      </c>
      <c r="B2379" s="68" t="n">
        <v>45968</v>
      </c>
      <c r="C2379" s="69" t="n">
        <v>2025</v>
      </c>
      <c r="D2379" t="inlineStr">
        <is>
          <t>Nov</t>
        </is>
      </c>
      <c r="E2379" t="inlineStr">
        <is>
          <t>North America</t>
        </is>
      </c>
      <c r="F2379" t="inlineStr">
        <is>
          <t>USA</t>
        </is>
      </c>
      <c r="G2379" t="inlineStr">
        <is>
          <t>Hilux</t>
        </is>
      </c>
      <c r="H2379" t="inlineStr">
        <is>
          <t>Dealer retail</t>
        </is>
      </c>
      <c r="I2379" t="inlineStr">
        <is>
          <t>Private buyer</t>
        </is>
      </c>
      <c r="J2379" t="inlineStr">
        <is>
          <t>Shraddha Kulkarni</t>
        </is>
      </c>
      <c r="K2379" s="70" t="n">
        <v>42</v>
      </c>
      <c r="L2379" s="71" t="n">
        <v>4102738.66</v>
      </c>
      <c r="M2379" s="71" t="n">
        <v>172315023.72</v>
      </c>
      <c r="N2379" s="71" t="n">
        <v>5169450.71</v>
      </c>
      <c r="O2379" s="71" t="n">
        <v>167145573.01</v>
      </c>
      <c r="P2379" s="71" t="n">
        <v>135809993.58</v>
      </c>
      <c r="Q2379" s="71" t="n">
        <v>31335579.43</v>
      </c>
      <c r="R2379" t="inlineStr">
        <is>
          <t>LA-02</t>
        </is>
      </c>
      <c r="S2379" t="inlineStr">
        <is>
          <t>Diesel</t>
        </is>
      </c>
      <c r="T2379" s="70" t="n">
        <v>44</v>
      </c>
      <c r="U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TY102371</t>
        </is>
      </c>
      <c r="B2380" s="68" t="n">
        <v>45968</v>
      </c>
      <c r="C2380" s="69" t="n">
        <v>2025</v>
      </c>
      <c r="D2380" t="inlineStr">
        <is>
          <t>Nov</t>
        </is>
      </c>
      <c r="E2380" t="inlineStr">
        <is>
          <t>Japan</t>
        </is>
      </c>
      <c r="F2380" t="inlineStr">
        <is>
          <t>Japan</t>
        </is>
      </c>
      <c r="G2380" t="inlineStr">
        <is>
          <t>RAV4</t>
        </is>
      </c>
      <c r="H2380" t="inlineStr">
        <is>
          <t>Dealer retail</t>
        </is>
      </c>
      <c r="I2380" t="inlineStr">
        <is>
          <t>Company fleet</t>
        </is>
      </c>
      <c r="J2380" t="inlineStr">
        <is>
          <t>Yuki Sato</t>
        </is>
      </c>
      <c r="K2380" s="70" t="n">
        <v>11</v>
      </c>
      <c r="L2380" s="71" t="n">
        <v>3539016.25</v>
      </c>
      <c r="M2380" s="71" t="n">
        <v>38929178.75</v>
      </c>
      <c r="N2380" s="71" t="n">
        <v>0</v>
      </c>
      <c r="O2380" s="71" t="n">
        <v>38929178.75</v>
      </c>
      <c r="P2380" s="71" t="n">
        <v>30904349.35</v>
      </c>
      <c r="Q2380" s="71" t="n">
        <v>8024829.4</v>
      </c>
      <c r="R2380" t="inlineStr">
        <is>
          <t>NG-01</t>
        </is>
      </c>
      <c r="S2380" t="inlineStr">
        <is>
          <t>Petrol</t>
        </is>
      </c>
      <c r="T2380" s="70" t="n">
        <v>11</v>
      </c>
      <c r="U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TY102372</t>
        </is>
      </c>
      <c r="B2381" s="68" t="n">
        <v>45968</v>
      </c>
      <c r="C2381" s="69" t="n">
        <v>2025</v>
      </c>
      <c r="D2381" t="inlineStr">
        <is>
          <t>Nov</t>
        </is>
      </c>
      <c r="E2381" t="inlineStr">
        <is>
          <t>Europe</t>
        </is>
      </c>
      <c r="F2381" t="inlineStr">
        <is>
          <t>Germany</t>
        </is>
      </c>
      <c r="G2381" t="inlineStr">
        <is>
          <t>Corolla</t>
        </is>
      </c>
      <c r="H2381" t="inlineStr">
        <is>
          <t>Dealer retail</t>
        </is>
      </c>
      <c r="I2381" t="inlineStr">
        <is>
          <t>Private buyer</t>
        </is>
      </c>
      <c r="J2381" t="inlineStr">
        <is>
          <t>Olivia Brown</t>
        </is>
      </c>
      <c r="K2381" s="70" t="n">
        <v>13</v>
      </c>
      <c r="L2381" s="71" t="n">
        <v>2774088.95</v>
      </c>
      <c r="M2381" s="71" t="n">
        <v>36063156.35</v>
      </c>
      <c r="N2381" s="71" t="n">
        <v>1081894.69</v>
      </c>
      <c r="O2381" s="71" t="n">
        <v>34981261.66</v>
      </c>
      <c r="P2381" s="71" t="n">
        <v>30178040.3</v>
      </c>
      <c r="Q2381" s="71" t="n">
        <v>4803221.36</v>
      </c>
      <c r="R2381" t="inlineStr">
        <is>
          <t>BE-04</t>
        </is>
      </c>
      <c r="S2381" t="inlineStr">
        <is>
          <t>Petrol</t>
        </is>
      </c>
      <c r="T2381" s="70" t="n">
        <v>13</v>
      </c>
      <c r="U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TY102373</t>
        </is>
      </c>
      <c r="B2382" s="68" t="n">
        <v>45968</v>
      </c>
      <c r="C2382" s="69" t="n">
        <v>2025</v>
      </c>
      <c r="D2382" t="inlineStr">
        <is>
          <t>Nov</t>
        </is>
      </c>
      <c r="E2382" t="inlineStr">
        <is>
          <t>Asia</t>
        </is>
      </c>
      <c r="F2382" t="inlineStr">
        <is>
          <t>Indonesia</t>
        </is>
      </c>
      <c r="G2382" t="inlineStr">
        <is>
          <t>RAV4</t>
        </is>
      </c>
      <c r="H2382" t="inlineStr">
        <is>
          <t>Online reservation</t>
        </is>
      </c>
      <c r="I2382" t="inlineStr">
        <is>
          <t>Government</t>
        </is>
      </c>
      <c r="J2382" t="inlineStr">
        <is>
          <t>Ruhi Shaikh</t>
        </is>
      </c>
      <c r="K2382" s="70" t="n">
        <v>3</v>
      </c>
      <c r="L2382" s="71" t="n">
        <v>3687355.16</v>
      </c>
      <c r="M2382" s="71" t="n">
        <v>11062065.48</v>
      </c>
      <c r="N2382" s="71" t="n">
        <v>553103.27</v>
      </c>
      <c r="O2382" s="71" t="n">
        <v>10508962.21</v>
      </c>
      <c r="P2382" s="71" t="n">
        <v>8672403.48</v>
      </c>
      <c r="Q2382" s="71" t="n">
        <v>1836558.73</v>
      </c>
      <c r="R2382" t="inlineStr">
        <is>
          <t>JK-02</t>
        </is>
      </c>
      <c r="S2382" t="inlineStr">
        <is>
          <t>Hybrid</t>
        </is>
      </c>
      <c r="T2382" s="70" t="n">
        <v>3</v>
      </c>
      <c r="U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TY102374</t>
        </is>
      </c>
      <c r="B2383" s="68" t="n">
        <v>45968</v>
      </c>
      <c r="C2383" s="69" t="n">
        <v>2025</v>
      </c>
      <c r="D2383" t="inlineStr">
        <is>
          <t>Nov</t>
        </is>
      </c>
      <c r="E2383" t="inlineStr">
        <is>
          <t>Japan</t>
        </is>
      </c>
      <c r="F2383" t="inlineStr">
        <is>
          <t>Japan</t>
        </is>
      </c>
      <c r="G2383" t="inlineStr">
        <is>
          <t>Hilux</t>
        </is>
      </c>
      <c r="H2383" t="inlineStr">
        <is>
          <t>Dealer retail</t>
        </is>
      </c>
      <c r="I2383" t="inlineStr">
        <is>
          <t>Private buyer</t>
        </is>
      </c>
      <c r="J2383" t="inlineStr">
        <is>
          <t>Amir Khan</t>
        </is>
      </c>
      <c r="K2383" s="70" t="n">
        <v>41</v>
      </c>
      <c r="L2383" s="71" t="n">
        <v>3861501.46</v>
      </c>
      <c r="M2383" s="71" t="n">
        <v>158321559.86</v>
      </c>
      <c r="N2383" s="71" t="n">
        <v>4749646.8</v>
      </c>
      <c r="O2383" s="71" t="n">
        <v>153571913.06</v>
      </c>
      <c r="P2383" s="71" t="n">
        <v>132435579.86</v>
      </c>
      <c r="Q2383" s="71" t="n">
        <v>21136333.2</v>
      </c>
      <c r="R2383" t="inlineStr">
        <is>
          <t>NG-04</t>
        </is>
      </c>
      <c r="S2383" t="inlineStr">
        <is>
          <t>Petrol</t>
        </is>
      </c>
      <c r="T2383" s="70" t="n">
        <v>41</v>
      </c>
      <c r="U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TY102375</t>
        </is>
      </c>
      <c r="B2384" s="68" t="n">
        <v>45968</v>
      </c>
      <c r="C2384" s="69" t="n">
        <v>2025</v>
      </c>
      <c r="D2384" t="inlineStr">
        <is>
          <t>Nov</t>
        </is>
      </c>
      <c r="E2384" t="inlineStr">
        <is>
          <t>Japan</t>
        </is>
      </c>
      <c r="F2384" t="inlineStr">
        <is>
          <t>Japan</t>
        </is>
      </c>
      <c r="G2384" t="inlineStr">
        <is>
          <t>RAV4</t>
        </is>
      </c>
      <c r="H2384" t="inlineStr">
        <is>
          <t>Dealer retail</t>
        </is>
      </c>
      <c r="I2384" t="inlineStr">
        <is>
          <t>Private buyer</t>
        </is>
      </c>
      <c r="J2384" t="inlineStr">
        <is>
          <t>Zoya Ahmed</t>
        </is>
      </c>
      <c r="K2384" s="70" t="n">
        <v>23</v>
      </c>
      <c r="L2384" s="71" t="n">
        <v>3672286.75</v>
      </c>
      <c r="M2384" s="71" t="n">
        <v>84462595.25</v>
      </c>
      <c r="N2384" s="71" t="n">
        <v>0</v>
      </c>
      <c r="O2384" s="71" t="n">
        <v>84462595.25</v>
      </c>
      <c r="P2384" s="71" t="n">
        <v>62944182.17</v>
      </c>
      <c r="Q2384" s="71" t="n">
        <v>21518413.08</v>
      </c>
      <c r="R2384" t="inlineStr">
        <is>
          <t>TK-02</t>
        </is>
      </c>
      <c r="S2384" t="inlineStr">
        <is>
          <t>Petrol</t>
        </is>
      </c>
      <c r="T2384" s="70" t="n">
        <v>24</v>
      </c>
      <c r="U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TY102376</t>
        </is>
      </c>
      <c r="B2385" s="68" t="n">
        <v>45969</v>
      </c>
      <c r="C2385" s="69" t="n">
        <v>2025</v>
      </c>
      <c r="D2385" t="inlineStr">
        <is>
          <t>Nov</t>
        </is>
      </c>
      <c r="E2385" t="inlineStr">
        <is>
          <t>Europe</t>
        </is>
      </c>
      <c r="F2385" t="inlineStr">
        <is>
          <t>France</t>
        </is>
      </c>
      <c r="G2385" t="inlineStr">
        <is>
          <t>Prius</t>
        </is>
      </c>
      <c r="H2385" t="inlineStr">
        <is>
          <t>Dealer retail</t>
        </is>
      </c>
      <c r="I2385" t="inlineStr">
        <is>
          <t>Private buyer</t>
        </is>
      </c>
      <c r="J2385" t="inlineStr">
        <is>
          <t>Sophie Müller</t>
        </is>
      </c>
      <c r="K2385" s="70" t="n">
        <v>33</v>
      </c>
      <c r="L2385" s="71" t="n">
        <v>3642250.53</v>
      </c>
      <c r="M2385" s="71" t="n">
        <v>120194267.49</v>
      </c>
      <c r="N2385" s="71" t="n">
        <v>3605828.02</v>
      </c>
      <c r="O2385" s="71" t="n">
        <v>116588439.47</v>
      </c>
      <c r="P2385" s="71" t="n">
        <v>90093495.44</v>
      </c>
      <c r="Q2385" s="71" t="n">
        <v>26494944.03</v>
      </c>
      <c r="R2385" t="inlineStr">
        <is>
          <t>PA-03</t>
        </is>
      </c>
      <c r="S2385" t="inlineStr">
        <is>
          <t>Hybrid</t>
        </is>
      </c>
      <c r="T2385" s="70" t="n">
        <v>35</v>
      </c>
      <c r="U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TY102377</t>
        </is>
      </c>
      <c r="B2386" s="68" t="n">
        <v>45969</v>
      </c>
      <c r="C2386" s="69" t="n">
        <v>2025</v>
      </c>
      <c r="D2386" t="inlineStr">
        <is>
          <t>Nov</t>
        </is>
      </c>
      <c r="E2386" t="inlineStr">
        <is>
          <t>Japan</t>
        </is>
      </c>
      <c r="F2386" t="inlineStr">
        <is>
          <t>Japan</t>
        </is>
      </c>
      <c r="G2386" t="inlineStr">
        <is>
          <t>Corolla</t>
        </is>
      </c>
      <c r="H2386" t="inlineStr">
        <is>
          <t>Dealer retail</t>
        </is>
      </c>
      <c r="I2386" t="inlineStr">
        <is>
          <t>Private buyer</t>
        </is>
      </c>
      <c r="J2386" t="inlineStr">
        <is>
          <t>Shraddha Kulkarni</t>
        </is>
      </c>
      <c r="K2386" s="70" t="n">
        <v>29</v>
      </c>
      <c r="L2386" s="71" t="n">
        <v>2915041.54</v>
      </c>
      <c r="M2386" s="71" t="n">
        <v>84536204.66</v>
      </c>
      <c r="N2386" s="71" t="n">
        <v>4226810.23</v>
      </c>
      <c r="O2386" s="71" t="n">
        <v>80309394.43000001</v>
      </c>
      <c r="P2386" s="71" t="n">
        <v>65667517.53</v>
      </c>
      <c r="Q2386" s="71" t="n">
        <v>14641876.9</v>
      </c>
      <c r="R2386" t="inlineStr">
        <is>
          <t>OS-03</t>
        </is>
      </c>
      <c r="S2386" t="inlineStr">
        <is>
          <t>Hybrid</t>
        </is>
      </c>
      <c r="T2386" s="70" t="n">
        <v>29</v>
      </c>
      <c r="U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TY102378</t>
        </is>
      </c>
      <c r="B2387" s="68" t="n">
        <v>45969</v>
      </c>
      <c r="C2387" s="69" t="n">
        <v>2025</v>
      </c>
      <c r="D2387" t="inlineStr">
        <is>
          <t>Nov</t>
        </is>
      </c>
      <c r="E2387" t="inlineStr">
        <is>
          <t>Japan</t>
        </is>
      </c>
      <c r="F2387" t="inlineStr">
        <is>
          <t>Japan</t>
        </is>
      </c>
      <c r="G2387" t="inlineStr">
        <is>
          <t>RAV4</t>
        </is>
      </c>
      <c r="H2387" t="inlineStr">
        <is>
          <t>Fleet</t>
        </is>
      </c>
      <c r="I2387" t="inlineStr">
        <is>
          <t>Private buyer</t>
        </is>
      </c>
      <c r="J2387" t="inlineStr">
        <is>
          <t>Yuki Sato</t>
        </is>
      </c>
      <c r="K2387" s="70" t="n">
        <v>14</v>
      </c>
      <c r="L2387" s="71" t="n">
        <v>3456693.35</v>
      </c>
      <c r="M2387" s="71" t="n">
        <v>48393706.9</v>
      </c>
      <c r="N2387" s="71" t="n">
        <v>0</v>
      </c>
      <c r="O2387" s="71" t="n">
        <v>48393706.9</v>
      </c>
      <c r="P2387" s="71" t="n">
        <v>38349492.35</v>
      </c>
      <c r="Q2387" s="71" t="n">
        <v>10044214.55</v>
      </c>
      <c r="R2387" t="inlineStr">
        <is>
          <t>OS-04</t>
        </is>
      </c>
      <c r="S2387" t="inlineStr">
        <is>
          <t>Petrol</t>
        </is>
      </c>
      <c r="T2387" s="70" t="n">
        <v>15</v>
      </c>
      <c r="U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TY102379</t>
        </is>
      </c>
      <c r="B2388" s="68" t="n">
        <v>45969</v>
      </c>
      <c r="C2388" s="69" t="n">
        <v>2025</v>
      </c>
      <c r="D2388" t="inlineStr">
        <is>
          <t>Nov</t>
        </is>
      </c>
      <c r="E2388" t="inlineStr">
        <is>
          <t>Asia</t>
        </is>
      </c>
      <c r="F2388" t="inlineStr">
        <is>
          <t>Indonesia</t>
        </is>
      </c>
      <c r="G2388" t="inlineStr">
        <is>
          <t>Hilux</t>
        </is>
      </c>
      <c r="H2388" t="inlineStr">
        <is>
          <t>Dealer retail</t>
        </is>
      </c>
      <c r="I2388" t="inlineStr">
        <is>
          <t>Private buyer</t>
        </is>
      </c>
      <c r="J2388" t="inlineStr">
        <is>
          <t>Kofi Mensah</t>
        </is>
      </c>
      <c r="K2388" s="70" t="n">
        <v>30</v>
      </c>
      <c r="L2388" s="71" t="n">
        <v>4224763.38</v>
      </c>
      <c r="M2388" s="71" t="n">
        <v>126742901.4</v>
      </c>
      <c r="N2388" s="71" t="n">
        <v>6337145.07</v>
      </c>
      <c r="O2388" s="71" t="n">
        <v>120405756.33</v>
      </c>
      <c r="P2388" s="71" t="n">
        <v>99747480.01000001</v>
      </c>
      <c r="Q2388" s="71" t="n">
        <v>20658276.32</v>
      </c>
      <c r="R2388" t="inlineStr">
        <is>
          <t>JK-03</t>
        </is>
      </c>
      <c r="S2388" t="inlineStr">
        <is>
          <t>Diesel</t>
        </is>
      </c>
      <c r="T2388" s="70" t="n">
        <v>29</v>
      </c>
      <c r="U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TY102380</t>
        </is>
      </c>
      <c r="B2389" s="68" t="n">
        <v>45969</v>
      </c>
      <c r="C2389" s="69" t="n">
        <v>2025</v>
      </c>
      <c r="D2389" t="inlineStr">
        <is>
          <t>Nov</t>
        </is>
      </c>
      <c r="E2389" t="inlineStr">
        <is>
          <t>Asia</t>
        </is>
      </c>
      <c r="F2389" t="inlineStr">
        <is>
          <t>Thailand</t>
        </is>
      </c>
      <c r="G2389" t="inlineStr">
        <is>
          <t>Camry</t>
        </is>
      </c>
      <c r="H2389" t="inlineStr">
        <is>
          <t>Dealer retail</t>
        </is>
      </c>
      <c r="I2389" t="inlineStr">
        <is>
          <t>Government</t>
        </is>
      </c>
      <c r="J2389" t="inlineStr">
        <is>
          <t>Ana Costa</t>
        </is>
      </c>
      <c r="K2389" s="70" t="n">
        <v>48</v>
      </c>
      <c r="L2389" s="71" t="n">
        <v>4236572.69</v>
      </c>
      <c r="M2389" s="71" t="n">
        <v>203355489.12</v>
      </c>
      <c r="N2389" s="71" t="n">
        <v>0</v>
      </c>
      <c r="O2389" s="71" t="n">
        <v>203355489.12</v>
      </c>
      <c r="P2389" s="71" t="n">
        <v>151739894.77</v>
      </c>
      <c r="Q2389" s="71" t="n">
        <v>51615594.35</v>
      </c>
      <c r="R2389" t="inlineStr">
        <is>
          <t>BK-01</t>
        </is>
      </c>
      <c r="S2389" t="inlineStr">
        <is>
          <t>Hybrid</t>
        </is>
      </c>
      <c r="T2389" s="70" t="n">
        <v>46</v>
      </c>
      <c r="U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TY102381</t>
        </is>
      </c>
      <c r="B2390" s="68" t="n">
        <v>45969</v>
      </c>
      <c r="C2390" s="69" t="n">
        <v>2025</v>
      </c>
      <c r="D2390" t="inlineStr">
        <is>
          <t>Nov</t>
        </is>
      </c>
      <c r="E2390" t="inlineStr">
        <is>
          <t>North America</t>
        </is>
      </c>
      <c r="F2390" t="inlineStr">
        <is>
          <t>Canada</t>
        </is>
      </c>
      <c r="G2390" t="inlineStr">
        <is>
          <t>bZ4X</t>
        </is>
      </c>
      <c r="H2390" t="inlineStr">
        <is>
          <t>Dealer retail</t>
        </is>
      </c>
      <c r="I2390" t="inlineStr">
        <is>
          <t>Company fleet</t>
        </is>
      </c>
      <c r="J2390" t="inlineStr">
        <is>
          <t>Ana Costa</t>
        </is>
      </c>
      <c r="K2390" s="70" t="n">
        <v>33</v>
      </c>
      <c r="L2390" s="71" t="n">
        <v>6211999.49</v>
      </c>
      <c r="M2390" s="71" t="n">
        <v>204995983.17</v>
      </c>
      <c r="N2390" s="71" t="n">
        <v>4099919.66</v>
      </c>
      <c r="O2390" s="71" t="n">
        <v>200896063.51</v>
      </c>
      <c r="P2390" s="71" t="n">
        <v>177480161.25</v>
      </c>
      <c r="Q2390" s="71" t="n">
        <v>23415902.26</v>
      </c>
      <c r="R2390" t="inlineStr">
        <is>
          <t>TO-02</t>
        </is>
      </c>
      <c r="S2390" t="inlineStr">
        <is>
          <t>EV</t>
        </is>
      </c>
      <c r="T2390" s="70" t="n">
        <v>36</v>
      </c>
      <c r="U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TY102382</t>
        </is>
      </c>
      <c r="B2391" s="68" t="n">
        <v>45970</v>
      </c>
      <c r="C2391" s="69" t="n">
        <v>2025</v>
      </c>
      <c r="D2391" t="inlineStr">
        <is>
          <t>Nov</t>
        </is>
      </c>
      <c r="E2391" t="inlineStr">
        <is>
          <t>Japan</t>
        </is>
      </c>
      <c r="F2391" t="inlineStr">
        <is>
          <t>Japan</t>
        </is>
      </c>
      <c r="G2391" t="inlineStr">
        <is>
          <t>Corolla</t>
        </is>
      </c>
      <c r="H2391" t="inlineStr">
        <is>
          <t>Dealer retail</t>
        </is>
      </c>
      <c r="I2391" t="inlineStr">
        <is>
          <t>Private buyer</t>
        </is>
      </c>
      <c r="J2391" t="inlineStr">
        <is>
          <t>Wei Chen</t>
        </is>
      </c>
      <c r="K2391" s="70" t="n">
        <v>45</v>
      </c>
      <c r="L2391" s="71" t="n">
        <v>2907516.42</v>
      </c>
      <c r="M2391" s="71" t="n">
        <v>130838238.9</v>
      </c>
      <c r="N2391" s="71" t="n">
        <v>2616764.78</v>
      </c>
      <c r="O2391" s="71" t="n">
        <v>128221474.12</v>
      </c>
      <c r="P2391" s="71" t="n">
        <v>102905448.9</v>
      </c>
      <c r="Q2391" s="71" t="n">
        <v>25316025.22</v>
      </c>
      <c r="R2391" t="inlineStr">
        <is>
          <t>TK-02</t>
        </is>
      </c>
      <c r="S2391" t="inlineStr">
        <is>
          <t>Hybrid</t>
        </is>
      </c>
      <c r="T2391" s="70" t="n">
        <v>48</v>
      </c>
      <c r="U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TY102383</t>
        </is>
      </c>
      <c r="B2392" s="68" t="n">
        <v>45970</v>
      </c>
      <c r="C2392" s="69" t="n">
        <v>2025</v>
      </c>
      <c r="D2392" t="inlineStr">
        <is>
          <t>Nov</t>
        </is>
      </c>
      <c r="E2392" t="inlineStr">
        <is>
          <t>Japan</t>
        </is>
      </c>
      <c r="F2392" t="inlineStr">
        <is>
          <t>Japan</t>
        </is>
      </c>
      <c r="G2392" t="inlineStr">
        <is>
          <t>Hilux</t>
        </is>
      </c>
      <c r="H2392" t="inlineStr">
        <is>
          <t>Fleet</t>
        </is>
      </c>
      <c r="I2392" t="inlineStr">
        <is>
          <t>Company fleet</t>
        </is>
      </c>
      <c r="J2392" t="inlineStr">
        <is>
          <t>Ruhi Shaikh</t>
        </is>
      </c>
      <c r="K2392" s="70" t="n">
        <v>35</v>
      </c>
      <c r="L2392" s="71" t="n">
        <v>4218403.69</v>
      </c>
      <c r="M2392" s="71" t="n">
        <v>147644129.15</v>
      </c>
      <c r="N2392" s="71" t="n">
        <v>7382206.46</v>
      </c>
      <c r="O2392" s="71" t="n">
        <v>140261922.69</v>
      </c>
      <c r="P2392" s="71" t="n">
        <v>114685978.51</v>
      </c>
      <c r="Q2392" s="71" t="n">
        <v>25575944.18</v>
      </c>
      <c r="R2392" t="inlineStr">
        <is>
          <t>OS-01</t>
        </is>
      </c>
      <c r="S2392" t="inlineStr">
        <is>
          <t>Diesel</t>
        </is>
      </c>
      <c r="T2392" s="70" t="n">
        <v>37</v>
      </c>
      <c r="U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TY102384</t>
        </is>
      </c>
      <c r="B2393" s="68" t="n">
        <v>45970</v>
      </c>
      <c r="C2393" s="69" t="n">
        <v>2025</v>
      </c>
      <c r="D2393" t="inlineStr">
        <is>
          <t>Nov</t>
        </is>
      </c>
      <c r="E2393" t="inlineStr">
        <is>
          <t>Asia</t>
        </is>
      </c>
      <c r="F2393" t="inlineStr">
        <is>
          <t>Indonesia</t>
        </is>
      </c>
      <c r="G2393" t="inlineStr">
        <is>
          <t>Land Cruiser</t>
        </is>
      </c>
      <c r="H2393" t="inlineStr">
        <is>
          <t>Dealer retail</t>
        </is>
      </c>
      <c r="I2393" t="inlineStr">
        <is>
          <t>Private buyer</t>
        </is>
      </c>
      <c r="J2393" t="inlineStr">
        <is>
          <t>Hiroshi Tanaka</t>
        </is>
      </c>
      <c r="K2393" s="70" t="n">
        <v>29</v>
      </c>
      <c r="L2393" s="71" t="n">
        <v>7400506.56</v>
      </c>
      <c r="M2393" s="71" t="n">
        <v>214614690.24</v>
      </c>
      <c r="N2393" s="71" t="n">
        <v>4292293.8</v>
      </c>
      <c r="O2393" s="71" t="n">
        <v>210322396.44</v>
      </c>
      <c r="P2393" s="71" t="n">
        <v>157482927.95</v>
      </c>
      <c r="Q2393" s="71" t="n">
        <v>52839468.49</v>
      </c>
      <c r="R2393" t="inlineStr">
        <is>
          <t>JK-03</t>
        </is>
      </c>
      <c r="S2393" t="inlineStr">
        <is>
          <t>Diesel</t>
        </is>
      </c>
      <c r="T2393" s="70" t="n">
        <v>31</v>
      </c>
      <c r="U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TY102385</t>
        </is>
      </c>
      <c r="B2394" s="68" t="n">
        <v>45970</v>
      </c>
      <c r="C2394" s="69" t="n">
        <v>2025</v>
      </c>
      <c r="D2394" t="inlineStr">
        <is>
          <t>Nov</t>
        </is>
      </c>
      <c r="E2394" t="inlineStr">
        <is>
          <t>North America</t>
        </is>
      </c>
      <c r="F2394" t="inlineStr">
        <is>
          <t>USA</t>
        </is>
      </c>
      <c r="G2394" t="inlineStr">
        <is>
          <t>Prius</t>
        </is>
      </c>
      <c r="H2394" t="inlineStr">
        <is>
          <t>Dealer retail</t>
        </is>
      </c>
      <c r="I2394" t="inlineStr">
        <is>
          <t>Private buyer</t>
        </is>
      </c>
      <c r="J2394" t="inlineStr">
        <is>
          <t>Zoya Ahmed</t>
        </is>
      </c>
      <c r="K2394" s="70" t="n">
        <v>19</v>
      </c>
      <c r="L2394" s="71" t="n">
        <v>3685193.31</v>
      </c>
      <c r="M2394" s="71" t="n">
        <v>70018672.89</v>
      </c>
      <c r="N2394" s="71" t="n">
        <v>2100560.19</v>
      </c>
      <c r="O2394" s="71" t="n">
        <v>67918112.7</v>
      </c>
      <c r="P2394" s="71" t="n">
        <v>54898433.48</v>
      </c>
      <c r="Q2394" s="71" t="n">
        <v>13019679.22</v>
      </c>
      <c r="R2394" t="inlineStr">
        <is>
          <t>TX-03</t>
        </is>
      </c>
      <c r="S2394" t="inlineStr">
        <is>
          <t>Hybrid</t>
        </is>
      </c>
      <c r="T2394" s="70" t="n">
        <v>19</v>
      </c>
      <c r="U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TY102386</t>
        </is>
      </c>
      <c r="B2395" s="68" t="n">
        <v>45970</v>
      </c>
      <c r="C2395" s="69" t="n">
        <v>2025</v>
      </c>
      <c r="D2395" t="inlineStr">
        <is>
          <t>Nov</t>
        </is>
      </c>
      <c r="E2395" t="inlineStr">
        <is>
          <t>Japan</t>
        </is>
      </c>
      <c r="F2395" t="inlineStr">
        <is>
          <t>Japan</t>
        </is>
      </c>
      <c r="G2395" t="inlineStr">
        <is>
          <t>Prius</t>
        </is>
      </c>
      <c r="H2395" t="inlineStr">
        <is>
          <t>Dealer retail</t>
        </is>
      </c>
      <c r="I2395" t="inlineStr">
        <is>
          <t>Private buyer</t>
        </is>
      </c>
      <c r="J2395" t="inlineStr">
        <is>
          <t>Yuki Sato</t>
        </is>
      </c>
      <c r="K2395" s="70" t="n">
        <v>15</v>
      </c>
      <c r="L2395" s="71" t="n">
        <v>3320548.24</v>
      </c>
      <c r="M2395" s="71" t="n">
        <v>49808223.6</v>
      </c>
      <c r="N2395" s="71" t="n">
        <v>2490411.18</v>
      </c>
      <c r="O2395" s="71" t="n">
        <v>47317812.42</v>
      </c>
      <c r="P2395" s="71" t="n">
        <v>43716402.15</v>
      </c>
      <c r="Q2395" s="71" t="n">
        <v>3601410.27</v>
      </c>
      <c r="R2395" t="inlineStr">
        <is>
          <t>TK-01</t>
        </is>
      </c>
      <c r="S2395" t="inlineStr">
        <is>
          <t>Hybrid</t>
        </is>
      </c>
      <c r="T2395" s="70" t="n">
        <v>16</v>
      </c>
      <c r="U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TY102387</t>
        </is>
      </c>
      <c r="B2396" s="68" t="n">
        <v>45970</v>
      </c>
      <c r="C2396" s="69" t="n">
        <v>2025</v>
      </c>
      <c r="D2396" t="inlineStr">
        <is>
          <t>Nov</t>
        </is>
      </c>
      <c r="E2396" t="inlineStr">
        <is>
          <t>North America</t>
        </is>
      </c>
      <c r="F2396" t="inlineStr">
        <is>
          <t>Canada</t>
        </is>
      </c>
      <c r="G2396" t="inlineStr">
        <is>
          <t>Prius</t>
        </is>
      </c>
      <c r="H2396" t="inlineStr">
        <is>
          <t>Fleet</t>
        </is>
      </c>
      <c r="I2396" t="inlineStr">
        <is>
          <t>Private buyer</t>
        </is>
      </c>
      <c r="J2396" t="inlineStr">
        <is>
          <t>Fatima Al-Saud</t>
        </is>
      </c>
      <c r="K2396" s="70" t="n">
        <v>31</v>
      </c>
      <c r="L2396" s="71" t="n">
        <v>3409071.41</v>
      </c>
      <c r="M2396" s="71" t="n">
        <v>105681213.71</v>
      </c>
      <c r="N2396" s="71" t="n">
        <v>5284060.69</v>
      </c>
      <c r="O2396" s="71" t="n">
        <v>100397153.02</v>
      </c>
      <c r="P2396" s="71" t="n">
        <v>84661974.27</v>
      </c>
      <c r="Q2396" s="71" t="n">
        <v>15735178.75</v>
      </c>
      <c r="R2396" t="inlineStr">
        <is>
          <t>TO-04</t>
        </is>
      </c>
      <c r="S2396" t="inlineStr">
        <is>
          <t>Hybrid</t>
        </is>
      </c>
      <c r="T2396" s="70" t="n">
        <v>30</v>
      </c>
      <c r="U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TY102388</t>
        </is>
      </c>
      <c r="B2397" s="68" t="n">
        <v>45970</v>
      </c>
      <c r="C2397" s="69" t="n">
        <v>2025</v>
      </c>
      <c r="D2397" t="inlineStr">
        <is>
          <t>Nov</t>
        </is>
      </c>
      <c r="E2397" t="inlineStr">
        <is>
          <t>Japan</t>
        </is>
      </c>
      <c r="F2397" t="inlineStr">
        <is>
          <t>Japan</t>
        </is>
      </c>
      <c r="G2397" t="inlineStr">
        <is>
          <t>Camry</t>
        </is>
      </c>
      <c r="H2397" t="inlineStr">
        <is>
          <t>Dealer retail</t>
        </is>
      </c>
      <c r="I2397" t="inlineStr">
        <is>
          <t>Company fleet</t>
        </is>
      </c>
      <c r="J2397" t="inlineStr">
        <is>
          <t>Emma Clarke</t>
        </is>
      </c>
      <c r="K2397" s="70" t="n">
        <v>7</v>
      </c>
      <c r="L2397" s="71" t="n">
        <v>4103401.57</v>
      </c>
      <c r="M2397" s="71" t="n">
        <v>28723810.99</v>
      </c>
      <c r="N2397" s="71" t="n">
        <v>861714.33</v>
      </c>
      <c r="O2397" s="71" t="n">
        <v>27862096.66</v>
      </c>
      <c r="P2397" s="71" t="n">
        <v>22467340.81</v>
      </c>
      <c r="Q2397" s="71" t="n">
        <v>5394755.85</v>
      </c>
      <c r="R2397" t="inlineStr">
        <is>
          <t>OS-03</t>
        </is>
      </c>
      <c r="S2397" t="inlineStr">
        <is>
          <t>Petrol</t>
        </is>
      </c>
      <c r="T2397" s="70" t="n">
        <v>7</v>
      </c>
      <c r="U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TY102389</t>
        </is>
      </c>
      <c r="B2398" s="68" t="n">
        <v>45970</v>
      </c>
      <c r="C2398" s="69" t="n">
        <v>2025</v>
      </c>
      <c r="D2398" t="inlineStr">
        <is>
          <t>Nov</t>
        </is>
      </c>
      <c r="E2398" t="inlineStr">
        <is>
          <t>Japan</t>
        </is>
      </c>
      <c r="F2398" t="inlineStr">
        <is>
          <t>Japan</t>
        </is>
      </c>
      <c r="G2398" t="inlineStr">
        <is>
          <t>Hilux</t>
        </is>
      </c>
      <c r="H2398" t="inlineStr">
        <is>
          <t>Dealer retail</t>
        </is>
      </c>
      <c r="I2398" t="inlineStr">
        <is>
          <t>Private buyer</t>
        </is>
      </c>
      <c r="J2398" t="inlineStr">
        <is>
          <t>Liam O'Brien</t>
        </is>
      </c>
      <c r="K2398" s="70" t="n">
        <v>37</v>
      </c>
      <c r="L2398" s="71" t="n">
        <v>4085287.94</v>
      </c>
      <c r="M2398" s="71" t="n">
        <v>151155653.78</v>
      </c>
      <c r="N2398" s="71" t="n">
        <v>3023113.08</v>
      </c>
      <c r="O2398" s="71" t="n">
        <v>148132540.7</v>
      </c>
      <c r="P2398" s="71" t="n">
        <v>119064737.95</v>
      </c>
      <c r="Q2398" s="71" t="n">
        <v>29067802.75</v>
      </c>
      <c r="R2398" t="inlineStr">
        <is>
          <t>TK-02</t>
        </is>
      </c>
      <c r="S2398" t="inlineStr">
        <is>
          <t>Petrol</t>
        </is>
      </c>
      <c r="T2398" s="70" t="n">
        <v>40</v>
      </c>
      <c r="U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TY102390</t>
        </is>
      </c>
      <c r="B2399" s="68" t="n">
        <v>45970</v>
      </c>
      <c r="C2399" s="69" t="n">
        <v>2025</v>
      </c>
      <c r="D2399" t="inlineStr">
        <is>
          <t>Nov</t>
        </is>
      </c>
      <c r="E2399" t="inlineStr">
        <is>
          <t>North America</t>
        </is>
      </c>
      <c r="F2399" t="inlineStr">
        <is>
          <t>Canada</t>
        </is>
      </c>
      <c r="G2399" t="inlineStr">
        <is>
          <t>Corolla</t>
        </is>
      </c>
      <c r="H2399" t="inlineStr">
        <is>
          <t>Fleet</t>
        </is>
      </c>
      <c r="I2399" t="inlineStr">
        <is>
          <t>Company fleet</t>
        </is>
      </c>
      <c r="J2399" t="inlineStr">
        <is>
          <t>Noah Smith</t>
        </is>
      </c>
      <c r="K2399" s="70" t="n">
        <v>11</v>
      </c>
      <c r="L2399" s="71" t="n">
        <v>2867115</v>
      </c>
      <c r="M2399" s="71" t="n">
        <v>31538265</v>
      </c>
      <c r="N2399" s="71" t="n">
        <v>946147.95</v>
      </c>
      <c r="O2399" s="71" t="n">
        <v>30592117.05</v>
      </c>
      <c r="P2399" s="71" t="n">
        <v>26236779.08</v>
      </c>
      <c r="Q2399" s="71" t="n">
        <v>4355337.97</v>
      </c>
      <c r="R2399" t="inlineStr">
        <is>
          <t>TO-01</t>
        </is>
      </c>
      <c r="S2399" t="inlineStr">
        <is>
          <t>Hybrid</t>
        </is>
      </c>
      <c r="T2399" s="70" t="n">
        <v>11</v>
      </c>
      <c r="U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TY102391</t>
        </is>
      </c>
      <c r="B2400" s="68" t="n">
        <v>45970</v>
      </c>
      <c r="C2400" s="69" t="n">
        <v>2025</v>
      </c>
      <c r="D2400" t="inlineStr">
        <is>
          <t>Nov</t>
        </is>
      </c>
      <c r="E2400" t="inlineStr">
        <is>
          <t>Japan</t>
        </is>
      </c>
      <c r="F2400" t="inlineStr">
        <is>
          <t>Japan</t>
        </is>
      </c>
      <c r="G2400" t="inlineStr">
        <is>
          <t>RAV4</t>
        </is>
      </c>
      <c r="H2400" t="inlineStr">
        <is>
          <t>Fleet</t>
        </is>
      </c>
      <c r="I2400" t="inlineStr">
        <is>
          <t>Government</t>
        </is>
      </c>
      <c r="J2400" t="inlineStr">
        <is>
          <t>Noah Smith</t>
        </is>
      </c>
      <c r="K2400" s="70" t="n">
        <v>28</v>
      </c>
      <c r="L2400" s="71" t="n">
        <v>3668569.09</v>
      </c>
      <c r="M2400" s="71" t="n">
        <v>102719934.52</v>
      </c>
      <c r="N2400" s="71" t="n">
        <v>0</v>
      </c>
      <c r="O2400" s="71" t="n">
        <v>102719934.52</v>
      </c>
      <c r="P2400" s="71" t="n">
        <v>78687650.31</v>
      </c>
      <c r="Q2400" s="71" t="n">
        <v>24032284.21</v>
      </c>
      <c r="R2400" t="inlineStr">
        <is>
          <t>NG-03</t>
        </is>
      </c>
      <c r="S2400" t="inlineStr">
        <is>
          <t>Hybrid</t>
        </is>
      </c>
      <c r="T2400" s="70" t="n">
        <v>27</v>
      </c>
      <c r="U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TY102392</t>
        </is>
      </c>
      <c r="B2401" s="68" t="n">
        <v>45970</v>
      </c>
      <c r="C2401" s="69" t="n">
        <v>2025</v>
      </c>
      <c r="D2401" t="inlineStr">
        <is>
          <t>Nov</t>
        </is>
      </c>
      <c r="E2401" t="inlineStr">
        <is>
          <t>Middle East</t>
        </is>
      </c>
      <c r="F2401" t="inlineStr">
        <is>
          <t>UAE</t>
        </is>
      </c>
      <c r="G2401" t="inlineStr">
        <is>
          <t>RAV4</t>
        </is>
      </c>
      <c r="H2401" t="inlineStr">
        <is>
          <t>Dealer retail</t>
        </is>
      </c>
      <c r="I2401" t="inlineStr">
        <is>
          <t>Private buyer</t>
        </is>
      </c>
      <c r="J2401" t="inlineStr">
        <is>
          <t>Hiroshi Tanaka</t>
        </is>
      </c>
      <c r="K2401" s="70" t="n">
        <v>47</v>
      </c>
      <c r="L2401" s="71" t="n">
        <v>3496154.72</v>
      </c>
      <c r="M2401" s="71" t="n">
        <v>164319271.84</v>
      </c>
      <c r="N2401" s="71" t="n">
        <v>4929578.16</v>
      </c>
      <c r="O2401" s="71" t="n">
        <v>159389693.68</v>
      </c>
      <c r="P2401" s="71" t="n">
        <v>136663544.17</v>
      </c>
      <c r="Q2401" s="71" t="n">
        <v>22726149.51</v>
      </c>
      <c r="R2401" t="inlineStr">
        <is>
          <t>DB-03</t>
        </is>
      </c>
      <c r="S2401" t="inlineStr">
        <is>
          <t>Hybrid</t>
        </is>
      </c>
      <c r="T2401" s="70" t="n">
        <v>48</v>
      </c>
      <c r="U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TY102393</t>
        </is>
      </c>
      <c r="B2402" s="68" t="n">
        <v>45971</v>
      </c>
      <c r="C2402" s="69" t="n">
        <v>2025</v>
      </c>
      <c r="D2402" t="inlineStr">
        <is>
          <t>Nov</t>
        </is>
      </c>
      <c r="E2402" t="inlineStr">
        <is>
          <t>Asia</t>
        </is>
      </c>
      <c r="F2402" t="inlineStr">
        <is>
          <t>India</t>
        </is>
      </c>
      <c r="G2402" t="inlineStr">
        <is>
          <t>bZ4X</t>
        </is>
      </c>
      <c r="H2402" t="inlineStr">
        <is>
          <t>Dealer retail</t>
        </is>
      </c>
      <c r="I2402" t="inlineStr">
        <is>
          <t>Company fleet</t>
        </is>
      </c>
      <c r="J2402" t="inlineStr">
        <is>
          <t>Liam O'Brien</t>
        </is>
      </c>
      <c r="K2402" s="70" t="n">
        <v>23</v>
      </c>
      <c r="L2402" s="71" t="n">
        <v>5795786.35</v>
      </c>
      <c r="M2402" s="71" t="n">
        <v>133303086.05</v>
      </c>
      <c r="N2402" s="71" t="n">
        <v>6665154.3</v>
      </c>
      <c r="O2402" s="71" t="n">
        <v>126637931.75</v>
      </c>
      <c r="P2402" s="71" t="n">
        <v>119694489.62</v>
      </c>
      <c r="Q2402" s="71" t="n">
        <v>6943442.13</v>
      </c>
      <c r="R2402" t="inlineStr">
        <is>
          <t>PU-02</t>
        </is>
      </c>
      <c r="S2402" t="inlineStr">
        <is>
          <t>EV</t>
        </is>
      </c>
      <c r="T2402" s="70" t="n">
        <v>24</v>
      </c>
      <c r="U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TY102394</t>
        </is>
      </c>
      <c r="B2403" s="68" t="n">
        <v>45971</v>
      </c>
      <c r="C2403" s="69" t="n">
        <v>2025</v>
      </c>
      <c r="D2403" t="inlineStr">
        <is>
          <t>Nov</t>
        </is>
      </c>
      <c r="E2403" t="inlineStr">
        <is>
          <t>Asia</t>
        </is>
      </c>
      <c r="F2403" t="inlineStr">
        <is>
          <t>Indonesia</t>
        </is>
      </c>
      <c r="G2403" t="inlineStr">
        <is>
          <t>Camry</t>
        </is>
      </c>
      <c r="H2403" t="inlineStr">
        <is>
          <t>Dealer retail</t>
        </is>
      </c>
      <c r="I2403" t="inlineStr">
        <is>
          <t>Private buyer</t>
        </is>
      </c>
      <c r="J2403" t="inlineStr">
        <is>
          <t>Aisha Bello</t>
        </is>
      </c>
      <c r="K2403" s="70" t="n">
        <v>35</v>
      </c>
      <c r="L2403" s="71" t="n">
        <v>4233922.43</v>
      </c>
      <c r="M2403" s="71" t="n">
        <v>148187285.05</v>
      </c>
      <c r="N2403" s="71" t="n">
        <v>4445618.55</v>
      </c>
      <c r="O2403" s="71" t="n">
        <v>143741666.5</v>
      </c>
      <c r="P2403" s="71" t="n">
        <v>111998379.82</v>
      </c>
      <c r="Q2403" s="71" t="n">
        <v>31743286.68</v>
      </c>
      <c r="R2403" t="inlineStr">
        <is>
          <t>JK-04</t>
        </is>
      </c>
      <c r="S2403" t="inlineStr">
        <is>
          <t>Hybrid</t>
        </is>
      </c>
      <c r="T2403" s="70" t="n">
        <v>39</v>
      </c>
      <c r="U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TY102395</t>
        </is>
      </c>
      <c r="B2404" s="68" t="n">
        <v>45971</v>
      </c>
      <c r="C2404" s="69" t="n">
        <v>2025</v>
      </c>
      <c r="D2404" t="inlineStr">
        <is>
          <t>Nov</t>
        </is>
      </c>
      <c r="E2404" t="inlineStr">
        <is>
          <t>Japan</t>
        </is>
      </c>
      <c r="F2404" t="inlineStr">
        <is>
          <t>Japan</t>
        </is>
      </c>
      <c r="G2404" t="inlineStr">
        <is>
          <t>Land Cruiser</t>
        </is>
      </c>
      <c r="H2404" t="inlineStr">
        <is>
          <t>Dealer retail</t>
        </is>
      </c>
      <c r="I2404" t="inlineStr">
        <is>
          <t>Private buyer</t>
        </is>
      </c>
      <c r="J2404" t="inlineStr">
        <is>
          <t>Hiroshi Tanaka</t>
        </is>
      </c>
      <c r="K2404" s="70" t="n">
        <v>31</v>
      </c>
      <c r="L2404" s="71" t="n">
        <v>7351992.22</v>
      </c>
      <c r="M2404" s="71" t="n">
        <v>227911758.82</v>
      </c>
      <c r="N2404" s="71" t="n">
        <v>11395587.94</v>
      </c>
      <c r="O2404" s="71" t="n">
        <v>216516170.88</v>
      </c>
      <c r="P2404" s="71" t="n">
        <v>169150672.82</v>
      </c>
      <c r="Q2404" s="71" t="n">
        <v>47365498.06</v>
      </c>
      <c r="R2404" t="inlineStr">
        <is>
          <t>OS-03</t>
        </is>
      </c>
      <c r="S2404" t="inlineStr">
        <is>
          <t>Hybrid</t>
        </is>
      </c>
      <c r="T2404" s="70" t="n">
        <v>30</v>
      </c>
      <c r="U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TY102396</t>
        </is>
      </c>
      <c r="B2405" s="68" t="n">
        <v>45971</v>
      </c>
      <c r="C2405" s="69" t="n">
        <v>2025</v>
      </c>
      <c r="D2405" t="inlineStr">
        <is>
          <t>Nov</t>
        </is>
      </c>
      <c r="E2405" t="inlineStr">
        <is>
          <t>Europe</t>
        </is>
      </c>
      <c r="F2405" t="inlineStr">
        <is>
          <t>France</t>
        </is>
      </c>
      <c r="G2405" t="inlineStr">
        <is>
          <t>Land Cruiser</t>
        </is>
      </c>
      <c r="H2405" t="inlineStr">
        <is>
          <t>Dealer retail</t>
        </is>
      </c>
      <c r="I2405" t="inlineStr">
        <is>
          <t>Government</t>
        </is>
      </c>
      <c r="J2405" t="inlineStr">
        <is>
          <t>Ana Costa</t>
        </is>
      </c>
      <c r="K2405" s="70" t="n">
        <v>35</v>
      </c>
      <c r="L2405" s="71" t="n">
        <v>7131427</v>
      </c>
      <c r="M2405" s="71" t="n">
        <v>249599945</v>
      </c>
      <c r="N2405" s="71" t="n">
        <v>4991998.9</v>
      </c>
      <c r="O2405" s="71" t="n">
        <v>244607946.1</v>
      </c>
      <c r="P2405" s="71" t="n">
        <v>193370844.08</v>
      </c>
      <c r="Q2405" s="71" t="n">
        <v>51237102.02</v>
      </c>
      <c r="R2405" t="inlineStr">
        <is>
          <t>PA-01</t>
        </is>
      </c>
      <c r="S2405" t="inlineStr">
        <is>
          <t>Hybrid</t>
        </is>
      </c>
      <c r="T2405" s="70" t="n">
        <v>35</v>
      </c>
      <c r="U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TY102397</t>
        </is>
      </c>
      <c r="B2406" s="68" t="n">
        <v>45971</v>
      </c>
      <c r="C2406" s="69" t="n">
        <v>2025</v>
      </c>
      <c r="D2406" t="inlineStr">
        <is>
          <t>Nov</t>
        </is>
      </c>
      <c r="E2406" t="inlineStr">
        <is>
          <t>Middle East</t>
        </is>
      </c>
      <c r="F2406" t="inlineStr">
        <is>
          <t>UAE</t>
        </is>
      </c>
      <c r="G2406" t="inlineStr">
        <is>
          <t>RAV4</t>
        </is>
      </c>
      <c r="H2406" t="inlineStr">
        <is>
          <t>Dealer retail</t>
        </is>
      </c>
      <c r="I2406" t="inlineStr">
        <is>
          <t>Private buyer</t>
        </is>
      </c>
      <c r="J2406" t="inlineStr">
        <is>
          <t>Olivia Brown</t>
        </is>
      </c>
      <c r="K2406" s="70" t="n">
        <v>37</v>
      </c>
      <c r="L2406" s="71" t="n">
        <v>3601999.38</v>
      </c>
      <c r="M2406" s="71" t="n">
        <v>133273977.06</v>
      </c>
      <c r="N2406" s="71" t="n">
        <v>3998219.31</v>
      </c>
      <c r="O2406" s="71" t="n">
        <v>129275757.75</v>
      </c>
      <c r="P2406" s="71" t="n">
        <v>103446112.34</v>
      </c>
      <c r="Q2406" s="71" t="n">
        <v>25829645.41</v>
      </c>
      <c r="R2406" t="inlineStr">
        <is>
          <t>DB-04</t>
        </is>
      </c>
      <c r="S2406" t="inlineStr">
        <is>
          <t>Hybrid</t>
        </is>
      </c>
      <c r="T2406" s="70" t="n">
        <v>36</v>
      </c>
      <c r="U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TY102398</t>
        </is>
      </c>
      <c r="B2407" s="68" t="n">
        <v>45971</v>
      </c>
      <c r="C2407" s="69" t="n">
        <v>2025</v>
      </c>
      <c r="D2407" t="inlineStr">
        <is>
          <t>Nov</t>
        </is>
      </c>
      <c r="E2407" t="inlineStr">
        <is>
          <t>Europe</t>
        </is>
      </c>
      <c r="F2407" t="inlineStr">
        <is>
          <t>France</t>
        </is>
      </c>
      <c r="G2407" t="inlineStr">
        <is>
          <t>Camry</t>
        </is>
      </c>
      <c r="H2407" t="inlineStr">
        <is>
          <t>Dealer retail</t>
        </is>
      </c>
      <c r="I2407" t="inlineStr">
        <is>
          <t>Private buyer</t>
        </is>
      </c>
      <c r="J2407" t="inlineStr">
        <is>
          <t>Sara Rossi</t>
        </is>
      </c>
      <c r="K2407" s="70" t="n">
        <v>42</v>
      </c>
      <c r="L2407" s="71" t="n">
        <v>3881839.33</v>
      </c>
      <c r="M2407" s="71" t="n">
        <v>163037251.86</v>
      </c>
      <c r="N2407" s="71" t="n">
        <v>8151862.59</v>
      </c>
      <c r="O2407" s="71" t="n">
        <v>154885389.27</v>
      </c>
      <c r="P2407" s="71" t="n">
        <v>133681669.79</v>
      </c>
      <c r="Q2407" s="71" t="n">
        <v>21203719.48</v>
      </c>
      <c r="R2407" t="inlineStr">
        <is>
          <t>PA-02</t>
        </is>
      </c>
      <c r="S2407" t="inlineStr">
        <is>
          <t>Hybrid</t>
        </is>
      </c>
      <c r="T2407" s="70" t="n">
        <v>45</v>
      </c>
      <c r="U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TY102399</t>
        </is>
      </c>
      <c r="B2408" s="68" t="n">
        <v>45972</v>
      </c>
      <c r="C2408" s="69" t="n">
        <v>2025</v>
      </c>
      <c r="D2408" t="inlineStr">
        <is>
          <t>Nov</t>
        </is>
      </c>
      <c r="E2408" t="inlineStr">
        <is>
          <t>Europe</t>
        </is>
      </c>
      <c r="F2408" t="inlineStr">
        <is>
          <t>UK</t>
        </is>
      </c>
      <c r="G2408" t="inlineStr">
        <is>
          <t>Prius</t>
        </is>
      </c>
      <c r="H2408" t="inlineStr">
        <is>
          <t>Dealer retail</t>
        </is>
      </c>
      <c r="I2408" t="inlineStr">
        <is>
          <t>Private buyer</t>
        </is>
      </c>
      <c r="J2408" t="inlineStr">
        <is>
          <t>Sara Rossi</t>
        </is>
      </c>
      <c r="K2408" s="70" t="n">
        <v>21</v>
      </c>
      <c r="L2408" s="71" t="n">
        <v>3450383.94</v>
      </c>
      <c r="M2408" s="71" t="n">
        <v>72458062.73999999</v>
      </c>
      <c r="N2408" s="71" t="n">
        <v>2173741.88</v>
      </c>
      <c r="O2408" s="71" t="n">
        <v>70284320.86</v>
      </c>
      <c r="P2408" s="71" t="n">
        <v>59745002.82</v>
      </c>
      <c r="Q2408" s="71" t="n">
        <v>10539318.04</v>
      </c>
      <c r="R2408" t="inlineStr">
        <is>
          <t>LN-02</t>
        </is>
      </c>
      <c r="S2408" t="inlineStr">
        <is>
          <t>Hybrid</t>
        </is>
      </c>
      <c r="T2408" s="70" t="n">
        <v>22</v>
      </c>
      <c r="U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TY102400</t>
        </is>
      </c>
      <c r="B2409" s="68" t="n">
        <v>45972</v>
      </c>
      <c r="C2409" s="69" t="n">
        <v>2025</v>
      </c>
      <c r="D2409" t="inlineStr">
        <is>
          <t>Nov</t>
        </is>
      </c>
      <c r="E2409" t="inlineStr">
        <is>
          <t>North America</t>
        </is>
      </c>
      <c r="F2409" t="inlineStr">
        <is>
          <t>Canada</t>
        </is>
      </c>
      <c r="G2409" t="inlineStr">
        <is>
          <t>Camry</t>
        </is>
      </c>
      <c r="H2409" t="inlineStr">
        <is>
          <t>Dealer retail</t>
        </is>
      </c>
      <c r="I2409" t="inlineStr">
        <is>
          <t>Private buyer</t>
        </is>
      </c>
      <c r="J2409" t="inlineStr">
        <is>
          <t>Zoya Ahmed</t>
        </is>
      </c>
      <c r="K2409" s="70" t="n">
        <v>14</v>
      </c>
      <c r="L2409" s="71" t="n">
        <v>3825672.33</v>
      </c>
      <c r="M2409" s="71" t="n">
        <v>53559412.62</v>
      </c>
      <c r="N2409" s="71" t="n">
        <v>1606782.38</v>
      </c>
      <c r="O2409" s="71" t="n">
        <v>51952630.24</v>
      </c>
      <c r="P2409" s="71" t="n">
        <v>44809464.78</v>
      </c>
      <c r="Q2409" s="71" t="n">
        <v>7143165.46</v>
      </c>
      <c r="R2409" t="inlineStr">
        <is>
          <t>TO-02</t>
        </is>
      </c>
      <c r="S2409" t="inlineStr">
        <is>
          <t>Petrol</t>
        </is>
      </c>
      <c r="T2409" s="70" t="n">
        <v>14</v>
      </c>
      <c r="U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TY102401</t>
        </is>
      </c>
      <c r="B2410" s="68" t="n">
        <v>45972</v>
      </c>
      <c r="C2410" s="69" t="n">
        <v>2025</v>
      </c>
      <c r="D2410" t="inlineStr">
        <is>
          <t>Nov</t>
        </is>
      </c>
      <c r="E2410" t="inlineStr">
        <is>
          <t>Japan</t>
        </is>
      </c>
      <c r="F2410" t="inlineStr">
        <is>
          <t>Japan</t>
        </is>
      </c>
      <c r="G2410" t="inlineStr">
        <is>
          <t>RAV4</t>
        </is>
      </c>
      <c r="H2410" t="inlineStr">
        <is>
          <t>Dealer retail</t>
        </is>
      </c>
      <c r="I2410" t="inlineStr">
        <is>
          <t>Company fleet</t>
        </is>
      </c>
      <c r="J2410" t="inlineStr">
        <is>
          <t>Amir Khan</t>
        </is>
      </c>
      <c r="K2410" s="70" t="n">
        <v>42</v>
      </c>
      <c r="L2410" s="71" t="n">
        <v>3481138.41</v>
      </c>
      <c r="M2410" s="71" t="n">
        <v>146207813.22</v>
      </c>
      <c r="N2410" s="71" t="n">
        <v>0</v>
      </c>
      <c r="O2410" s="71" t="n">
        <v>146207813.22</v>
      </c>
      <c r="P2410" s="71" t="n">
        <v>115296149.64</v>
      </c>
      <c r="Q2410" s="71" t="n">
        <v>30911663.58</v>
      </c>
      <c r="R2410" t="inlineStr">
        <is>
          <t>OS-04</t>
        </is>
      </c>
      <c r="S2410" t="inlineStr">
        <is>
          <t>Petrol</t>
        </is>
      </c>
      <c r="T2410" s="70" t="n">
        <v>42</v>
      </c>
      <c r="U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TY102402</t>
        </is>
      </c>
      <c r="B2411" s="68" t="n">
        <v>45972</v>
      </c>
      <c r="C2411" s="69" t="n">
        <v>2025</v>
      </c>
      <c r="D2411" t="inlineStr">
        <is>
          <t>Nov</t>
        </is>
      </c>
      <c r="E2411" t="inlineStr">
        <is>
          <t>Europe</t>
        </is>
      </c>
      <c r="F2411" t="inlineStr">
        <is>
          <t>Germany</t>
        </is>
      </c>
      <c r="G2411" t="inlineStr">
        <is>
          <t>Corolla</t>
        </is>
      </c>
      <c r="H2411" t="inlineStr">
        <is>
          <t>Dealer retail</t>
        </is>
      </c>
      <c r="I2411" t="inlineStr">
        <is>
          <t>Company fleet</t>
        </is>
      </c>
      <c r="J2411" t="inlineStr">
        <is>
          <t>Hiroshi Tanaka</t>
        </is>
      </c>
      <c r="K2411" s="70" t="n">
        <v>10</v>
      </c>
      <c r="L2411" s="71" t="n">
        <v>2642290.47</v>
      </c>
      <c r="M2411" s="71" t="n">
        <v>26422904.7</v>
      </c>
      <c r="N2411" s="71" t="n">
        <v>528458.09</v>
      </c>
      <c r="O2411" s="71" t="n">
        <v>25894446.61</v>
      </c>
      <c r="P2411" s="71" t="n">
        <v>22110567.26</v>
      </c>
      <c r="Q2411" s="71" t="n">
        <v>3783879.35</v>
      </c>
      <c r="R2411" t="inlineStr">
        <is>
          <t>BE-04</t>
        </is>
      </c>
      <c r="S2411" t="inlineStr">
        <is>
          <t>Hybrid</t>
        </is>
      </c>
      <c r="T2411" s="70" t="n">
        <v>11</v>
      </c>
      <c r="U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TY102403</t>
        </is>
      </c>
      <c r="B2412" s="68" t="n">
        <v>45972</v>
      </c>
      <c r="C2412" s="69" t="n">
        <v>2025</v>
      </c>
      <c r="D2412" t="inlineStr">
        <is>
          <t>Nov</t>
        </is>
      </c>
      <c r="E2412" t="inlineStr">
        <is>
          <t>Asia</t>
        </is>
      </c>
      <c r="F2412" t="inlineStr">
        <is>
          <t>India</t>
        </is>
      </c>
      <c r="G2412" t="inlineStr">
        <is>
          <t>Corolla</t>
        </is>
      </c>
      <c r="H2412" t="inlineStr">
        <is>
          <t>Dealer retail</t>
        </is>
      </c>
      <c r="I2412" t="inlineStr">
        <is>
          <t>Private buyer</t>
        </is>
      </c>
      <c r="J2412" t="inlineStr">
        <is>
          <t>Mei Lin</t>
        </is>
      </c>
      <c r="K2412" s="70" t="n">
        <v>15</v>
      </c>
      <c r="L2412" s="71" t="n">
        <v>2904200.09</v>
      </c>
      <c r="M2412" s="71" t="n">
        <v>43563001.35</v>
      </c>
      <c r="N2412" s="71" t="n">
        <v>871260.03</v>
      </c>
      <c r="O2412" s="71" t="n">
        <v>42691741.32</v>
      </c>
      <c r="P2412" s="71" t="n">
        <v>35153762.99</v>
      </c>
      <c r="Q2412" s="71" t="n">
        <v>7537978.33</v>
      </c>
      <c r="R2412" t="inlineStr">
        <is>
          <t>DL-04</t>
        </is>
      </c>
      <c r="S2412" t="inlineStr">
        <is>
          <t>Petrol</t>
        </is>
      </c>
      <c r="T2412" s="70" t="n">
        <v>14</v>
      </c>
      <c r="U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TY102404</t>
        </is>
      </c>
      <c r="B2413" s="68" t="n">
        <v>45973</v>
      </c>
      <c r="C2413" s="69" t="n">
        <v>2025</v>
      </c>
      <c r="D2413" t="inlineStr">
        <is>
          <t>Nov</t>
        </is>
      </c>
      <c r="E2413" t="inlineStr">
        <is>
          <t>North America</t>
        </is>
      </c>
      <c r="F2413" t="inlineStr">
        <is>
          <t>Canada</t>
        </is>
      </c>
      <c r="G2413" t="inlineStr">
        <is>
          <t>Camry</t>
        </is>
      </c>
      <c r="H2413" t="inlineStr">
        <is>
          <t>Dealer retail</t>
        </is>
      </c>
      <c r="I2413" t="inlineStr">
        <is>
          <t>Private buyer</t>
        </is>
      </c>
      <c r="J2413" t="inlineStr">
        <is>
          <t>Wei Chen</t>
        </is>
      </c>
      <c r="K2413" s="70" t="n">
        <v>14</v>
      </c>
      <c r="L2413" s="71" t="n">
        <v>4213879.83</v>
      </c>
      <c r="M2413" s="71" t="n">
        <v>58994317.62</v>
      </c>
      <c r="N2413" s="71" t="n">
        <v>1769829.53</v>
      </c>
      <c r="O2413" s="71" t="n">
        <v>57224488.09</v>
      </c>
      <c r="P2413" s="71" t="n">
        <v>45724673.73</v>
      </c>
      <c r="Q2413" s="71" t="n">
        <v>11499814.36</v>
      </c>
      <c r="R2413" t="inlineStr">
        <is>
          <t>TO-02</t>
        </is>
      </c>
      <c r="S2413" t="inlineStr">
        <is>
          <t>Hybrid</t>
        </is>
      </c>
      <c r="T2413" s="70" t="n">
        <v>14</v>
      </c>
      <c r="U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TY102405</t>
        </is>
      </c>
      <c r="B2414" s="68" t="n">
        <v>45973</v>
      </c>
      <c r="C2414" s="69" t="n">
        <v>2025</v>
      </c>
      <c r="D2414" t="inlineStr">
        <is>
          <t>Nov</t>
        </is>
      </c>
      <c r="E2414" t="inlineStr">
        <is>
          <t>Europe</t>
        </is>
      </c>
      <c r="F2414" t="inlineStr">
        <is>
          <t>Germany</t>
        </is>
      </c>
      <c r="G2414" t="inlineStr">
        <is>
          <t>Hilux</t>
        </is>
      </c>
      <c r="H2414" t="inlineStr">
        <is>
          <t>Dealer retail</t>
        </is>
      </c>
      <c r="I2414" t="inlineStr">
        <is>
          <t>Private buyer</t>
        </is>
      </c>
      <c r="J2414" t="inlineStr">
        <is>
          <t>Sara Rossi</t>
        </is>
      </c>
      <c r="K2414" s="70" t="n">
        <v>43</v>
      </c>
      <c r="L2414" s="71" t="n">
        <v>3962745.9</v>
      </c>
      <c r="M2414" s="71" t="n">
        <v>170398073.7</v>
      </c>
      <c r="N2414" s="71" t="n">
        <v>5111942.21</v>
      </c>
      <c r="O2414" s="71" t="n">
        <v>165286131.49</v>
      </c>
      <c r="P2414" s="71" t="n">
        <v>133862043.02</v>
      </c>
      <c r="Q2414" s="71" t="n">
        <v>31424088.47</v>
      </c>
      <c r="R2414" t="inlineStr">
        <is>
          <t>BE-03</t>
        </is>
      </c>
      <c r="S2414" t="inlineStr">
        <is>
          <t>Diesel</t>
        </is>
      </c>
      <c r="T2414" s="70" t="n">
        <v>47</v>
      </c>
      <c r="U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TY102406</t>
        </is>
      </c>
      <c r="B2415" s="68" t="n">
        <v>45973</v>
      </c>
      <c r="C2415" s="69" t="n">
        <v>2025</v>
      </c>
      <c r="D2415" t="inlineStr">
        <is>
          <t>Nov</t>
        </is>
      </c>
      <c r="E2415" t="inlineStr">
        <is>
          <t>Japan</t>
        </is>
      </c>
      <c r="F2415" t="inlineStr">
        <is>
          <t>Japan</t>
        </is>
      </c>
      <c r="G2415" t="inlineStr">
        <is>
          <t>Hilux</t>
        </is>
      </c>
      <c r="H2415" t="inlineStr">
        <is>
          <t>Dealer retail</t>
        </is>
      </c>
      <c r="I2415" t="inlineStr">
        <is>
          <t>Private buyer</t>
        </is>
      </c>
      <c r="J2415" t="inlineStr">
        <is>
          <t>Sara Rossi</t>
        </is>
      </c>
      <c r="K2415" s="70" t="n">
        <v>41</v>
      </c>
      <c r="L2415" s="71" t="n">
        <v>4071638.01</v>
      </c>
      <c r="M2415" s="71" t="n">
        <v>166937158.41</v>
      </c>
      <c r="N2415" s="71" t="n">
        <v>5008114.75</v>
      </c>
      <c r="O2415" s="71" t="n">
        <v>161929043.66</v>
      </c>
      <c r="P2415" s="71" t="n">
        <v>126264300.94</v>
      </c>
      <c r="Q2415" s="71" t="n">
        <v>35664742.72</v>
      </c>
      <c r="R2415" t="inlineStr">
        <is>
          <t>OS-01</t>
        </is>
      </c>
      <c r="S2415" t="inlineStr">
        <is>
          <t>Diesel</t>
        </is>
      </c>
      <c r="T2415" s="70" t="n">
        <v>40</v>
      </c>
      <c r="U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TY102407</t>
        </is>
      </c>
      <c r="B2416" s="68" t="n">
        <v>45973</v>
      </c>
      <c r="C2416" s="69" t="n">
        <v>2025</v>
      </c>
      <c r="D2416" t="inlineStr">
        <is>
          <t>Nov</t>
        </is>
      </c>
      <c r="E2416" t="inlineStr">
        <is>
          <t>Japan</t>
        </is>
      </c>
      <c r="F2416" t="inlineStr">
        <is>
          <t>Japan</t>
        </is>
      </c>
      <c r="G2416" t="inlineStr">
        <is>
          <t>Hilux</t>
        </is>
      </c>
      <c r="H2416" t="inlineStr">
        <is>
          <t>Online reservation</t>
        </is>
      </c>
      <c r="I2416" t="inlineStr">
        <is>
          <t>Private buyer</t>
        </is>
      </c>
      <c r="J2416" t="inlineStr">
        <is>
          <t>Noah Smith</t>
        </is>
      </c>
      <c r="K2416" s="70" t="n">
        <v>31</v>
      </c>
      <c r="L2416" s="71" t="n">
        <v>3835861.82</v>
      </c>
      <c r="M2416" s="71" t="n">
        <v>118911716.42</v>
      </c>
      <c r="N2416" s="71" t="n">
        <v>2378234.33</v>
      </c>
      <c r="O2416" s="71" t="n">
        <v>116533482.09</v>
      </c>
      <c r="P2416" s="71" t="n">
        <v>99530440.16</v>
      </c>
      <c r="Q2416" s="71" t="n">
        <v>17003041.93</v>
      </c>
      <c r="R2416" t="inlineStr">
        <is>
          <t>TK-02</t>
        </is>
      </c>
      <c r="S2416" t="inlineStr">
        <is>
          <t>Diesel</t>
        </is>
      </c>
      <c r="T2416" s="70" t="n">
        <v>34</v>
      </c>
      <c r="U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TY102408</t>
        </is>
      </c>
      <c r="B2417" s="68" t="n">
        <v>45973</v>
      </c>
      <c r="C2417" s="69" t="n">
        <v>2025</v>
      </c>
      <c r="D2417" t="inlineStr">
        <is>
          <t>Nov</t>
        </is>
      </c>
      <c r="E2417" t="inlineStr">
        <is>
          <t>North America</t>
        </is>
      </c>
      <c r="F2417" t="inlineStr">
        <is>
          <t>USA</t>
        </is>
      </c>
      <c r="G2417" t="inlineStr">
        <is>
          <t>RAV4</t>
        </is>
      </c>
      <c r="H2417" t="inlineStr">
        <is>
          <t>Dealer retail</t>
        </is>
      </c>
      <c r="I2417" t="inlineStr">
        <is>
          <t>Private buyer</t>
        </is>
      </c>
      <c r="J2417" t="inlineStr">
        <is>
          <t>Wei Chen</t>
        </is>
      </c>
      <c r="K2417" s="70" t="n">
        <v>12</v>
      </c>
      <c r="L2417" s="71" t="n">
        <v>3725063.45</v>
      </c>
      <c r="M2417" s="71" t="n">
        <v>44700761.4</v>
      </c>
      <c r="N2417" s="71" t="n">
        <v>2235038.07</v>
      </c>
      <c r="O2417" s="71" t="n">
        <v>42465723.33</v>
      </c>
      <c r="P2417" s="71" t="n">
        <v>35126025.05</v>
      </c>
      <c r="Q2417" s="71" t="n">
        <v>7339698.28</v>
      </c>
      <c r="R2417" t="inlineStr">
        <is>
          <t>TX-01</t>
        </is>
      </c>
      <c r="S2417" t="inlineStr">
        <is>
          <t>Hybrid</t>
        </is>
      </c>
      <c r="T2417" s="70" t="n">
        <v>12</v>
      </c>
      <c r="U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TY102409</t>
        </is>
      </c>
      <c r="B2418" s="68" t="n">
        <v>45973</v>
      </c>
      <c r="C2418" s="69" t="n">
        <v>2025</v>
      </c>
      <c r="D2418" t="inlineStr">
        <is>
          <t>Nov</t>
        </is>
      </c>
      <c r="E2418" t="inlineStr">
        <is>
          <t>North America</t>
        </is>
      </c>
      <c r="F2418" t="inlineStr">
        <is>
          <t>USA</t>
        </is>
      </c>
      <c r="G2418" t="inlineStr">
        <is>
          <t>RAV4</t>
        </is>
      </c>
      <c r="H2418" t="inlineStr">
        <is>
          <t>Fleet</t>
        </is>
      </c>
      <c r="I2418" t="inlineStr">
        <is>
          <t>Private buyer</t>
        </is>
      </c>
      <c r="J2418" t="inlineStr">
        <is>
          <t>Mei Lin</t>
        </is>
      </c>
      <c r="K2418" s="70" t="n">
        <v>26</v>
      </c>
      <c r="L2418" s="71" t="n">
        <v>3574205.75</v>
      </c>
      <c r="M2418" s="71" t="n">
        <v>92929349.5</v>
      </c>
      <c r="N2418" s="71" t="n">
        <v>0</v>
      </c>
      <c r="O2418" s="71" t="n">
        <v>92929349.5</v>
      </c>
      <c r="P2418" s="71" t="n">
        <v>76213333.42</v>
      </c>
      <c r="Q2418" s="71" t="n">
        <v>16716016.08</v>
      </c>
      <c r="R2418" t="inlineStr">
        <is>
          <t>TX-02</t>
        </is>
      </c>
      <c r="S2418" t="inlineStr">
        <is>
          <t>Hybrid</t>
        </is>
      </c>
      <c r="T2418" s="70" t="n">
        <v>25</v>
      </c>
      <c r="U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TY102410</t>
        </is>
      </c>
      <c r="B2419" s="68" t="n">
        <v>45973</v>
      </c>
      <c r="C2419" s="69" t="n">
        <v>2025</v>
      </c>
      <c r="D2419" t="inlineStr">
        <is>
          <t>Nov</t>
        </is>
      </c>
      <c r="E2419" t="inlineStr">
        <is>
          <t>North America</t>
        </is>
      </c>
      <c r="F2419" t="inlineStr">
        <is>
          <t>USA</t>
        </is>
      </c>
      <c r="G2419" t="inlineStr">
        <is>
          <t>RAV4</t>
        </is>
      </c>
      <c r="H2419" t="inlineStr">
        <is>
          <t>Dealer retail</t>
        </is>
      </c>
      <c r="I2419" t="inlineStr">
        <is>
          <t>Government</t>
        </is>
      </c>
      <c r="J2419" t="inlineStr">
        <is>
          <t>Wei Chen</t>
        </is>
      </c>
      <c r="K2419" s="70" t="n">
        <v>31</v>
      </c>
      <c r="L2419" s="71" t="n">
        <v>3540150.53</v>
      </c>
      <c r="M2419" s="71" t="n">
        <v>109744666.43</v>
      </c>
      <c r="N2419" s="71" t="n">
        <v>2194893.33</v>
      </c>
      <c r="O2419" s="71" t="n">
        <v>107549773.1</v>
      </c>
      <c r="P2419" s="71" t="n">
        <v>85823215.31</v>
      </c>
      <c r="Q2419" s="71" t="n">
        <v>21726557.79</v>
      </c>
      <c r="R2419" t="inlineStr">
        <is>
          <t>TX-01</t>
        </is>
      </c>
      <c r="S2419" t="inlineStr">
        <is>
          <t>Hybrid</t>
        </is>
      </c>
      <c r="T2419" s="70" t="n">
        <v>30</v>
      </c>
      <c r="U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TY102411</t>
        </is>
      </c>
      <c r="B2420" s="68" t="n">
        <v>45973</v>
      </c>
      <c r="C2420" s="69" t="n">
        <v>2025</v>
      </c>
      <c r="D2420" t="inlineStr">
        <is>
          <t>Nov</t>
        </is>
      </c>
      <c r="E2420" t="inlineStr">
        <is>
          <t>North America</t>
        </is>
      </c>
      <c r="F2420" t="inlineStr">
        <is>
          <t>USA</t>
        </is>
      </c>
      <c r="G2420" t="inlineStr">
        <is>
          <t>Corolla</t>
        </is>
      </c>
      <c r="H2420" t="inlineStr">
        <is>
          <t>Dealer retail</t>
        </is>
      </c>
      <c r="I2420" t="inlineStr">
        <is>
          <t>Private buyer</t>
        </is>
      </c>
      <c r="J2420" t="inlineStr">
        <is>
          <t>Arjun Mehta</t>
        </is>
      </c>
      <c r="K2420" s="70" t="n">
        <v>29</v>
      </c>
      <c r="L2420" s="71" t="n">
        <v>2723251.15</v>
      </c>
      <c r="M2420" s="71" t="n">
        <v>78974283.34999999</v>
      </c>
      <c r="N2420" s="71" t="n">
        <v>0</v>
      </c>
      <c r="O2420" s="71" t="n">
        <v>78974283.34999999</v>
      </c>
      <c r="P2420" s="71" t="n">
        <v>67882349.37</v>
      </c>
      <c r="Q2420" s="71" t="n">
        <v>11091933.98</v>
      </c>
      <c r="R2420" t="inlineStr">
        <is>
          <t>TX-04</t>
        </is>
      </c>
      <c r="S2420" t="inlineStr">
        <is>
          <t>Hybrid</t>
        </is>
      </c>
      <c r="T2420" s="70" t="n">
        <v>29</v>
      </c>
      <c r="U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TY102412</t>
        </is>
      </c>
      <c r="B2421" s="68" t="n">
        <v>45974</v>
      </c>
      <c r="C2421" s="69" t="n">
        <v>2025</v>
      </c>
      <c r="D2421" t="inlineStr">
        <is>
          <t>Nov</t>
        </is>
      </c>
      <c r="E2421" t="inlineStr">
        <is>
          <t>North America</t>
        </is>
      </c>
      <c r="F2421" t="inlineStr">
        <is>
          <t>USA</t>
        </is>
      </c>
      <c r="G2421" t="inlineStr">
        <is>
          <t>RAV4</t>
        </is>
      </c>
      <c r="H2421" t="inlineStr">
        <is>
          <t>Dealer retail</t>
        </is>
      </c>
      <c r="I2421" t="inlineStr">
        <is>
          <t>Company fleet</t>
        </is>
      </c>
      <c r="J2421" t="inlineStr">
        <is>
          <t>Noah Smith</t>
        </is>
      </c>
      <c r="K2421" s="70" t="n">
        <v>23</v>
      </c>
      <c r="L2421" s="71" t="n">
        <v>3672533.73</v>
      </c>
      <c r="M2421" s="71" t="n">
        <v>84468275.79000001</v>
      </c>
      <c r="N2421" s="71" t="n">
        <v>0</v>
      </c>
      <c r="O2421" s="71" t="n">
        <v>84468275.79000001</v>
      </c>
      <c r="P2421" s="71" t="n">
        <v>64443458.47</v>
      </c>
      <c r="Q2421" s="71" t="n">
        <v>20024817.32</v>
      </c>
      <c r="R2421" t="inlineStr">
        <is>
          <t>LA-04</t>
        </is>
      </c>
      <c r="S2421" t="inlineStr">
        <is>
          <t>Hybrid</t>
        </is>
      </c>
      <c r="T2421" s="70" t="n">
        <v>24</v>
      </c>
      <c r="U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TY102413</t>
        </is>
      </c>
      <c r="B2422" s="68" t="n">
        <v>45974</v>
      </c>
      <c r="C2422" s="69" t="n">
        <v>2025</v>
      </c>
      <c r="D2422" t="inlineStr">
        <is>
          <t>Nov</t>
        </is>
      </c>
      <c r="E2422" t="inlineStr">
        <is>
          <t>Japan</t>
        </is>
      </c>
      <c r="F2422" t="inlineStr">
        <is>
          <t>Japan</t>
        </is>
      </c>
      <c r="G2422" t="inlineStr">
        <is>
          <t>Corolla</t>
        </is>
      </c>
      <c r="H2422" t="inlineStr">
        <is>
          <t>Dealer retail</t>
        </is>
      </c>
      <c r="I2422" t="inlineStr">
        <is>
          <t>Private buyer</t>
        </is>
      </c>
      <c r="J2422" t="inlineStr">
        <is>
          <t>Priya Nair</t>
        </is>
      </c>
      <c r="K2422" s="70" t="n">
        <v>11</v>
      </c>
      <c r="L2422" s="71" t="n">
        <v>2690479.51</v>
      </c>
      <c r="M2422" s="71" t="n">
        <v>29595274.61</v>
      </c>
      <c r="N2422" s="71" t="n">
        <v>591905.49</v>
      </c>
      <c r="O2422" s="71" t="n">
        <v>29003369.12</v>
      </c>
      <c r="P2422" s="71" t="n">
        <v>24274464.69</v>
      </c>
      <c r="Q2422" s="71" t="n">
        <v>4728904.43</v>
      </c>
      <c r="R2422" t="inlineStr">
        <is>
          <t>NG-03</t>
        </is>
      </c>
      <c r="S2422" t="inlineStr">
        <is>
          <t>Hybrid</t>
        </is>
      </c>
      <c r="T2422" s="70" t="n">
        <v>11</v>
      </c>
      <c r="U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TY102414</t>
        </is>
      </c>
      <c r="B2423" s="68" t="n">
        <v>45974</v>
      </c>
      <c r="C2423" s="69" t="n">
        <v>2025</v>
      </c>
      <c r="D2423" t="inlineStr">
        <is>
          <t>Nov</t>
        </is>
      </c>
      <c r="E2423" t="inlineStr">
        <is>
          <t>Europe</t>
        </is>
      </c>
      <c r="F2423" t="inlineStr">
        <is>
          <t>Germany</t>
        </is>
      </c>
      <c r="G2423" t="inlineStr">
        <is>
          <t>RAV4</t>
        </is>
      </c>
      <c r="H2423" t="inlineStr">
        <is>
          <t>Dealer retail</t>
        </is>
      </c>
      <c r="I2423" t="inlineStr">
        <is>
          <t>Private buyer</t>
        </is>
      </c>
      <c r="J2423" t="inlineStr">
        <is>
          <t>Noah Smith</t>
        </is>
      </c>
      <c r="K2423" s="70" t="n">
        <v>26</v>
      </c>
      <c r="L2423" s="71" t="n">
        <v>3756879.05</v>
      </c>
      <c r="M2423" s="71" t="n">
        <v>97678855.3</v>
      </c>
      <c r="N2423" s="71" t="n">
        <v>4883942.76</v>
      </c>
      <c r="O2423" s="71" t="n">
        <v>92794912.54000001</v>
      </c>
      <c r="P2423" s="71" t="n">
        <v>75839310.66</v>
      </c>
      <c r="Q2423" s="71" t="n">
        <v>16955601.88</v>
      </c>
      <c r="R2423" t="inlineStr">
        <is>
          <t>BE-02</t>
        </is>
      </c>
      <c r="S2423" t="inlineStr">
        <is>
          <t>Petrol</t>
        </is>
      </c>
      <c r="T2423" s="70" t="n">
        <v>25</v>
      </c>
      <c r="U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TY102415</t>
        </is>
      </c>
      <c r="B2424" s="68" t="n">
        <v>45974</v>
      </c>
      <c r="C2424" s="69" t="n">
        <v>2025</v>
      </c>
      <c r="D2424" t="inlineStr">
        <is>
          <t>Nov</t>
        </is>
      </c>
      <c r="E2424" t="inlineStr">
        <is>
          <t>Japan</t>
        </is>
      </c>
      <c r="F2424" t="inlineStr">
        <is>
          <t>Japan</t>
        </is>
      </c>
      <c r="G2424" t="inlineStr">
        <is>
          <t>Corolla</t>
        </is>
      </c>
      <c r="H2424" t="inlineStr">
        <is>
          <t>Dealer retail</t>
        </is>
      </c>
      <c r="I2424" t="inlineStr">
        <is>
          <t>Private buyer</t>
        </is>
      </c>
      <c r="J2424" t="inlineStr">
        <is>
          <t>Omar Haddad</t>
        </is>
      </c>
      <c r="K2424" s="70" t="n">
        <v>22</v>
      </c>
      <c r="L2424" s="71" t="n">
        <v>2783332.08</v>
      </c>
      <c r="M2424" s="71" t="n">
        <v>61233305.76</v>
      </c>
      <c r="N2424" s="71" t="n">
        <v>0</v>
      </c>
      <c r="O2424" s="71" t="n">
        <v>61233305.76</v>
      </c>
      <c r="P2424" s="71" t="n">
        <v>52164415.19</v>
      </c>
      <c r="Q2424" s="71" t="n">
        <v>9068890.57</v>
      </c>
      <c r="R2424" t="inlineStr">
        <is>
          <t>TK-04</t>
        </is>
      </c>
      <c r="S2424" t="inlineStr">
        <is>
          <t>Hybrid</t>
        </is>
      </c>
      <c r="T2424" s="70" t="n">
        <v>23</v>
      </c>
      <c r="U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TY102416</t>
        </is>
      </c>
      <c r="B2425" s="68" t="n">
        <v>45974</v>
      </c>
      <c r="C2425" s="69" t="n">
        <v>2025</v>
      </c>
      <c r="D2425" t="inlineStr">
        <is>
          <t>Nov</t>
        </is>
      </c>
      <c r="E2425" t="inlineStr">
        <is>
          <t>Asia</t>
        </is>
      </c>
      <c r="F2425" t="inlineStr">
        <is>
          <t>Indonesia</t>
        </is>
      </c>
      <c r="G2425" t="inlineStr">
        <is>
          <t>bZ4X</t>
        </is>
      </c>
      <c r="H2425" t="inlineStr">
        <is>
          <t>Dealer retail</t>
        </is>
      </c>
      <c r="I2425" t="inlineStr">
        <is>
          <t>Company fleet</t>
        </is>
      </c>
      <c r="J2425" t="inlineStr">
        <is>
          <t>Kofi Mensah</t>
        </is>
      </c>
      <c r="K2425" s="70" t="n">
        <v>41</v>
      </c>
      <c r="L2425" s="71" t="n">
        <v>6240344.92</v>
      </c>
      <c r="M2425" s="71" t="n">
        <v>255854141.72</v>
      </c>
      <c r="N2425" s="71" t="n">
        <v>5117082.83</v>
      </c>
      <c r="O2425" s="71" t="n">
        <v>250737058.89</v>
      </c>
      <c r="P2425" s="71" t="n">
        <v>229190975.15</v>
      </c>
      <c r="Q2425" s="71" t="n">
        <v>21546083.74</v>
      </c>
      <c r="R2425" t="inlineStr">
        <is>
          <t>JK-04</t>
        </is>
      </c>
      <c r="S2425" t="inlineStr">
        <is>
          <t>EV</t>
        </is>
      </c>
      <c r="T2425" s="70" t="n">
        <v>40</v>
      </c>
      <c r="U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TY102417</t>
        </is>
      </c>
      <c r="B2426" s="68" t="n">
        <v>45974</v>
      </c>
      <c r="C2426" s="69" t="n">
        <v>2025</v>
      </c>
      <c r="D2426" t="inlineStr">
        <is>
          <t>Nov</t>
        </is>
      </c>
      <c r="E2426" t="inlineStr">
        <is>
          <t>North America</t>
        </is>
      </c>
      <c r="F2426" t="inlineStr">
        <is>
          <t>Canada</t>
        </is>
      </c>
      <c r="G2426" t="inlineStr">
        <is>
          <t>RAV4</t>
        </is>
      </c>
      <c r="H2426" t="inlineStr">
        <is>
          <t>Online reservation</t>
        </is>
      </c>
      <c r="I2426" t="inlineStr">
        <is>
          <t>Company fleet</t>
        </is>
      </c>
      <c r="J2426" t="inlineStr">
        <is>
          <t>Noah Smith</t>
        </is>
      </c>
      <c r="K2426" s="70" t="n">
        <v>32</v>
      </c>
      <c r="L2426" s="71" t="n">
        <v>3795769.5</v>
      </c>
      <c r="M2426" s="71" t="n">
        <v>121464624</v>
      </c>
      <c r="N2426" s="71" t="n">
        <v>3643938.72</v>
      </c>
      <c r="O2426" s="71" t="n">
        <v>117820685.28</v>
      </c>
      <c r="P2426" s="71" t="n">
        <v>88536856.53</v>
      </c>
      <c r="Q2426" s="71" t="n">
        <v>29283828.75</v>
      </c>
      <c r="R2426" t="inlineStr">
        <is>
          <t>TO-03</t>
        </is>
      </c>
      <c r="S2426" t="inlineStr">
        <is>
          <t>Petrol</t>
        </is>
      </c>
      <c r="T2426" s="70" t="n">
        <v>35</v>
      </c>
      <c r="U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TY102418</t>
        </is>
      </c>
      <c r="B2427" s="68" t="n">
        <v>45974</v>
      </c>
      <c r="C2427" s="69" t="n">
        <v>2025</v>
      </c>
      <c r="D2427" t="inlineStr">
        <is>
          <t>Nov</t>
        </is>
      </c>
      <c r="E2427" t="inlineStr">
        <is>
          <t>North America</t>
        </is>
      </c>
      <c r="F2427" t="inlineStr">
        <is>
          <t>USA</t>
        </is>
      </c>
      <c r="G2427" t="inlineStr">
        <is>
          <t>bZ4X</t>
        </is>
      </c>
      <c r="H2427" t="inlineStr">
        <is>
          <t>Dealer retail</t>
        </is>
      </c>
      <c r="I2427" t="inlineStr">
        <is>
          <t>Government</t>
        </is>
      </c>
      <c r="J2427" t="inlineStr">
        <is>
          <t>Ruhi Shaikh</t>
        </is>
      </c>
      <c r="K2427" s="70" t="n">
        <v>23</v>
      </c>
      <c r="L2427" s="71" t="n">
        <v>6318678.74</v>
      </c>
      <c r="M2427" s="71" t="n">
        <v>145329611.02</v>
      </c>
      <c r="N2427" s="71" t="n">
        <v>2906592.22</v>
      </c>
      <c r="O2427" s="71" t="n">
        <v>142423018.8</v>
      </c>
      <c r="P2427" s="71" t="n">
        <v>128271603.83</v>
      </c>
      <c r="Q2427" s="71" t="n">
        <v>14151414.97</v>
      </c>
      <c r="R2427" t="inlineStr">
        <is>
          <t>TX-03</t>
        </is>
      </c>
      <c r="S2427" t="inlineStr">
        <is>
          <t>EV</t>
        </is>
      </c>
      <c r="T2427" s="70" t="n">
        <v>25</v>
      </c>
      <c r="U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TY102419</t>
        </is>
      </c>
      <c r="B2428" s="68" t="n">
        <v>45974</v>
      </c>
      <c r="C2428" s="69" t="n">
        <v>2025</v>
      </c>
      <c r="D2428" t="inlineStr">
        <is>
          <t>Nov</t>
        </is>
      </c>
      <c r="E2428" t="inlineStr">
        <is>
          <t>Japan</t>
        </is>
      </c>
      <c r="F2428" t="inlineStr">
        <is>
          <t>Japan</t>
        </is>
      </c>
      <c r="G2428" t="inlineStr">
        <is>
          <t>Land Cruiser</t>
        </is>
      </c>
      <c r="H2428" t="inlineStr">
        <is>
          <t>Dealer retail</t>
        </is>
      </c>
      <c r="I2428" t="inlineStr">
        <is>
          <t>Private buyer</t>
        </is>
      </c>
      <c r="J2428" t="inlineStr">
        <is>
          <t>Shraddha Kulkarni</t>
        </is>
      </c>
      <c r="K2428" s="70" t="n">
        <v>18</v>
      </c>
      <c r="L2428" s="71" t="n">
        <v>7168678.11</v>
      </c>
      <c r="M2428" s="71" t="n">
        <v>129036205.98</v>
      </c>
      <c r="N2428" s="71" t="n">
        <v>6451810.3</v>
      </c>
      <c r="O2428" s="71" t="n">
        <v>122584395.68</v>
      </c>
      <c r="P2428" s="71" t="n">
        <v>96563177.16</v>
      </c>
      <c r="Q2428" s="71" t="n">
        <v>26021218.52</v>
      </c>
      <c r="R2428" t="inlineStr">
        <is>
          <t>OS-04</t>
        </is>
      </c>
      <c r="S2428" t="inlineStr">
        <is>
          <t>Diesel</t>
        </is>
      </c>
      <c r="T2428" s="70" t="n">
        <v>19</v>
      </c>
      <c r="U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TY102420</t>
        </is>
      </c>
      <c r="B2429" s="68" t="n">
        <v>45975</v>
      </c>
      <c r="C2429" s="69" t="n">
        <v>2025</v>
      </c>
      <c r="D2429" t="inlineStr">
        <is>
          <t>Nov</t>
        </is>
      </c>
      <c r="E2429" t="inlineStr">
        <is>
          <t>North America</t>
        </is>
      </c>
      <c r="F2429" t="inlineStr">
        <is>
          <t>USA</t>
        </is>
      </c>
      <c r="G2429" t="inlineStr">
        <is>
          <t>RAV4</t>
        </is>
      </c>
      <c r="H2429" t="inlineStr">
        <is>
          <t>Fleet</t>
        </is>
      </c>
      <c r="I2429" t="inlineStr">
        <is>
          <t>Private buyer</t>
        </is>
      </c>
      <c r="J2429" t="inlineStr">
        <is>
          <t>Zoya Ahmed</t>
        </is>
      </c>
      <c r="K2429" s="70" t="n">
        <v>28</v>
      </c>
      <c r="L2429" s="71" t="n">
        <v>3564480.18</v>
      </c>
      <c r="M2429" s="71" t="n">
        <v>99805445.04000001</v>
      </c>
      <c r="N2429" s="71" t="n">
        <v>4990272.25</v>
      </c>
      <c r="O2429" s="71" t="n">
        <v>94815172.79000001</v>
      </c>
      <c r="P2429" s="71" t="n">
        <v>77354329.54000001</v>
      </c>
      <c r="Q2429" s="71" t="n">
        <v>17460843.25</v>
      </c>
      <c r="R2429" t="inlineStr">
        <is>
          <t>TX-03</t>
        </is>
      </c>
      <c r="S2429" t="inlineStr">
        <is>
          <t>Petrol</t>
        </is>
      </c>
      <c r="T2429" s="70" t="n">
        <v>30</v>
      </c>
      <c r="U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TY102421</t>
        </is>
      </c>
      <c r="B2430" s="68" t="n">
        <v>45975</v>
      </c>
      <c r="C2430" s="69" t="n">
        <v>2025</v>
      </c>
      <c r="D2430" t="inlineStr">
        <is>
          <t>Nov</t>
        </is>
      </c>
      <c r="E2430" t="inlineStr">
        <is>
          <t>Europe</t>
        </is>
      </c>
      <c r="F2430" t="inlineStr">
        <is>
          <t>UK</t>
        </is>
      </c>
      <c r="G2430" t="inlineStr">
        <is>
          <t>Camry</t>
        </is>
      </c>
      <c r="H2430" t="inlineStr">
        <is>
          <t>Dealer retail</t>
        </is>
      </c>
      <c r="I2430" t="inlineStr">
        <is>
          <t>Company fleet</t>
        </is>
      </c>
      <c r="J2430" t="inlineStr">
        <is>
          <t>Kofi Mensah</t>
        </is>
      </c>
      <c r="K2430" s="70" t="n">
        <v>46</v>
      </c>
      <c r="L2430" s="71" t="n">
        <v>3841483.69</v>
      </c>
      <c r="M2430" s="71" t="n">
        <v>176708249.74</v>
      </c>
      <c r="N2430" s="71" t="n">
        <v>3534164.99</v>
      </c>
      <c r="O2430" s="71" t="n">
        <v>173174084.75</v>
      </c>
      <c r="P2430" s="71" t="n">
        <v>152995833.12</v>
      </c>
      <c r="Q2430" s="71" t="n">
        <v>20178251.63</v>
      </c>
      <c r="R2430" t="inlineStr">
        <is>
          <t>LN-04</t>
        </is>
      </c>
      <c r="S2430" t="inlineStr">
        <is>
          <t>Hybrid</t>
        </is>
      </c>
      <c r="T2430" s="70" t="n">
        <v>50</v>
      </c>
      <c r="U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TY102422</t>
        </is>
      </c>
      <c r="B2431" s="68" t="n">
        <v>45975</v>
      </c>
      <c r="C2431" s="69" t="n">
        <v>2025</v>
      </c>
      <c r="D2431" t="inlineStr">
        <is>
          <t>Nov</t>
        </is>
      </c>
      <c r="E2431" t="inlineStr">
        <is>
          <t>Middle East</t>
        </is>
      </c>
      <c r="F2431" t="inlineStr">
        <is>
          <t>Saudi Arabia</t>
        </is>
      </c>
      <c r="G2431" t="inlineStr">
        <is>
          <t>bZ4X</t>
        </is>
      </c>
      <c r="H2431" t="inlineStr">
        <is>
          <t>Dealer retail</t>
        </is>
      </c>
      <c r="I2431" t="inlineStr">
        <is>
          <t>Company fleet</t>
        </is>
      </c>
      <c r="J2431" t="inlineStr">
        <is>
          <t>Ravindra Patil</t>
        </is>
      </c>
      <c r="K2431" s="70" t="n">
        <v>41</v>
      </c>
      <c r="L2431" s="71" t="n">
        <v>6038723.9</v>
      </c>
      <c r="M2431" s="71" t="n">
        <v>247587679.9</v>
      </c>
      <c r="N2431" s="71" t="n">
        <v>12379384</v>
      </c>
      <c r="O2431" s="71" t="n">
        <v>235208295.9</v>
      </c>
      <c r="P2431" s="71" t="n">
        <v>216821218.07</v>
      </c>
      <c r="Q2431" s="71" t="n">
        <v>18387077.83</v>
      </c>
      <c r="R2431" t="inlineStr">
        <is>
          <t>RY-03</t>
        </is>
      </c>
      <c r="S2431" t="inlineStr">
        <is>
          <t>EV</t>
        </is>
      </c>
      <c r="T2431" s="70" t="n">
        <v>40</v>
      </c>
      <c r="U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TY102423</t>
        </is>
      </c>
      <c r="B2432" s="68" t="n">
        <v>45975</v>
      </c>
      <c r="C2432" s="69" t="n">
        <v>2025</v>
      </c>
      <c r="D2432" t="inlineStr">
        <is>
          <t>Nov</t>
        </is>
      </c>
      <c r="E2432" t="inlineStr">
        <is>
          <t>Middle East</t>
        </is>
      </c>
      <c r="F2432" t="inlineStr">
        <is>
          <t>Saudi Arabia</t>
        </is>
      </c>
      <c r="G2432" t="inlineStr">
        <is>
          <t>Corolla</t>
        </is>
      </c>
      <c r="H2432" t="inlineStr">
        <is>
          <t>Online reservation</t>
        </is>
      </c>
      <c r="I2432" t="inlineStr">
        <is>
          <t>Private buyer</t>
        </is>
      </c>
      <c r="J2432" t="inlineStr">
        <is>
          <t>Ravindra Patil</t>
        </is>
      </c>
      <c r="K2432" s="70" t="n">
        <v>13</v>
      </c>
      <c r="L2432" s="71" t="n">
        <v>2701531.69</v>
      </c>
      <c r="M2432" s="71" t="n">
        <v>35119911.97</v>
      </c>
      <c r="N2432" s="71" t="n">
        <v>0</v>
      </c>
      <c r="O2432" s="71" t="n">
        <v>35119911.97</v>
      </c>
      <c r="P2432" s="71" t="n">
        <v>30114409.16</v>
      </c>
      <c r="Q2432" s="71" t="n">
        <v>5005502.81</v>
      </c>
      <c r="R2432" t="inlineStr">
        <is>
          <t>RY-02</t>
        </is>
      </c>
      <c r="S2432" t="inlineStr">
        <is>
          <t>Hybrid</t>
        </is>
      </c>
      <c r="T2432" s="70" t="n">
        <v>13</v>
      </c>
      <c r="U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TY102424</t>
        </is>
      </c>
      <c r="B2433" s="68" t="n">
        <v>45975</v>
      </c>
      <c r="C2433" s="69" t="n">
        <v>2025</v>
      </c>
      <c r="D2433" t="inlineStr">
        <is>
          <t>Nov</t>
        </is>
      </c>
      <c r="E2433" t="inlineStr">
        <is>
          <t>Japan</t>
        </is>
      </c>
      <c r="F2433" t="inlineStr">
        <is>
          <t>Japan</t>
        </is>
      </c>
      <c r="G2433" t="inlineStr">
        <is>
          <t>bZ4X</t>
        </is>
      </c>
      <c r="H2433" t="inlineStr">
        <is>
          <t>Fleet</t>
        </is>
      </c>
      <c r="I2433" t="inlineStr">
        <is>
          <t>Private buyer</t>
        </is>
      </c>
      <c r="J2433" t="inlineStr">
        <is>
          <t>Yuki Sato</t>
        </is>
      </c>
      <c r="K2433" s="70" t="n">
        <v>26</v>
      </c>
      <c r="L2433" s="71" t="n">
        <v>6123245.35</v>
      </c>
      <c r="M2433" s="71" t="n">
        <v>159204379.1</v>
      </c>
      <c r="N2433" s="71" t="n">
        <v>7960218.96</v>
      </c>
      <c r="O2433" s="71" t="n">
        <v>151244160.14</v>
      </c>
      <c r="P2433" s="71" t="n">
        <v>144966350.37</v>
      </c>
      <c r="Q2433" s="71" t="n">
        <v>6277809.77</v>
      </c>
      <c r="R2433" t="inlineStr">
        <is>
          <t>OS-02</t>
        </is>
      </c>
      <c r="S2433" t="inlineStr">
        <is>
          <t>EV</t>
        </is>
      </c>
      <c r="T2433" s="70" t="n">
        <v>28</v>
      </c>
      <c r="U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TY102425</t>
        </is>
      </c>
      <c r="B2434" s="68" t="n">
        <v>45976</v>
      </c>
      <c r="C2434" s="69" t="n">
        <v>2025</v>
      </c>
      <c r="D2434" t="inlineStr">
        <is>
          <t>Nov</t>
        </is>
      </c>
      <c r="E2434" t="inlineStr">
        <is>
          <t>Europe</t>
        </is>
      </c>
      <c r="F2434" t="inlineStr">
        <is>
          <t>UK</t>
        </is>
      </c>
      <c r="G2434" t="inlineStr">
        <is>
          <t>Corolla</t>
        </is>
      </c>
      <c r="H2434" t="inlineStr">
        <is>
          <t>Dealer retail</t>
        </is>
      </c>
      <c r="I2434" t="inlineStr">
        <is>
          <t>Private buyer</t>
        </is>
      </c>
      <c r="J2434" t="inlineStr">
        <is>
          <t>Lucas Martin</t>
        </is>
      </c>
      <c r="K2434" s="70" t="n">
        <v>22</v>
      </c>
      <c r="L2434" s="71" t="n">
        <v>2636822.48</v>
      </c>
      <c r="M2434" s="71" t="n">
        <v>58010094.56</v>
      </c>
      <c r="N2434" s="71" t="n">
        <v>1740302.84</v>
      </c>
      <c r="O2434" s="71" t="n">
        <v>56269791.72</v>
      </c>
      <c r="P2434" s="71" t="n">
        <v>52030723.88</v>
      </c>
      <c r="Q2434" s="71" t="n">
        <v>4239067.84</v>
      </c>
      <c r="R2434" t="inlineStr">
        <is>
          <t>LN-03</t>
        </is>
      </c>
      <c r="S2434" t="inlineStr">
        <is>
          <t>Hybrid</t>
        </is>
      </c>
      <c r="T2434" s="70" t="n">
        <v>24</v>
      </c>
      <c r="U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TY102426</t>
        </is>
      </c>
      <c r="B2435" s="68" t="n">
        <v>45976</v>
      </c>
      <c r="C2435" s="69" t="n">
        <v>2025</v>
      </c>
      <c r="D2435" t="inlineStr">
        <is>
          <t>Nov</t>
        </is>
      </c>
      <c r="E2435" t="inlineStr">
        <is>
          <t>Middle East</t>
        </is>
      </c>
      <c r="F2435" t="inlineStr">
        <is>
          <t>Saudi Arabia</t>
        </is>
      </c>
      <c r="G2435" t="inlineStr">
        <is>
          <t>Prius</t>
        </is>
      </c>
      <c r="H2435" t="inlineStr">
        <is>
          <t>Dealer retail</t>
        </is>
      </c>
      <c r="I2435" t="inlineStr">
        <is>
          <t>Private buyer</t>
        </is>
      </c>
      <c r="J2435" t="inlineStr">
        <is>
          <t>Ana Costa</t>
        </is>
      </c>
      <c r="K2435" s="70" t="n">
        <v>23</v>
      </c>
      <c r="L2435" s="71" t="n">
        <v>3455018.25</v>
      </c>
      <c r="M2435" s="71" t="n">
        <v>79465419.75</v>
      </c>
      <c r="N2435" s="71" t="n">
        <v>1589308.4</v>
      </c>
      <c r="O2435" s="71" t="n">
        <v>77876111.34999999</v>
      </c>
      <c r="P2435" s="71" t="n">
        <v>63136244.34</v>
      </c>
      <c r="Q2435" s="71" t="n">
        <v>14739867.01</v>
      </c>
      <c r="R2435" t="inlineStr">
        <is>
          <t>RY-04</t>
        </is>
      </c>
      <c r="S2435" t="inlineStr">
        <is>
          <t>Hybrid</t>
        </is>
      </c>
      <c r="T2435" s="70" t="n">
        <v>22</v>
      </c>
      <c r="U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TY102427</t>
        </is>
      </c>
      <c r="B2436" s="68" t="n">
        <v>45976</v>
      </c>
      <c r="C2436" s="69" t="n">
        <v>2025</v>
      </c>
      <c r="D2436" t="inlineStr">
        <is>
          <t>Nov</t>
        </is>
      </c>
      <c r="E2436" t="inlineStr">
        <is>
          <t>Middle East</t>
        </is>
      </c>
      <c r="F2436" t="inlineStr">
        <is>
          <t>UAE</t>
        </is>
      </c>
      <c r="G2436" t="inlineStr">
        <is>
          <t>RAV4</t>
        </is>
      </c>
      <c r="H2436" t="inlineStr">
        <is>
          <t>Dealer retail</t>
        </is>
      </c>
      <c r="I2436" t="inlineStr">
        <is>
          <t>Private buyer</t>
        </is>
      </c>
      <c r="J2436" t="inlineStr">
        <is>
          <t>Amir Khan</t>
        </is>
      </c>
      <c r="K2436" s="70" t="n">
        <v>13</v>
      </c>
      <c r="L2436" s="71" t="n">
        <v>3773523.16</v>
      </c>
      <c r="M2436" s="71" t="n">
        <v>49055801.08</v>
      </c>
      <c r="N2436" s="71" t="n">
        <v>2452790.05</v>
      </c>
      <c r="O2436" s="71" t="n">
        <v>46603011.03</v>
      </c>
      <c r="P2436" s="71" t="n">
        <v>36083745.98</v>
      </c>
      <c r="Q2436" s="71" t="n">
        <v>10519265.05</v>
      </c>
      <c r="R2436" t="inlineStr">
        <is>
          <t>DB-03</t>
        </is>
      </c>
      <c r="S2436" t="inlineStr">
        <is>
          <t>Hybrid</t>
        </is>
      </c>
      <c r="T2436" s="70" t="n">
        <v>13</v>
      </c>
      <c r="U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TY102428</t>
        </is>
      </c>
      <c r="B2437" s="68" t="n">
        <v>45976</v>
      </c>
      <c r="C2437" s="69" t="n">
        <v>2025</v>
      </c>
      <c r="D2437" t="inlineStr">
        <is>
          <t>Nov</t>
        </is>
      </c>
      <c r="E2437" t="inlineStr">
        <is>
          <t>Asia</t>
        </is>
      </c>
      <c r="F2437" t="inlineStr">
        <is>
          <t>Thailand</t>
        </is>
      </c>
      <c r="G2437" t="inlineStr">
        <is>
          <t>Camry</t>
        </is>
      </c>
      <c r="H2437" t="inlineStr">
        <is>
          <t>Dealer retail</t>
        </is>
      </c>
      <c r="I2437" t="inlineStr">
        <is>
          <t>Company fleet</t>
        </is>
      </c>
      <c r="J2437" t="inlineStr">
        <is>
          <t>Yuki Sato</t>
        </is>
      </c>
      <c r="K2437" s="70" t="n">
        <v>36</v>
      </c>
      <c r="L2437" s="71" t="n">
        <v>4188922.24</v>
      </c>
      <c r="M2437" s="71" t="n">
        <v>150801200.64</v>
      </c>
      <c r="N2437" s="71" t="n">
        <v>0</v>
      </c>
      <c r="O2437" s="71" t="n">
        <v>150801200.64</v>
      </c>
      <c r="P2437" s="71" t="n">
        <v>111691726.54</v>
      </c>
      <c r="Q2437" s="71" t="n">
        <v>39109474.1</v>
      </c>
      <c r="R2437" t="inlineStr">
        <is>
          <t>BK-01</t>
        </is>
      </c>
      <c r="S2437" t="inlineStr">
        <is>
          <t>Hybrid</t>
        </is>
      </c>
      <c r="T2437" s="70" t="n">
        <v>36</v>
      </c>
      <c r="U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TY102429</t>
        </is>
      </c>
      <c r="B2438" s="68" t="n">
        <v>45977</v>
      </c>
      <c r="C2438" s="69" t="n">
        <v>2025</v>
      </c>
      <c r="D2438" t="inlineStr">
        <is>
          <t>Nov</t>
        </is>
      </c>
      <c r="E2438" t="inlineStr">
        <is>
          <t>Europe</t>
        </is>
      </c>
      <c r="F2438" t="inlineStr">
        <is>
          <t>UK</t>
        </is>
      </c>
      <c r="G2438" t="inlineStr">
        <is>
          <t>Camry</t>
        </is>
      </c>
      <c r="H2438" t="inlineStr">
        <is>
          <t>Online reservation</t>
        </is>
      </c>
      <c r="I2438" t="inlineStr">
        <is>
          <t>Company fleet</t>
        </is>
      </c>
      <c r="J2438" t="inlineStr">
        <is>
          <t>Wei Chen</t>
        </is>
      </c>
      <c r="K2438" s="70" t="n">
        <v>9</v>
      </c>
      <c r="L2438" s="71" t="n">
        <v>3806917.81</v>
      </c>
      <c r="M2438" s="71" t="n">
        <v>34262260.29</v>
      </c>
      <c r="N2438" s="71" t="n">
        <v>0</v>
      </c>
      <c r="O2438" s="71" t="n">
        <v>34262260.29</v>
      </c>
      <c r="P2438" s="71" t="n">
        <v>28112245.87</v>
      </c>
      <c r="Q2438" s="71" t="n">
        <v>6150014.42</v>
      </c>
      <c r="R2438" t="inlineStr">
        <is>
          <t>LN-04</t>
        </is>
      </c>
      <c r="S2438" t="inlineStr">
        <is>
          <t>Petrol</t>
        </is>
      </c>
      <c r="T2438" s="70" t="n">
        <v>9</v>
      </c>
      <c r="U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TY102430</t>
        </is>
      </c>
      <c r="B2439" s="68" t="n">
        <v>45977</v>
      </c>
      <c r="C2439" s="69" t="n">
        <v>2025</v>
      </c>
      <c r="D2439" t="inlineStr">
        <is>
          <t>Nov</t>
        </is>
      </c>
      <c r="E2439" t="inlineStr">
        <is>
          <t>Middle East</t>
        </is>
      </c>
      <c r="F2439" t="inlineStr">
        <is>
          <t>UAE</t>
        </is>
      </c>
      <c r="G2439" t="inlineStr">
        <is>
          <t>Camry</t>
        </is>
      </c>
      <c r="H2439" t="inlineStr">
        <is>
          <t>Fleet</t>
        </is>
      </c>
      <c r="I2439" t="inlineStr">
        <is>
          <t>Private buyer</t>
        </is>
      </c>
      <c r="J2439" t="inlineStr">
        <is>
          <t>Emma Clarke</t>
        </is>
      </c>
      <c r="K2439" s="70" t="n">
        <v>36</v>
      </c>
      <c r="L2439" s="71" t="n">
        <v>3801017.28</v>
      </c>
      <c r="M2439" s="71" t="n">
        <v>136836622.08</v>
      </c>
      <c r="N2439" s="71" t="n">
        <v>4105098.66</v>
      </c>
      <c r="O2439" s="71" t="n">
        <v>132731523.42</v>
      </c>
      <c r="P2439" s="71" t="n">
        <v>112459252.43</v>
      </c>
      <c r="Q2439" s="71" t="n">
        <v>20272270.99</v>
      </c>
      <c r="R2439" t="inlineStr">
        <is>
          <t>DB-01</t>
        </is>
      </c>
      <c r="S2439" t="inlineStr">
        <is>
          <t>Hybrid</t>
        </is>
      </c>
      <c r="T2439" s="70" t="n">
        <v>35</v>
      </c>
      <c r="U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TY102431</t>
        </is>
      </c>
      <c r="B2440" s="68" t="n">
        <v>45977</v>
      </c>
      <c r="C2440" s="69" t="n">
        <v>2025</v>
      </c>
      <c r="D2440" t="inlineStr">
        <is>
          <t>Nov</t>
        </is>
      </c>
      <c r="E2440" t="inlineStr">
        <is>
          <t>North America</t>
        </is>
      </c>
      <c r="F2440" t="inlineStr">
        <is>
          <t>Canada</t>
        </is>
      </c>
      <c r="G2440" t="inlineStr">
        <is>
          <t>RAV4</t>
        </is>
      </c>
      <c r="H2440" t="inlineStr">
        <is>
          <t>Dealer retail</t>
        </is>
      </c>
      <c r="I2440" t="inlineStr">
        <is>
          <t>Company fleet</t>
        </is>
      </c>
      <c r="J2440" t="inlineStr">
        <is>
          <t>Zoya Ahmed</t>
        </is>
      </c>
      <c r="K2440" s="70" t="n">
        <v>50</v>
      </c>
      <c r="L2440" s="71" t="n">
        <v>3568433.98</v>
      </c>
      <c r="M2440" s="71" t="n">
        <v>178421699</v>
      </c>
      <c r="N2440" s="71" t="n">
        <v>8921084.949999999</v>
      </c>
      <c r="O2440" s="71" t="n">
        <v>169500614.05</v>
      </c>
      <c r="P2440" s="71" t="n">
        <v>143789595.02</v>
      </c>
      <c r="Q2440" s="71" t="n">
        <v>25711019.03</v>
      </c>
      <c r="R2440" t="inlineStr">
        <is>
          <t>TO-04</t>
        </is>
      </c>
      <c r="S2440" t="inlineStr">
        <is>
          <t>Hybrid</t>
        </is>
      </c>
      <c r="T2440" s="70" t="n">
        <v>52</v>
      </c>
      <c r="U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TY102432</t>
        </is>
      </c>
      <c r="B2441" s="68" t="n">
        <v>45977</v>
      </c>
      <c r="C2441" s="69" t="n">
        <v>2025</v>
      </c>
      <c r="D2441" t="inlineStr">
        <is>
          <t>Nov</t>
        </is>
      </c>
      <c r="E2441" t="inlineStr">
        <is>
          <t>Japan</t>
        </is>
      </c>
      <c r="F2441" t="inlineStr">
        <is>
          <t>Japan</t>
        </is>
      </c>
      <c r="G2441" t="inlineStr">
        <is>
          <t>Hilux</t>
        </is>
      </c>
      <c r="H2441" t="inlineStr">
        <is>
          <t>Dealer retail</t>
        </is>
      </c>
      <c r="I2441" t="inlineStr">
        <is>
          <t>Private buyer</t>
        </is>
      </c>
      <c r="J2441" t="inlineStr">
        <is>
          <t>Fatima Al-Saud</t>
        </is>
      </c>
      <c r="K2441" s="70" t="n">
        <v>38</v>
      </c>
      <c r="L2441" s="71" t="n">
        <v>3968960.33</v>
      </c>
      <c r="M2441" s="71" t="n">
        <v>150820492.54</v>
      </c>
      <c r="N2441" s="71" t="n">
        <v>0</v>
      </c>
      <c r="O2441" s="71" t="n">
        <v>150820492.54</v>
      </c>
      <c r="P2441" s="71" t="n">
        <v>123996435.89</v>
      </c>
      <c r="Q2441" s="71" t="n">
        <v>26824056.65</v>
      </c>
      <c r="R2441" t="inlineStr">
        <is>
          <t>NG-01</t>
        </is>
      </c>
      <c r="S2441" t="inlineStr">
        <is>
          <t>Diesel</t>
        </is>
      </c>
      <c r="T2441" s="70" t="n">
        <v>39</v>
      </c>
      <c r="U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TY102433</t>
        </is>
      </c>
      <c r="B2442" s="68" t="n">
        <v>45977</v>
      </c>
      <c r="C2442" s="69" t="n">
        <v>2025</v>
      </c>
      <c r="D2442" t="inlineStr">
        <is>
          <t>Nov</t>
        </is>
      </c>
      <c r="E2442" t="inlineStr">
        <is>
          <t>Japan</t>
        </is>
      </c>
      <c r="F2442" t="inlineStr">
        <is>
          <t>Japan</t>
        </is>
      </c>
      <c r="G2442" t="inlineStr">
        <is>
          <t>Corolla</t>
        </is>
      </c>
      <c r="H2442" t="inlineStr">
        <is>
          <t>Dealer retail</t>
        </is>
      </c>
      <c r="I2442" t="inlineStr">
        <is>
          <t>Private buyer</t>
        </is>
      </c>
      <c r="J2442" t="inlineStr">
        <is>
          <t>Amir Khan</t>
        </is>
      </c>
      <c r="K2442" s="70" t="n">
        <v>42</v>
      </c>
      <c r="L2442" s="71" t="n">
        <v>2768442.19</v>
      </c>
      <c r="M2442" s="71" t="n">
        <v>116274571.98</v>
      </c>
      <c r="N2442" s="71" t="n">
        <v>3488237.16</v>
      </c>
      <c r="O2442" s="71" t="n">
        <v>112786334.82</v>
      </c>
      <c r="P2442" s="71" t="n">
        <v>94131384.23</v>
      </c>
      <c r="Q2442" s="71" t="n">
        <v>18654950.59</v>
      </c>
      <c r="R2442" t="inlineStr">
        <is>
          <t>NG-04</t>
        </is>
      </c>
      <c r="S2442" t="inlineStr">
        <is>
          <t>Petrol</t>
        </is>
      </c>
      <c r="T2442" s="70" t="n">
        <v>45</v>
      </c>
      <c r="U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TY102434</t>
        </is>
      </c>
      <c r="B2443" s="68" t="n">
        <v>45977</v>
      </c>
      <c r="C2443" s="69" t="n">
        <v>2025</v>
      </c>
      <c r="D2443" t="inlineStr">
        <is>
          <t>Nov</t>
        </is>
      </c>
      <c r="E2443" t="inlineStr">
        <is>
          <t>Japan</t>
        </is>
      </c>
      <c r="F2443" t="inlineStr">
        <is>
          <t>Japan</t>
        </is>
      </c>
      <c r="G2443" t="inlineStr">
        <is>
          <t>Corolla</t>
        </is>
      </c>
      <c r="H2443" t="inlineStr">
        <is>
          <t>Dealer retail</t>
        </is>
      </c>
      <c r="I2443" t="inlineStr">
        <is>
          <t>Private buyer</t>
        </is>
      </c>
      <c r="J2443" t="inlineStr">
        <is>
          <t>Ravindra Patil</t>
        </is>
      </c>
      <c r="K2443" s="70" t="n">
        <v>26</v>
      </c>
      <c r="L2443" s="71" t="n">
        <v>2895720.1</v>
      </c>
      <c r="M2443" s="71" t="n">
        <v>75288722.59999999</v>
      </c>
      <c r="N2443" s="71" t="n">
        <v>0</v>
      </c>
      <c r="O2443" s="71" t="n">
        <v>75288722.59999999</v>
      </c>
      <c r="P2443" s="71" t="n">
        <v>58642359.65</v>
      </c>
      <c r="Q2443" s="71" t="n">
        <v>16646362.95</v>
      </c>
      <c r="R2443" t="inlineStr">
        <is>
          <t>OS-02</t>
        </is>
      </c>
      <c r="S2443" t="inlineStr">
        <is>
          <t>Hybrid</t>
        </is>
      </c>
      <c r="T2443" s="70" t="n">
        <v>25</v>
      </c>
      <c r="U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TY102435</t>
        </is>
      </c>
      <c r="B2444" s="68" t="n">
        <v>45977</v>
      </c>
      <c r="C2444" s="69" t="n">
        <v>2025</v>
      </c>
      <c r="D2444" t="inlineStr">
        <is>
          <t>Nov</t>
        </is>
      </c>
      <c r="E2444" t="inlineStr">
        <is>
          <t>Japan</t>
        </is>
      </c>
      <c r="F2444" t="inlineStr">
        <is>
          <t>Japan</t>
        </is>
      </c>
      <c r="G2444" t="inlineStr">
        <is>
          <t>Hilux</t>
        </is>
      </c>
      <c r="H2444" t="inlineStr">
        <is>
          <t>Dealer retail</t>
        </is>
      </c>
      <c r="I2444" t="inlineStr">
        <is>
          <t>Private buyer</t>
        </is>
      </c>
      <c r="J2444" t="inlineStr">
        <is>
          <t>Mei Lin</t>
        </is>
      </c>
      <c r="K2444" s="70" t="n">
        <v>34</v>
      </c>
      <c r="L2444" s="71" t="n">
        <v>3848699.6</v>
      </c>
      <c r="M2444" s="71" t="n">
        <v>130855786.4</v>
      </c>
      <c r="N2444" s="71" t="n">
        <v>2617115.73</v>
      </c>
      <c r="O2444" s="71" t="n">
        <v>128238670.67</v>
      </c>
      <c r="P2444" s="71" t="n">
        <v>104930532.33</v>
      </c>
      <c r="Q2444" s="71" t="n">
        <v>23308138.34</v>
      </c>
      <c r="R2444" t="inlineStr">
        <is>
          <t>NG-03</t>
        </is>
      </c>
      <c r="S2444" t="inlineStr">
        <is>
          <t>Diesel</t>
        </is>
      </c>
      <c r="T2444" s="70" t="n">
        <v>36</v>
      </c>
      <c r="U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TY102436</t>
        </is>
      </c>
      <c r="B2445" s="68" t="n">
        <v>45977</v>
      </c>
      <c r="C2445" s="69" t="n">
        <v>2025</v>
      </c>
      <c r="D2445" t="inlineStr">
        <is>
          <t>Nov</t>
        </is>
      </c>
      <c r="E2445" t="inlineStr">
        <is>
          <t>Japan</t>
        </is>
      </c>
      <c r="F2445" t="inlineStr">
        <is>
          <t>Japan</t>
        </is>
      </c>
      <c r="G2445" t="inlineStr">
        <is>
          <t>Camry</t>
        </is>
      </c>
      <c r="H2445" t="inlineStr">
        <is>
          <t>Dealer retail</t>
        </is>
      </c>
      <c r="I2445" t="inlineStr">
        <is>
          <t>Private buyer</t>
        </is>
      </c>
      <c r="J2445" t="inlineStr">
        <is>
          <t>Emma Clarke</t>
        </is>
      </c>
      <c r="K2445" s="70" t="n">
        <v>36</v>
      </c>
      <c r="L2445" s="71" t="n">
        <v>3873110.06</v>
      </c>
      <c r="M2445" s="71" t="n">
        <v>139431962.16</v>
      </c>
      <c r="N2445" s="71" t="n">
        <v>6971598.11</v>
      </c>
      <c r="O2445" s="71" t="n">
        <v>132460364.05</v>
      </c>
      <c r="P2445" s="71" t="n">
        <v>119380643.12</v>
      </c>
      <c r="Q2445" s="71" t="n">
        <v>13079720.93</v>
      </c>
      <c r="R2445" t="inlineStr">
        <is>
          <t>NG-03</t>
        </is>
      </c>
      <c r="S2445" t="inlineStr">
        <is>
          <t>Petrol</t>
        </is>
      </c>
      <c r="T2445" s="70" t="n">
        <v>37</v>
      </c>
      <c r="U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TY102437</t>
        </is>
      </c>
      <c r="B2446" s="68" t="n">
        <v>45978</v>
      </c>
      <c r="C2446" s="69" t="n">
        <v>2025</v>
      </c>
      <c r="D2446" t="inlineStr">
        <is>
          <t>Nov</t>
        </is>
      </c>
      <c r="E2446" t="inlineStr">
        <is>
          <t>North America</t>
        </is>
      </c>
      <c r="F2446" t="inlineStr">
        <is>
          <t>Canada</t>
        </is>
      </c>
      <c r="G2446" t="inlineStr">
        <is>
          <t>Camry</t>
        </is>
      </c>
      <c r="H2446" t="inlineStr">
        <is>
          <t>Dealer retail</t>
        </is>
      </c>
      <c r="I2446" t="inlineStr">
        <is>
          <t>Company fleet</t>
        </is>
      </c>
      <c r="J2446" t="inlineStr">
        <is>
          <t>Yuki Sato</t>
        </is>
      </c>
      <c r="K2446" s="70" t="n">
        <v>32</v>
      </c>
      <c r="L2446" s="71" t="n">
        <v>4067830.25</v>
      </c>
      <c r="M2446" s="71" t="n">
        <v>130170568</v>
      </c>
      <c r="N2446" s="71" t="n">
        <v>2603411.36</v>
      </c>
      <c r="O2446" s="71" t="n">
        <v>127567156.64</v>
      </c>
      <c r="P2446" s="71" t="n">
        <v>105082188.62</v>
      </c>
      <c r="Q2446" s="71" t="n">
        <v>22484968.02</v>
      </c>
      <c r="R2446" t="inlineStr">
        <is>
          <t>TO-04</t>
        </is>
      </c>
      <c r="S2446" t="inlineStr">
        <is>
          <t>Petrol</t>
        </is>
      </c>
      <c r="T2446" s="70" t="n">
        <v>32</v>
      </c>
      <c r="U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TY102438</t>
        </is>
      </c>
      <c r="B2447" s="68" t="n">
        <v>45978</v>
      </c>
      <c r="C2447" s="69" t="n">
        <v>2025</v>
      </c>
      <c r="D2447" t="inlineStr">
        <is>
          <t>Nov</t>
        </is>
      </c>
      <c r="E2447" t="inlineStr">
        <is>
          <t>Europe</t>
        </is>
      </c>
      <c r="F2447" t="inlineStr">
        <is>
          <t>Germany</t>
        </is>
      </c>
      <c r="G2447" t="inlineStr">
        <is>
          <t>Camry</t>
        </is>
      </c>
      <c r="H2447" t="inlineStr">
        <is>
          <t>Dealer retail</t>
        </is>
      </c>
      <c r="I2447" t="inlineStr">
        <is>
          <t>Private buyer</t>
        </is>
      </c>
      <c r="J2447" t="inlineStr">
        <is>
          <t>Shraddha Kulkarni</t>
        </is>
      </c>
      <c r="K2447" s="70" t="n">
        <v>9</v>
      </c>
      <c r="L2447" s="71" t="n">
        <v>4165345.43</v>
      </c>
      <c r="M2447" s="71" t="n">
        <v>37488108.87</v>
      </c>
      <c r="N2447" s="71" t="n">
        <v>1124643.27</v>
      </c>
      <c r="O2447" s="71" t="n">
        <v>36363465.6</v>
      </c>
      <c r="P2447" s="71" t="n">
        <v>28740151.59</v>
      </c>
      <c r="Q2447" s="71" t="n">
        <v>7623314.01</v>
      </c>
      <c r="R2447" t="inlineStr">
        <is>
          <t>BE-04</t>
        </is>
      </c>
      <c r="S2447" t="inlineStr">
        <is>
          <t>Hybrid</t>
        </is>
      </c>
      <c r="T2447" s="70" t="n">
        <v>10</v>
      </c>
      <c r="U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TY102439</t>
        </is>
      </c>
      <c r="B2448" s="68" t="n">
        <v>45978</v>
      </c>
      <c r="C2448" s="69" t="n">
        <v>2025</v>
      </c>
      <c r="D2448" t="inlineStr">
        <is>
          <t>Nov</t>
        </is>
      </c>
      <c r="E2448" t="inlineStr">
        <is>
          <t>Europe</t>
        </is>
      </c>
      <c r="F2448" t="inlineStr">
        <is>
          <t>France</t>
        </is>
      </c>
      <c r="G2448" t="inlineStr">
        <is>
          <t>Land Cruiser</t>
        </is>
      </c>
      <c r="H2448" t="inlineStr">
        <is>
          <t>Dealer retail</t>
        </is>
      </c>
      <c r="I2448" t="inlineStr">
        <is>
          <t>Private buyer</t>
        </is>
      </c>
      <c r="J2448" t="inlineStr">
        <is>
          <t>Ravindra Patil</t>
        </is>
      </c>
      <c r="K2448" s="70" t="n">
        <v>24</v>
      </c>
      <c r="L2448" s="71" t="n">
        <v>7786140.96</v>
      </c>
      <c r="M2448" s="71" t="n">
        <v>186867383.04</v>
      </c>
      <c r="N2448" s="71" t="n">
        <v>3737347.66</v>
      </c>
      <c r="O2448" s="71" t="n">
        <v>183130035.38</v>
      </c>
      <c r="P2448" s="71" t="n">
        <v>136656554.66</v>
      </c>
      <c r="Q2448" s="71" t="n">
        <v>46473480.72</v>
      </c>
      <c r="R2448" t="inlineStr">
        <is>
          <t>PA-03</t>
        </is>
      </c>
      <c r="S2448" t="inlineStr">
        <is>
          <t>Hybrid</t>
        </is>
      </c>
      <c r="T2448" s="70" t="n">
        <v>26</v>
      </c>
      <c r="U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TY102440</t>
        </is>
      </c>
      <c r="B2449" s="68" t="n">
        <v>45978</v>
      </c>
      <c r="C2449" s="69" t="n">
        <v>2025</v>
      </c>
      <c r="D2449" t="inlineStr">
        <is>
          <t>Nov</t>
        </is>
      </c>
      <c r="E2449" t="inlineStr">
        <is>
          <t>Japan</t>
        </is>
      </c>
      <c r="F2449" t="inlineStr">
        <is>
          <t>Japan</t>
        </is>
      </c>
      <c r="G2449" t="inlineStr">
        <is>
          <t>Hilux</t>
        </is>
      </c>
      <c r="H2449" t="inlineStr">
        <is>
          <t>Fleet</t>
        </is>
      </c>
      <c r="I2449" t="inlineStr">
        <is>
          <t>Private buyer</t>
        </is>
      </c>
      <c r="J2449" t="inlineStr">
        <is>
          <t>Lucas Martin</t>
        </is>
      </c>
      <c r="K2449" s="70" t="n">
        <v>13</v>
      </c>
      <c r="L2449" s="71" t="n">
        <v>4015682.71</v>
      </c>
      <c r="M2449" s="71" t="n">
        <v>52203875.23</v>
      </c>
      <c r="N2449" s="71" t="n">
        <v>1566116.26</v>
      </c>
      <c r="O2449" s="71" t="n">
        <v>50637758.97</v>
      </c>
      <c r="P2449" s="71" t="n">
        <v>41174419.85</v>
      </c>
      <c r="Q2449" s="71" t="n">
        <v>9463339.119999999</v>
      </c>
      <c r="R2449" t="inlineStr">
        <is>
          <t>NG-01</t>
        </is>
      </c>
      <c r="S2449" t="inlineStr">
        <is>
          <t>Diesel</t>
        </is>
      </c>
      <c r="T2449" s="70" t="n">
        <v>13</v>
      </c>
      <c r="U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TY102441</t>
        </is>
      </c>
      <c r="B2450" s="68" t="n">
        <v>45978</v>
      </c>
      <c r="C2450" s="69" t="n">
        <v>2025</v>
      </c>
      <c r="D2450" t="inlineStr">
        <is>
          <t>Nov</t>
        </is>
      </c>
      <c r="E2450" t="inlineStr">
        <is>
          <t>Japan</t>
        </is>
      </c>
      <c r="F2450" t="inlineStr">
        <is>
          <t>Japan</t>
        </is>
      </c>
      <c r="G2450" t="inlineStr">
        <is>
          <t>Corolla</t>
        </is>
      </c>
      <c r="H2450" t="inlineStr">
        <is>
          <t>Fleet</t>
        </is>
      </c>
      <c r="I2450" t="inlineStr">
        <is>
          <t>Company fleet</t>
        </is>
      </c>
      <c r="J2450" t="inlineStr">
        <is>
          <t>Noah Smith</t>
        </is>
      </c>
      <c r="K2450" s="70" t="n">
        <v>38</v>
      </c>
      <c r="L2450" s="71" t="n">
        <v>2899575.89</v>
      </c>
      <c r="M2450" s="71" t="n">
        <v>110183883.82</v>
      </c>
      <c r="N2450" s="71" t="n">
        <v>3305516.51</v>
      </c>
      <c r="O2450" s="71" t="n">
        <v>106878367.31</v>
      </c>
      <c r="P2450" s="71" t="n">
        <v>86733701.72</v>
      </c>
      <c r="Q2450" s="71" t="n">
        <v>20144665.59</v>
      </c>
      <c r="R2450" t="inlineStr">
        <is>
          <t>OS-03</t>
        </is>
      </c>
      <c r="S2450" t="inlineStr">
        <is>
          <t>Hybrid</t>
        </is>
      </c>
      <c r="T2450" s="70" t="n">
        <v>40</v>
      </c>
      <c r="U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TY102442</t>
        </is>
      </c>
      <c r="B2451" s="68" t="n">
        <v>45978</v>
      </c>
      <c r="C2451" s="69" t="n">
        <v>2025</v>
      </c>
      <c r="D2451" t="inlineStr">
        <is>
          <t>Nov</t>
        </is>
      </c>
      <c r="E2451" t="inlineStr">
        <is>
          <t>Asia</t>
        </is>
      </c>
      <c r="F2451" t="inlineStr">
        <is>
          <t>India</t>
        </is>
      </c>
      <c r="G2451" t="inlineStr">
        <is>
          <t>Corolla</t>
        </is>
      </c>
      <c r="H2451" t="inlineStr">
        <is>
          <t>Online reservation</t>
        </is>
      </c>
      <c r="I2451" t="inlineStr">
        <is>
          <t>Company fleet</t>
        </is>
      </c>
      <c r="J2451" t="inlineStr">
        <is>
          <t>Olivia Brown</t>
        </is>
      </c>
      <c r="K2451" s="70" t="n">
        <v>43</v>
      </c>
      <c r="L2451" s="71" t="n">
        <v>2901533.09</v>
      </c>
      <c r="M2451" s="71" t="n">
        <v>124765922.87</v>
      </c>
      <c r="N2451" s="71" t="n">
        <v>3742977.69</v>
      </c>
      <c r="O2451" s="71" t="n">
        <v>121022945.18</v>
      </c>
      <c r="P2451" s="71" t="n">
        <v>100627405.64</v>
      </c>
      <c r="Q2451" s="71" t="n">
        <v>20395539.54</v>
      </c>
      <c r="R2451" t="inlineStr">
        <is>
          <t>DL-03</t>
        </is>
      </c>
      <c r="S2451" t="inlineStr">
        <is>
          <t>Hybrid</t>
        </is>
      </c>
      <c r="T2451" s="70" t="n">
        <v>43</v>
      </c>
      <c r="U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TY102443</t>
        </is>
      </c>
      <c r="B2452" s="68" t="n">
        <v>45978</v>
      </c>
      <c r="C2452" s="69" t="n">
        <v>2025</v>
      </c>
      <c r="D2452" t="inlineStr">
        <is>
          <t>Nov</t>
        </is>
      </c>
      <c r="E2452" t="inlineStr">
        <is>
          <t>North America</t>
        </is>
      </c>
      <c r="F2452" t="inlineStr">
        <is>
          <t>USA</t>
        </is>
      </c>
      <c r="G2452" t="inlineStr">
        <is>
          <t>Corolla</t>
        </is>
      </c>
      <c r="H2452" t="inlineStr">
        <is>
          <t>Dealer retail</t>
        </is>
      </c>
      <c r="I2452" t="inlineStr">
        <is>
          <t>Private buyer</t>
        </is>
      </c>
      <c r="J2452" t="inlineStr">
        <is>
          <t>Sara Rossi</t>
        </is>
      </c>
      <c r="K2452" s="70" t="n">
        <v>9</v>
      </c>
      <c r="L2452" s="71" t="n">
        <v>2967969.22</v>
      </c>
      <c r="M2452" s="71" t="n">
        <v>26711722.98</v>
      </c>
      <c r="N2452" s="71" t="n">
        <v>534234.46</v>
      </c>
      <c r="O2452" s="71" t="n">
        <v>26177488.52</v>
      </c>
      <c r="P2452" s="71" t="n">
        <v>20639549.25</v>
      </c>
      <c r="Q2452" s="71" t="n">
        <v>5537939.27</v>
      </c>
      <c r="R2452" t="inlineStr">
        <is>
          <t>NY-03</t>
        </is>
      </c>
      <c r="S2452" t="inlineStr">
        <is>
          <t>Petrol</t>
        </is>
      </c>
      <c r="T2452" s="70" t="n">
        <v>9</v>
      </c>
      <c r="U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TY102444</t>
        </is>
      </c>
      <c r="B2453" s="68" t="n">
        <v>45979</v>
      </c>
      <c r="C2453" s="69" t="n">
        <v>2025</v>
      </c>
      <c r="D2453" t="inlineStr">
        <is>
          <t>Nov</t>
        </is>
      </c>
      <c r="E2453" t="inlineStr">
        <is>
          <t>North America</t>
        </is>
      </c>
      <c r="F2453" t="inlineStr">
        <is>
          <t>Canada</t>
        </is>
      </c>
      <c r="G2453" t="inlineStr">
        <is>
          <t>Prius</t>
        </is>
      </c>
      <c r="H2453" t="inlineStr">
        <is>
          <t>Dealer retail</t>
        </is>
      </c>
      <c r="I2453" t="inlineStr">
        <is>
          <t>Private buyer</t>
        </is>
      </c>
      <c r="J2453" t="inlineStr">
        <is>
          <t>Shraddha Kulkarni</t>
        </is>
      </c>
      <c r="K2453" s="70" t="n">
        <v>20</v>
      </c>
      <c r="L2453" s="71" t="n">
        <v>3385395.93</v>
      </c>
      <c r="M2453" s="71" t="n">
        <v>67707918.59999999</v>
      </c>
      <c r="N2453" s="71" t="n">
        <v>2031237.56</v>
      </c>
      <c r="O2453" s="71" t="n">
        <v>65676681.04</v>
      </c>
      <c r="P2453" s="71" t="n">
        <v>57061187.28</v>
      </c>
      <c r="Q2453" s="71" t="n">
        <v>8615493.76</v>
      </c>
      <c r="R2453" t="inlineStr">
        <is>
          <t>TO-01</t>
        </is>
      </c>
      <c r="S2453" t="inlineStr">
        <is>
          <t>Hybrid</t>
        </is>
      </c>
      <c r="T2453" s="70" t="n">
        <v>20</v>
      </c>
      <c r="U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TY102445</t>
        </is>
      </c>
      <c r="B2454" s="68" t="n">
        <v>45979</v>
      </c>
      <c r="C2454" s="69" t="n">
        <v>2025</v>
      </c>
      <c r="D2454" t="inlineStr">
        <is>
          <t>Nov</t>
        </is>
      </c>
      <c r="E2454" t="inlineStr">
        <is>
          <t>Asia</t>
        </is>
      </c>
      <c r="F2454" t="inlineStr">
        <is>
          <t>India</t>
        </is>
      </c>
      <c r="G2454" t="inlineStr">
        <is>
          <t>RAV4</t>
        </is>
      </c>
      <c r="H2454" t="inlineStr">
        <is>
          <t>Dealer retail</t>
        </is>
      </c>
      <c r="I2454" t="inlineStr">
        <is>
          <t>Private buyer</t>
        </is>
      </c>
      <c r="J2454" t="inlineStr">
        <is>
          <t>Sophie Müller</t>
        </is>
      </c>
      <c r="K2454" s="70" t="n">
        <v>15</v>
      </c>
      <c r="L2454" s="71" t="n">
        <v>3728851.55</v>
      </c>
      <c r="M2454" s="71" t="n">
        <v>55932773.25</v>
      </c>
      <c r="N2454" s="71" t="n">
        <v>0</v>
      </c>
      <c r="O2454" s="71" t="n">
        <v>55932773.25</v>
      </c>
      <c r="P2454" s="71" t="n">
        <v>41669184.61</v>
      </c>
      <c r="Q2454" s="71" t="n">
        <v>14263588.64</v>
      </c>
      <c r="R2454" t="inlineStr">
        <is>
          <t>PU-04</t>
        </is>
      </c>
      <c r="S2454" t="inlineStr">
        <is>
          <t>Petrol</t>
        </is>
      </c>
      <c r="T2454" s="70" t="n">
        <v>15</v>
      </c>
      <c r="U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TY102446</t>
        </is>
      </c>
      <c r="B2455" s="68" t="n">
        <v>45979</v>
      </c>
      <c r="C2455" s="69" t="n">
        <v>2025</v>
      </c>
      <c r="D2455" t="inlineStr">
        <is>
          <t>Nov</t>
        </is>
      </c>
      <c r="E2455" t="inlineStr">
        <is>
          <t>North America</t>
        </is>
      </c>
      <c r="F2455" t="inlineStr">
        <is>
          <t>USA</t>
        </is>
      </c>
      <c r="G2455" t="inlineStr">
        <is>
          <t>bZ4X</t>
        </is>
      </c>
      <c r="H2455" t="inlineStr">
        <is>
          <t>Dealer retail</t>
        </is>
      </c>
      <c r="I2455" t="inlineStr">
        <is>
          <t>Private buyer</t>
        </is>
      </c>
      <c r="J2455" t="inlineStr">
        <is>
          <t>Ruhi Shaikh</t>
        </is>
      </c>
      <c r="K2455" s="70" t="n">
        <v>26</v>
      </c>
      <c r="L2455" s="71" t="n">
        <v>6238935.61</v>
      </c>
      <c r="M2455" s="71" t="n">
        <v>162212325.86</v>
      </c>
      <c r="N2455" s="71" t="n">
        <v>4866369.78</v>
      </c>
      <c r="O2455" s="71" t="n">
        <v>157345956.08</v>
      </c>
      <c r="P2455" s="71" t="n">
        <v>143431325.72</v>
      </c>
      <c r="Q2455" s="71" t="n">
        <v>13914630.36</v>
      </c>
      <c r="R2455" t="inlineStr">
        <is>
          <t>LA-03</t>
        </is>
      </c>
      <c r="S2455" t="inlineStr">
        <is>
          <t>EV</t>
        </is>
      </c>
      <c r="T2455" s="70" t="n">
        <v>28</v>
      </c>
      <c r="U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TY102447</t>
        </is>
      </c>
      <c r="B2456" s="68" t="n">
        <v>45979</v>
      </c>
      <c r="C2456" s="69" t="n">
        <v>2025</v>
      </c>
      <c r="D2456" t="inlineStr">
        <is>
          <t>Nov</t>
        </is>
      </c>
      <c r="E2456" t="inlineStr">
        <is>
          <t>North America</t>
        </is>
      </c>
      <c r="F2456" t="inlineStr">
        <is>
          <t>USA</t>
        </is>
      </c>
      <c r="G2456" t="inlineStr">
        <is>
          <t>Hilux</t>
        </is>
      </c>
      <c r="H2456" t="inlineStr">
        <is>
          <t>Online reservation</t>
        </is>
      </c>
      <c r="I2456" t="inlineStr">
        <is>
          <t>Private buyer</t>
        </is>
      </c>
      <c r="J2456" t="inlineStr">
        <is>
          <t>Amir Khan</t>
        </is>
      </c>
      <c r="K2456" s="70" t="n">
        <v>22</v>
      </c>
      <c r="L2456" s="71" t="n">
        <v>3905679.7</v>
      </c>
      <c r="M2456" s="71" t="n">
        <v>85924953.40000001</v>
      </c>
      <c r="N2456" s="71" t="n">
        <v>2577748.6</v>
      </c>
      <c r="O2456" s="71" t="n">
        <v>83347204.8</v>
      </c>
      <c r="P2456" s="71" t="n">
        <v>72287438.25</v>
      </c>
      <c r="Q2456" s="71" t="n">
        <v>11059766.55</v>
      </c>
      <c r="R2456" t="inlineStr">
        <is>
          <t>TX-04</t>
        </is>
      </c>
      <c r="S2456" t="inlineStr">
        <is>
          <t>Petrol</t>
        </is>
      </c>
      <c r="T2456" s="70" t="n">
        <v>23</v>
      </c>
      <c r="U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TY102448</t>
        </is>
      </c>
      <c r="B2457" s="68" t="n">
        <v>45979</v>
      </c>
      <c r="C2457" s="69" t="n">
        <v>2025</v>
      </c>
      <c r="D2457" t="inlineStr">
        <is>
          <t>Nov</t>
        </is>
      </c>
      <c r="E2457" t="inlineStr">
        <is>
          <t>Europe</t>
        </is>
      </c>
      <c r="F2457" t="inlineStr">
        <is>
          <t>Germany</t>
        </is>
      </c>
      <c r="G2457" t="inlineStr">
        <is>
          <t>Corolla</t>
        </is>
      </c>
      <c r="H2457" t="inlineStr">
        <is>
          <t>Dealer retail</t>
        </is>
      </c>
      <c r="I2457" t="inlineStr">
        <is>
          <t>Private buyer</t>
        </is>
      </c>
      <c r="J2457" t="inlineStr">
        <is>
          <t>Carlos Silva</t>
        </is>
      </c>
      <c r="K2457" s="70" t="n">
        <v>46</v>
      </c>
      <c r="L2457" s="71" t="n">
        <v>2686809.64</v>
      </c>
      <c r="M2457" s="71" t="n">
        <v>123593243.44</v>
      </c>
      <c r="N2457" s="71" t="n">
        <v>2471864.87</v>
      </c>
      <c r="O2457" s="71" t="n">
        <v>121121378.57</v>
      </c>
      <c r="P2457" s="71" t="n">
        <v>104898959.95</v>
      </c>
      <c r="Q2457" s="71" t="n">
        <v>16222418.62</v>
      </c>
      <c r="R2457" t="inlineStr">
        <is>
          <t>BE-04</t>
        </is>
      </c>
      <c r="S2457" t="inlineStr">
        <is>
          <t>Hybrid</t>
        </is>
      </c>
      <c r="T2457" s="70" t="n">
        <v>44</v>
      </c>
      <c r="U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TY102449</t>
        </is>
      </c>
      <c r="B2458" s="68" t="n">
        <v>45979</v>
      </c>
      <c r="C2458" s="69" t="n">
        <v>2025</v>
      </c>
      <c r="D2458" t="inlineStr">
        <is>
          <t>Nov</t>
        </is>
      </c>
      <c r="E2458" t="inlineStr">
        <is>
          <t>North America</t>
        </is>
      </c>
      <c r="F2458" t="inlineStr">
        <is>
          <t>Canada</t>
        </is>
      </c>
      <c r="G2458" t="inlineStr">
        <is>
          <t>Prius</t>
        </is>
      </c>
      <c r="H2458" t="inlineStr">
        <is>
          <t>Fleet</t>
        </is>
      </c>
      <c r="I2458" t="inlineStr">
        <is>
          <t>Private buyer</t>
        </is>
      </c>
      <c r="J2458" t="inlineStr">
        <is>
          <t>Aisha Bello</t>
        </is>
      </c>
      <c r="K2458" s="70" t="n">
        <v>31</v>
      </c>
      <c r="L2458" s="71" t="n">
        <v>3632182.75</v>
      </c>
      <c r="M2458" s="71" t="n">
        <v>112597665.25</v>
      </c>
      <c r="N2458" s="71" t="n">
        <v>2251953.31</v>
      </c>
      <c r="O2458" s="71" t="n">
        <v>110345711.94</v>
      </c>
      <c r="P2458" s="71" t="n">
        <v>89313948.95999999</v>
      </c>
      <c r="Q2458" s="71" t="n">
        <v>21031762.98</v>
      </c>
      <c r="R2458" t="inlineStr">
        <is>
          <t>TO-03</t>
        </is>
      </c>
      <c r="S2458" t="inlineStr">
        <is>
          <t>Hybrid</t>
        </is>
      </c>
      <c r="T2458" s="70" t="n">
        <v>32</v>
      </c>
      <c r="U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TY102450</t>
        </is>
      </c>
      <c r="B2459" s="68" t="n">
        <v>45980</v>
      </c>
      <c r="C2459" s="69" t="n">
        <v>2025</v>
      </c>
      <c r="D2459" t="inlineStr">
        <is>
          <t>Nov</t>
        </is>
      </c>
      <c r="E2459" t="inlineStr">
        <is>
          <t>North America</t>
        </is>
      </c>
      <c r="F2459" t="inlineStr">
        <is>
          <t>Canada</t>
        </is>
      </c>
      <c r="G2459" t="inlineStr">
        <is>
          <t>Corolla</t>
        </is>
      </c>
      <c r="H2459" t="inlineStr">
        <is>
          <t>Dealer retail</t>
        </is>
      </c>
      <c r="I2459" t="inlineStr">
        <is>
          <t>Private buyer</t>
        </is>
      </c>
      <c r="J2459" t="inlineStr">
        <is>
          <t>Sophie Müller</t>
        </is>
      </c>
      <c r="K2459" s="70" t="n">
        <v>30</v>
      </c>
      <c r="L2459" s="71" t="n">
        <v>2929539.17</v>
      </c>
      <c r="M2459" s="71" t="n">
        <v>87886175.09999999</v>
      </c>
      <c r="N2459" s="71" t="n">
        <v>1757723.5</v>
      </c>
      <c r="O2459" s="71" t="n">
        <v>86128451.59999999</v>
      </c>
      <c r="P2459" s="71" t="n">
        <v>66470189.62</v>
      </c>
      <c r="Q2459" s="71" t="n">
        <v>19658261.98</v>
      </c>
      <c r="R2459" t="inlineStr">
        <is>
          <t>TO-01</t>
        </is>
      </c>
      <c r="S2459" t="inlineStr">
        <is>
          <t>Hybrid</t>
        </is>
      </c>
      <c r="T2459" s="70" t="n">
        <v>29</v>
      </c>
      <c r="U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TY102451</t>
        </is>
      </c>
      <c r="B2460" s="68" t="n">
        <v>45980</v>
      </c>
      <c r="C2460" s="69" t="n">
        <v>2025</v>
      </c>
      <c r="D2460" t="inlineStr">
        <is>
          <t>Nov</t>
        </is>
      </c>
      <c r="E2460" t="inlineStr">
        <is>
          <t>Japan</t>
        </is>
      </c>
      <c r="F2460" t="inlineStr">
        <is>
          <t>Japan</t>
        </is>
      </c>
      <c r="G2460" t="inlineStr">
        <is>
          <t>RAV4</t>
        </is>
      </c>
      <c r="H2460" t="inlineStr">
        <is>
          <t>Dealer retail</t>
        </is>
      </c>
      <c r="I2460" t="inlineStr">
        <is>
          <t>Private buyer</t>
        </is>
      </c>
      <c r="J2460" t="inlineStr">
        <is>
          <t>Liam O'Brien</t>
        </is>
      </c>
      <c r="K2460" s="70" t="n">
        <v>8</v>
      </c>
      <c r="L2460" s="71" t="n">
        <v>3419757.82</v>
      </c>
      <c r="M2460" s="71" t="n">
        <v>27358062.56</v>
      </c>
      <c r="N2460" s="71" t="n">
        <v>0</v>
      </c>
      <c r="O2460" s="71" t="n">
        <v>27358062.56</v>
      </c>
      <c r="P2460" s="71" t="n">
        <v>23623063.87</v>
      </c>
      <c r="Q2460" s="71" t="n">
        <v>3734998.69</v>
      </c>
      <c r="R2460" t="inlineStr">
        <is>
          <t>OS-04</t>
        </is>
      </c>
      <c r="S2460" t="inlineStr">
        <is>
          <t>Hybrid</t>
        </is>
      </c>
      <c r="T2460" s="70" t="n">
        <v>8</v>
      </c>
      <c r="U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TY102452</t>
        </is>
      </c>
      <c r="B2461" s="68" t="n">
        <v>45980</v>
      </c>
      <c r="C2461" s="69" t="n">
        <v>2025</v>
      </c>
      <c r="D2461" t="inlineStr">
        <is>
          <t>Nov</t>
        </is>
      </c>
      <c r="E2461" t="inlineStr">
        <is>
          <t>North America</t>
        </is>
      </c>
      <c r="F2461" t="inlineStr">
        <is>
          <t>USA</t>
        </is>
      </c>
      <c r="G2461" t="inlineStr">
        <is>
          <t>Corolla</t>
        </is>
      </c>
      <c r="H2461" t="inlineStr">
        <is>
          <t>Fleet</t>
        </is>
      </c>
      <c r="I2461" t="inlineStr">
        <is>
          <t>Private buyer</t>
        </is>
      </c>
      <c r="J2461" t="inlineStr">
        <is>
          <t>Ruhi Shaikh</t>
        </is>
      </c>
      <c r="K2461" s="70" t="n">
        <v>31</v>
      </c>
      <c r="L2461" s="71" t="n">
        <v>2742917.31</v>
      </c>
      <c r="M2461" s="71" t="n">
        <v>85030436.61</v>
      </c>
      <c r="N2461" s="71" t="n">
        <v>0</v>
      </c>
      <c r="O2461" s="71" t="n">
        <v>85030436.61</v>
      </c>
      <c r="P2461" s="71" t="n">
        <v>68666259.84999999</v>
      </c>
      <c r="Q2461" s="71" t="n">
        <v>16364176.76</v>
      </c>
      <c r="R2461" t="inlineStr">
        <is>
          <t>TX-02</t>
        </is>
      </c>
      <c r="S2461" t="inlineStr">
        <is>
          <t>Petrol</t>
        </is>
      </c>
      <c r="T2461" s="70" t="n">
        <v>30</v>
      </c>
      <c r="U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TY102453</t>
        </is>
      </c>
      <c r="B2462" s="68" t="n">
        <v>45980</v>
      </c>
      <c r="C2462" s="69" t="n">
        <v>2025</v>
      </c>
      <c r="D2462" t="inlineStr">
        <is>
          <t>Nov</t>
        </is>
      </c>
      <c r="E2462" t="inlineStr">
        <is>
          <t>North America</t>
        </is>
      </c>
      <c r="F2462" t="inlineStr">
        <is>
          <t>USA</t>
        </is>
      </c>
      <c r="G2462" t="inlineStr">
        <is>
          <t>Camry</t>
        </is>
      </c>
      <c r="H2462" t="inlineStr">
        <is>
          <t>Dealer retail</t>
        </is>
      </c>
      <c r="I2462" t="inlineStr">
        <is>
          <t>Private buyer</t>
        </is>
      </c>
      <c r="J2462" t="inlineStr">
        <is>
          <t>Arjun Mehta</t>
        </is>
      </c>
      <c r="K2462" s="70" t="n">
        <v>12</v>
      </c>
      <c r="L2462" s="71" t="n">
        <v>4222069.67</v>
      </c>
      <c r="M2462" s="71" t="n">
        <v>50664836.04</v>
      </c>
      <c r="N2462" s="71" t="n">
        <v>1519945.08</v>
      </c>
      <c r="O2462" s="71" t="n">
        <v>49144890.96</v>
      </c>
      <c r="P2462" s="71" t="n">
        <v>39105223.44</v>
      </c>
      <c r="Q2462" s="71" t="n">
        <v>10039667.52</v>
      </c>
      <c r="R2462" t="inlineStr">
        <is>
          <t>TX-03</t>
        </is>
      </c>
      <c r="S2462" t="inlineStr">
        <is>
          <t>Hybrid</t>
        </is>
      </c>
      <c r="T2462" s="70" t="n">
        <v>13</v>
      </c>
      <c r="U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TY102454</t>
        </is>
      </c>
      <c r="B2463" s="68" t="n">
        <v>45980</v>
      </c>
      <c r="C2463" s="69" t="n">
        <v>2025</v>
      </c>
      <c r="D2463" t="inlineStr">
        <is>
          <t>Nov</t>
        </is>
      </c>
      <c r="E2463" t="inlineStr">
        <is>
          <t>North America</t>
        </is>
      </c>
      <c r="F2463" t="inlineStr">
        <is>
          <t>Canada</t>
        </is>
      </c>
      <c r="G2463" t="inlineStr">
        <is>
          <t>Camry</t>
        </is>
      </c>
      <c r="H2463" t="inlineStr">
        <is>
          <t>Dealer retail</t>
        </is>
      </c>
      <c r="I2463" t="inlineStr">
        <is>
          <t>Private buyer</t>
        </is>
      </c>
      <c r="J2463" t="inlineStr">
        <is>
          <t>Hiroshi Tanaka</t>
        </is>
      </c>
      <c r="K2463" s="70" t="n">
        <v>48</v>
      </c>
      <c r="L2463" s="71" t="n">
        <v>4165351.33</v>
      </c>
      <c r="M2463" s="71" t="n">
        <v>199936863.84</v>
      </c>
      <c r="N2463" s="71" t="n">
        <v>9996843.189999999</v>
      </c>
      <c r="O2463" s="71" t="n">
        <v>189940020.65</v>
      </c>
      <c r="P2463" s="71" t="n">
        <v>159253575.11</v>
      </c>
      <c r="Q2463" s="71" t="n">
        <v>30686445.54</v>
      </c>
      <c r="R2463" t="inlineStr">
        <is>
          <t>TO-03</t>
        </is>
      </c>
      <c r="S2463" t="inlineStr">
        <is>
          <t>Petrol</t>
        </is>
      </c>
      <c r="T2463" s="70" t="n">
        <v>46</v>
      </c>
      <c r="U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TY102455</t>
        </is>
      </c>
      <c r="B2464" s="68" t="n">
        <v>45980</v>
      </c>
      <c r="C2464" s="69" t="n">
        <v>2025</v>
      </c>
      <c r="D2464" t="inlineStr">
        <is>
          <t>Nov</t>
        </is>
      </c>
      <c r="E2464" t="inlineStr">
        <is>
          <t>Middle East</t>
        </is>
      </c>
      <c r="F2464" t="inlineStr">
        <is>
          <t>Saudi Arabia</t>
        </is>
      </c>
      <c r="G2464" t="inlineStr">
        <is>
          <t>Camry</t>
        </is>
      </c>
      <c r="H2464" t="inlineStr">
        <is>
          <t>Dealer retail</t>
        </is>
      </c>
      <c r="I2464" t="inlineStr">
        <is>
          <t>Company fleet</t>
        </is>
      </c>
      <c r="J2464" t="inlineStr">
        <is>
          <t>Sophie Müller</t>
        </is>
      </c>
      <c r="K2464" s="70" t="n">
        <v>15</v>
      </c>
      <c r="L2464" s="71" t="n">
        <v>4015783.7</v>
      </c>
      <c r="M2464" s="71" t="n">
        <v>60236755.5</v>
      </c>
      <c r="N2464" s="71" t="n">
        <v>1807102.67</v>
      </c>
      <c r="O2464" s="71" t="n">
        <v>58429652.83</v>
      </c>
      <c r="P2464" s="71" t="n">
        <v>48053873.66</v>
      </c>
      <c r="Q2464" s="71" t="n">
        <v>10375779.17</v>
      </c>
      <c r="R2464" t="inlineStr">
        <is>
          <t>RY-04</t>
        </is>
      </c>
      <c r="S2464" t="inlineStr">
        <is>
          <t>Hybrid</t>
        </is>
      </c>
      <c r="T2464" s="70" t="n">
        <v>15</v>
      </c>
      <c r="U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TY102456</t>
        </is>
      </c>
      <c r="B2465" s="68" t="n">
        <v>45980</v>
      </c>
      <c r="C2465" s="69" t="n">
        <v>2025</v>
      </c>
      <c r="D2465" t="inlineStr">
        <is>
          <t>Nov</t>
        </is>
      </c>
      <c r="E2465" t="inlineStr">
        <is>
          <t>North America</t>
        </is>
      </c>
      <c r="F2465" t="inlineStr">
        <is>
          <t>USA</t>
        </is>
      </c>
      <c r="G2465" t="inlineStr">
        <is>
          <t>Hilux</t>
        </is>
      </c>
      <c r="H2465" t="inlineStr">
        <is>
          <t>Dealer retail</t>
        </is>
      </c>
      <c r="I2465" t="inlineStr">
        <is>
          <t>Private buyer</t>
        </is>
      </c>
      <c r="J2465" t="inlineStr">
        <is>
          <t>Ana Costa</t>
        </is>
      </c>
      <c r="K2465" s="70" t="n">
        <v>40</v>
      </c>
      <c r="L2465" s="71" t="n">
        <v>4222073.09</v>
      </c>
      <c r="M2465" s="71" t="n">
        <v>168882923.6</v>
      </c>
      <c r="N2465" s="71" t="n">
        <v>0</v>
      </c>
      <c r="O2465" s="71" t="n">
        <v>168882923.6</v>
      </c>
      <c r="P2465" s="71" t="n">
        <v>123980001.14</v>
      </c>
      <c r="Q2465" s="71" t="n">
        <v>44902922.46</v>
      </c>
      <c r="R2465" t="inlineStr">
        <is>
          <t>TX-03</t>
        </is>
      </c>
      <c r="S2465" t="inlineStr">
        <is>
          <t>Diesel</t>
        </is>
      </c>
      <c r="T2465" s="70" t="n">
        <v>42</v>
      </c>
      <c r="U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TY102457</t>
        </is>
      </c>
      <c r="B2466" s="68" t="n">
        <v>45980</v>
      </c>
      <c r="C2466" s="69" t="n">
        <v>2025</v>
      </c>
      <c r="D2466" t="inlineStr">
        <is>
          <t>Nov</t>
        </is>
      </c>
      <c r="E2466" t="inlineStr">
        <is>
          <t>Europe</t>
        </is>
      </c>
      <c r="F2466" t="inlineStr">
        <is>
          <t>France</t>
        </is>
      </c>
      <c r="G2466" t="inlineStr">
        <is>
          <t>RAV4</t>
        </is>
      </c>
      <c r="H2466" t="inlineStr">
        <is>
          <t>Dealer retail</t>
        </is>
      </c>
      <c r="I2466" t="inlineStr">
        <is>
          <t>Private buyer</t>
        </is>
      </c>
      <c r="J2466" t="inlineStr">
        <is>
          <t>Ana Costa</t>
        </is>
      </c>
      <c r="K2466" s="70" t="n">
        <v>3</v>
      </c>
      <c r="L2466" s="71" t="n">
        <v>3720286.04</v>
      </c>
      <c r="M2466" s="71" t="n">
        <v>11160858.12</v>
      </c>
      <c r="N2466" s="71" t="n">
        <v>223217.16</v>
      </c>
      <c r="O2466" s="71" t="n">
        <v>10937640.96</v>
      </c>
      <c r="P2466" s="71" t="n">
        <v>8673360.23</v>
      </c>
      <c r="Q2466" s="71" t="n">
        <v>2264280.73</v>
      </c>
      <c r="R2466" t="inlineStr">
        <is>
          <t>PA-01</t>
        </is>
      </c>
      <c r="S2466" t="inlineStr">
        <is>
          <t>Hybrid</t>
        </is>
      </c>
      <c r="T2466" s="70" t="n">
        <v>3</v>
      </c>
      <c r="U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TY102458</t>
        </is>
      </c>
      <c r="B2467" s="68" t="n">
        <v>45980</v>
      </c>
      <c r="C2467" s="69" t="n">
        <v>2025</v>
      </c>
      <c r="D2467" t="inlineStr">
        <is>
          <t>Nov</t>
        </is>
      </c>
      <c r="E2467" t="inlineStr">
        <is>
          <t>Europe</t>
        </is>
      </c>
      <c r="F2467" t="inlineStr">
        <is>
          <t>Germany</t>
        </is>
      </c>
      <c r="G2467" t="inlineStr">
        <is>
          <t>RAV4</t>
        </is>
      </c>
      <c r="H2467" t="inlineStr">
        <is>
          <t>Dealer retail</t>
        </is>
      </c>
      <c r="I2467" t="inlineStr">
        <is>
          <t>Private buyer</t>
        </is>
      </c>
      <c r="J2467" t="inlineStr">
        <is>
          <t>Wei Chen</t>
        </is>
      </c>
      <c r="K2467" s="70" t="n">
        <v>37</v>
      </c>
      <c r="L2467" s="71" t="n">
        <v>3593780.36</v>
      </c>
      <c r="M2467" s="71" t="n">
        <v>132969873.32</v>
      </c>
      <c r="N2467" s="71" t="n">
        <v>0</v>
      </c>
      <c r="O2467" s="71" t="n">
        <v>132969873.32</v>
      </c>
      <c r="P2467" s="71" t="n">
        <v>105727376.21</v>
      </c>
      <c r="Q2467" s="71" t="n">
        <v>27242497.11</v>
      </c>
      <c r="R2467" t="inlineStr">
        <is>
          <t>BE-04</t>
        </is>
      </c>
      <c r="S2467" t="inlineStr">
        <is>
          <t>Hybrid</t>
        </is>
      </c>
      <c r="T2467" s="70" t="n">
        <v>36</v>
      </c>
      <c r="U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TY102459</t>
        </is>
      </c>
      <c r="B2468" s="68" t="n">
        <v>45980</v>
      </c>
      <c r="C2468" s="69" t="n">
        <v>2025</v>
      </c>
      <c r="D2468" t="inlineStr">
        <is>
          <t>Nov</t>
        </is>
      </c>
      <c r="E2468" t="inlineStr">
        <is>
          <t>Europe</t>
        </is>
      </c>
      <c r="F2468" t="inlineStr">
        <is>
          <t>Germany</t>
        </is>
      </c>
      <c r="G2468" t="inlineStr">
        <is>
          <t>Camry</t>
        </is>
      </c>
      <c r="H2468" t="inlineStr">
        <is>
          <t>Dealer retail</t>
        </is>
      </c>
      <c r="I2468" t="inlineStr">
        <is>
          <t>Company fleet</t>
        </is>
      </c>
      <c r="J2468" t="inlineStr">
        <is>
          <t>Liam O'Brien</t>
        </is>
      </c>
      <c r="K2468" s="70" t="n">
        <v>13</v>
      </c>
      <c r="L2468" s="71" t="n">
        <v>4176570.8</v>
      </c>
      <c r="M2468" s="71" t="n">
        <v>54295420.4</v>
      </c>
      <c r="N2468" s="71" t="n">
        <v>1085908.41</v>
      </c>
      <c r="O2468" s="71" t="n">
        <v>53209511.99</v>
      </c>
      <c r="P2468" s="71" t="n">
        <v>43150426.42</v>
      </c>
      <c r="Q2468" s="71" t="n">
        <v>10059085.57</v>
      </c>
      <c r="R2468" t="inlineStr">
        <is>
          <t>BE-01</t>
        </is>
      </c>
      <c r="S2468" t="inlineStr">
        <is>
          <t>Hybrid</t>
        </is>
      </c>
      <c r="T2468" s="70" t="n">
        <v>13</v>
      </c>
      <c r="U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TY102460</t>
        </is>
      </c>
      <c r="B2469" s="68" t="n">
        <v>45980</v>
      </c>
      <c r="C2469" s="69" t="n">
        <v>2025</v>
      </c>
      <c r="D2469" t="inlineStr">
        <is>
          <t>Nov</t>
        </is>
      </c>
      <c r="E2469" t="inlineStr">
        <is>
          <t>Japan</t>
        </is>
      </c>
      <c r="F2469" t="inlineStr">
        <is>
          <t>Japan</t>
        </is>
      </c>
      <c r="G2469" t="inlineStr">
        <is>
          <t>Prius</t>
        </is>
      </c>
      <c r="H2469" t="inlineStr">
        <is>
          <t>Dealer retail</t>
        </is>
      </c>
      <c r="I2469" t="inlineStr">
        <is>
          <t>Private buyer</t>
        </is>
      </c>
      <c r="J2469" t="inlineStr">
        <is>
          <t>Liam O'Brien</t>
        </is>
      </c>
      <c r="K2469" s="70" t="n">
        <v>42</v>
      </c>
      <c r="L2469" s="71" t="n">
        <v>3472445.1</v>
      </c>
      <c r="M2469" s="71" t="n">
        <v>145842694.2</v>
      </c>
      <c r="N2469" s="71" t="n">
        <v>0</v>
      </c>
      <c r="O2469" s="71" t="n">
        <v>145842694.2</v>
      </c>
      <c r="P2469" s="71" t="n">
        <v>119063874.15</v>
      </c>
      <c r="Q2469" s="71" t="n">
        <v>26778820.05</v>
      </c>
      <c r="R2469" t="inlineStr">
        <is>
          <t>NG-01</t>
        </is>
      </c>
      <c r="S2469" t="inlineStr">
        <is>
          <t>Hybrid</t>
        </is>
      </c>
      <c r="T2469" s="70" t="n">
        <v>46</v>
      </c>
      <c r="U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TY102461</t>
        </is>
      </c>
      <c r="B2470" s="68" t="n">
        <v>45981</v>
      </c>
      <c r="C2470" s="69" t="n">
        <v>2025</v>
      </c>
      <c r="D2470" t="inlineStr">
        <is>
          <t>Nov</t>
        </is>
      </c>
      <c r="E2470" t="inlineStr">
        <is>
          <t>Japan</t>
        </is>
      </c>
      <c r="F2470" t="inlineStr">
        <is>
          <t>Japan</t>
        </is>
      </c>
      <c r="G2470" t="inlineStr">
        <is>
          <t>Camry</t>
        </is>
      </c>
      <c r="H2470" t="inlineStr">
        <is>
          <t>Dealer retail</t>
        </is>
      </c>
      <c r="I2470" t="inlineStr">
        <is>
          <t>Private buyer</t>
        </is>
      </c>
      <c r="J2470" t="inlineStr">
        <is>
          <t>Priya Nair</t>
        </is>
      </c>
      <c r="K2470" s="70" t="n">
        <v>3</v>
      </c>
      <c r="L2470" s="71" t="n">
        <v>4024267.05</v>
      </c>
      <c r="M2470" s="71" t="n">
        <v>12072801.15</v>
      </c>
      <c r="N2470" s="71" t="n">
        <v>603640.0600000001</v>
      </c>
      <c r="O2470" s="71" t="n">
        <v>11469161.09</v>
      </c>
      <c r="P2470" s="71" t="n">
        <v>9657024.09</v>
      </c>
      <c r="Q2470" s="71" t="n">
        <v>1812137</v>
      </c>
      <c r="R2470" t="inlineStr">
        <is>
          <t>NG-03</t>
        </is>
      </c>
      <c r="S2470" t="inlineStr">
        <is>
          <t>Hybrid</t>
        </is>
      </c>
      <c r="T2470" s="70" t="n">
        <v>3</v>
      </c>
      <c r="U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TY102462</t>
        </is>
      </c>
      <c r="B2471" s="68" t="n">
        <v>45981</v>
      </c>
      <c r="C2471" s="69" t="n">
        <v>2025</v>
      </c>
      <c r="D2471" t="inlineStr">
        <is>
          <t>Nov</t>
        </is>
      </c>
      <c r="E2471" t="inlineStr">
        <is>
          <t>Europe</t>
        </is>
      </c>
      <c r="F2471" t="inlineStr">
        <is>
          <t>UK</t>
        </is>
      </c>
      <c r="G2471" t="inlineStr">
        <is>
          <t>Camry</t>
        </is>
      </c>
      <c r="H2471" t="inlineStr">
        <is>
          <t>Dealer retail</t>
        </is>
      </c>
      <c r="I2471" t="inlineStr">
        <is>
          <t>Private buyer</t>
        </is>
      </c>
      <c r="J2471" t="inlineStr">
        <is>
          <t>Sophie Müller</t>
        </is>
      </c>
      <c r="K2471" s="70" t="n">
        <v>16</v>
      </c>
      <c r="L2471" s="71" t="n">
        <v>4033727.26</v>
      </c>
      <c r="M2471" s="71" t="n">
        <v>64539636.16</v>
      </c>
      <c r="N2471" s="71" t="n">
        <v>1936189.08</v>
      </c>
      <c r="O2471" s="71" t="n">
        <v>62603447.08</v>
      </c>
      <c r="P2471" s="71" t="n">
        <v>50727463</v>
      </c>
      <c r="Q2471" s="71" t="n">
        <v>11875984.08</v>
      </c>
      <c r="R2471" t="inlineStr">
        <is>
          <t>LN-02</t>
        </is>
      </c>
      <c r="S2471" t="inlineStr">
        <is>
          <t>Petrol</t>
        </is>
      </c>
      <c r="T2471" s="70" t="n">
        <v>17</v>
      </c>
      <c r="U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TY102463</t>
        </is>
      </c>
      <c r="B2472" s="68" t="n">
        <v>45981</v>
      </c>
      <c r="C2472" s="69" t="n">
        <v>2025</v>
      </c>
      <c r="D2472" t="inlineStr">
        <is>
          <t>Nov</t>
        </is>
      </c>
      <c r="E2472" t="inlineStr">
        <is>
          <t>Europe</t>
        </is>
      </c>
      <c r="F2472" t="inlineStr">
        <is>
          <t>UK</t>
        </is>
      </c>
      <c r="G2472" t="inlineStr">
        <is>
          <t>Prius</t>
        </is>
      </c>
      <c r="H2472" t="inlineStr">
        <is>
          <t>Dealer retail</t>
        </is>
      </c>
      <c r="I2472" t="inlineStr">
        <is>
          <t>Company fleet</t>
        </is>
      </c>
      <c r="J2472" t="inlineStr">
        <is>
          <t>Amir Khan</t>
        </is>
      </c>
      <c r="K2472" s="70" t="n">
        <v>34</v>
      </c>
      <c r="L2472" s="71" t="n">
        <v>3558628.81</v>
      </c>
      <c r="M2472" s="71" t="n">
        <v>120993379.54</v>
      </c>
      <c r="N2472" s="71" t="n">
        <v>6049668.98</v>
      </c>
      <c r="O2472" s="71" t="n">
        <v>114943710.56</v>
      </c>
      <c r="P2472" s="71" t="n">
        <v>95969517.55</v>
      </c>
      <c r="Q2472" s="71" t="n">
        <v>18974193.01</v>
      </c>
      <c r="R2472" t="inlineStr">
        <is>
          <t>LN-01</t>
        </is>
      </c>
      <c r="S2472" t="inlineStr">
        <is>
          <t>Hybrid</t>
        </is>
      </c>
      <c r="T2472" s="70" t="n">
        <v>34</v>
      </c>
      <c r="U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TY102464</t>
        </is>
      </c>
      <c r="B2473" s="68" t="n">
        <v>45981</v>
      </c>
      <c r="C2473" s="69" t="n">
        <v>2025</v>
      </c>
      <c r="D2473" t="inlineStr">
        <is>
          <t>Nov</t>
        </is>
      </c>
      <c r="E2473" t="inlineStr">
        <is>
          <t>Japan</t>
        </is>
      </c>
      <c r="F2473" t="inlineStr">
        <is>
          <t>Japan</t>
        </is>
      </c>
      <c r="G2473" t="inlineStr">
        <is>
          <t>Camry</t>
        </is>
      </c>
      <c r="H2473" t="inlineStr">
        <is>
          <t>Dealer retail</t>
        </is>
      </c>
      <c r="I2473" t="inlineStr">
        <is>
          <t>Private buyer</t>
        </is>
      </c>
      <c r="J2473" t="inlineStr">
        <is>
          <t>Zoya Ahmed</t>
        </is>
      </c>
      <c r="K2473" s="70" t="n">
        <v>31</v>
      </c>
      <c r="L2473" s="71" t="n">
        <v>4209922.53</v>
      </c>
      <c r="M2473" s="71" t="n">
        <v>130507598.43</v>
      </c>
      <c r="N2473" s="71" t="n">
        <v>2610151.97</v>
      </c>
      <c r="O2473" s="71" t="n">
        <v>127897446.46</v>
      </c>
      <c r="P2473" s="71" t="n">
        <v>97205942.47</v>
      </c>
      <c r="Q2473" s="71" t="n">
        <v>30691503.99</v>
      </c>
      <c r="R2473" t="inlineStr">
        <is>
          <t>TK-02</t>
        </is>
      </c>
      <c r="S2473" t="inlineStr">
        <is>
          <t>Petrol</t>
        </is>
      </c>
      <c r="T2473" s="70" t="n">
        <v>34</v>
      </c>
      <c r="U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TY102465</t>
        </is>
      </c>
      <c r="B2474" s="68" t="n">
        <v>45981</v>
      </c>
      <c r="C2474" s="69" t="n">
        <v>2025</v>
      </c>
      <c r="D2474" t="inlineStr">
        <is>
          <t>Nov</t>
        </is>
      </c>
      <c r="E2474" t="inlineStr">
        <is>
          <t>North America</t>
        </is>
      </c>
      <c r="F2474" t="inlineStr">
        <is>
          <t>Canada</t>
        </is>
      </c>
      <c r="G2474" t="inlineStr">
        <is>
          <t>bZ4X</t>
        </is>
      </c>
      <c r="H2474" t="inlineStr">
        <is>
          <t>Dealer retail</t>
        </is>
      </c>
      <c r="I2474" t="inlineStr">
        <is>
          <t>Company fleet</t>
        </is>
      </c>
      <c r="J2474" t="inlineStr">
        <is>
          <t>Ruhi Shaikh</t>
        </is>
      </c>
      <c r="K2474" s="70" t="n">
        <v>8</v>
      </c>
      <c r="L2474" s="71" t="n">
        <v>6000425.13</v>
      </c>
      <c r="M2474" s="71" t="n">
        <v>48003401.04</v>
      </c>
      <c r="N2474" s="71" t="n">
        <v>2400170.05</v>
      </c>
      <c r="O2474" s="71" t="n">
        <v>45603230.99</v>
      </c>
      <c r="P2474" s="71" t="n">
        <v>43580284.68</v>
      </c>
      <c r="Q2474" s="71" t="n">
        <v>2022946.31</v>
      </c>
      <c r="R2474" t="inlineStr">
        <is>
          <t>TO-03</t>
        </is>
      </c>
      <c r="S2474" t="inlineStr">
        <is>
          <t>EV</t>
        </is>
      </c>
      <c r="T2474" s="70" t="n">
        <v>9</v>
      </c>
      <c r="U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TY102466</t>
        </is>
      </c>
      <c r="B2475" s="68" t="n">
        <v>45981</v>
      </c>
      <c r="C2475" s="69" t="n">
        <v>2025</v>
      </c>
      <c r="D2475" t="inlineStr">
        <is>
          <t>Nov</t>
        </is>
      </c>
      <c r="E2475" t="inlineStr">
        <is>
          <t>Japan</t>
        </is>
      </c>
      <c r="F2475" t="inlineStr">
        <is>
          <t>Japan</t>
        </is>
      </c>
      <c r="G2475" t="inlineStr">
        <is>
          <t>Land Cruiser</t>
        </is>
      </c>
      <c r="H2475" t="inlineStr">
        <is>
          <t>Fleet</t>
        </is>
      </c>
      <c r="I2475" t="inlineStr">
        <is>
          <t>Company fleet</t>
        </is>
      </c>
      <c r="J2475" t="inlineStr">
        <is>
          <t>Liam O'Brien</t>
        </is>
      </c>
      <c r="K2475" s="70" t="n">
        <v>19</v>
      </c>
      <c r="L2475" s="71" t="n">
        <v>7665115.61</v>
      </c>
      <c r="M2475" s="71" t="n">
        <v>145637196.59</v>
      </c>
      <c r="N2475" s="71" t="n">
        <v>2912743.93</v>
      </c>
      <c r="O2475" s="71" t="n">
        <v>142724452.66</v>
      </c>
      <c r="P2475" s="71" t="n">
        <v>109501264.63</v>
      </c>
      <c r="Q2475" s="71" t="n">
        <v>33223188.03</v>
      </c>
      <c r="R2475" t="inlineStr">
        <is>
          <t>NG-01</t>
        </is>
      </c>
      <c r="S2475" t="inlineStr">
        <is>
          <t>Petrol</t>
        </is>
      </c>
      <c r="T2475" s="70" t="n">
        <v>19</v>
      </c>
      <c r="U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TY102467</t>
        </is>
      </c>
      <c r="B2476" s="68" t="n">
        <v>45982</v>
      </c>
      <c r="C2476" s="69" t="n">
        <v>2025</v>
      </c>
      <c r="D2476" t="inlineStr">
        <is>
          <t>Nov</t>
        </is>
      </c>
      <c r="E2476" t="inlineStr">
        <is>
          <t>Japan</t>
        </is>
      </c>
      <c r="F2476" t="inlineStr">
        <is>
          <t>Japan</t>
        </is>
      </c>
      <c r="G2476" t="inlineStr">
        <is>
          <t>RAV4</t>
        </is>
      </c>
      <c r="H2476" t="inlineStr">
        <is>
          <t>Dealer retail</t>
        </is>
      </c>
      <c r="I2476" t="inlineStr">
        <is>
          <t>Company fleet</t>
        </is>
      </c>
      <c r="J2476" t="inlineStr">
        <is>
          <t>Noah Smith</t>
        </is>
      </c>
      <c r="K2476" s="70" t="n">
        <v>42</v>
      </c>
      <c r="L2476" s="71" t="n">
        <v>3566675.82</v>
      </c>
      <c r="M2476" s="71" t="n">
        <v>149800384.44</v>
      </c>
      <c r="N2476" s="71" t="n">
        <v>2996007.69</v>
      </c>
      <c r="O2476" s="71" t="n">
        <v>146804376.75</v>
      </c>
      <c r="P2476" s="71" t="n">
        <v>123706323.07</v>
      </c>
      <c r="Q2476" s="71" t="n">
        <v>23098053.68</v>
      </c>
      <c r="R2476" t="inlineStr">
        <is>
          <t>NG-03</t>
        </is>
      </c>
      <c r="S2476" t="inlineStr">
        <is>
          <t>Hybrid</t>
        </is>
      </c>
      <c r="T2476" s="70" t="n">
        <v>41</v>
      </c>
      <c r="U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TY102468</t>
        </is>
      </c>
      <c r="B2477" s="68" t="n">
        <v>45982</v>
      </c>
      <c r="C2477" s="69" t="n">
        <v>2025</v>
      </c>
      <c r="D2477" t="inlineStr">
        <is>
          <t>Nov</t>
        </is>
      </c>
      <c r="E2477" t="inlineStr">
        <is>
          <t>Europe</t>
        </is>
      </c>
      <c r="F2477" t="inlineStr">
        <is>
          <t>France</t>
        </is>
      </c>
      <c r="G2477" t="inlineStr">
        <is>
          <t>Land Cruiser</t>
        </is>
      </c>
      <c r="H2477" t="inlineStr">
        <is>
          <t>Dealer retail</t>
        </is>
      </c>
      <c r="I2477" t="inlineStr">
        <is>
          <t>Private buyer</t>
        </is>
      </c>
      <c r="J2477" t="inlineStr">
        <is>
          <t>Ruhi Shaikh</t>
        </is>
      </c>
      <c r="K2477" s="70" t="n">
        <v>50</v>
      </c>
      <c r="L2477" s="71" t="n">
        <v>7859157.01</v>
      </c>
      <c r="M2477" s="71" t="n">
        <v>392957850.5</v>
      </c>
      <c r="N2477" s="71" t="n">
        <v>19647892.53</v>
      </c>
      <c r="O2477" s="71" t="n">
        <v>373309957.97</v>
      </c>
      <c r="P2477" s="71" t="n">
        <v>286035486.68</v>
      </c>
      <c r="Q2477" s="71" t="n">
        <v>87274471.29000001</v>
      </c>
      <c r="R2477" t="inlineStr">
        <is>
          <t>PA-02</t>
        </is>
      </c>
      <c r="S2477" t="inlineStr">
        <is>
          <t>Hybrid</t>
        </is>
      </c>
      <c r="T2477" s="70" t="n">
        <v>56</v>
      </c>
      <c r="U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TY102469</t>
        </is>
      </c>
      <c r="B2478" s="68" t="n">
        <v>45982</v>
      </c>
      <c r="C2478" s="69" t="n">
        <v>2025</v>
      </c>
      <c r="D2478" t="inlineStr">
        <is>
          <t>Nov</t>
        </is>
      </c>
      <c r="E2478" t="inlineStr">
        <is>
          <t>Europe</t>
        </is>
      </c>
      <c r="F2478" t="inlineStr">
        <is>
          <t>UK</t>
        </is>
      </c>
      <c r="G2478" t="inlineStr">
        <is>
          <t>Hilux</t>
        </is>
      </c>
      <c r="H2478" t="inlineStr">
        <is>
          <t>Dealer retail</t>
        </is>
      </c>
      <c r="I2478" t="inlineStr">
        <is>
          <t>Company fleet</t>
        </is>
      </c>
      <c r="J2478" t="inlineStr">
        <is>
          <t>Emma Clarke</t>
        </is>
      </c>
      <c r="K2478" s="70" t="n">
        <v>28</v>
      </c>
      <c r="L2478" s="71" t="n">
        <v>4169047.85</v>
      </c>
      <c r="M2478" s="71" t="n">
        <v>116733339.8</v>
      </c>
      <c r="N2478" s="71" t="n">
        <v>0</v>
      </c>
      <c r="O2478" s="71" t="n">
        <v>116733339.8</v>
      </c>
      <c r="P2478" s="71" t="n">
        <v>91674712.03</v>
      </c>
      <c r="Q2478" s="71" t="n">
        <v>25058627.77</v>
      </c>
      <c r="R2478" t="inlineStr">
        <is>
          <t>LN-03</t>
        </is>
      </c>
      <c r="S2478" t="inlineStr">
        <is>
          <t>Petrol</t>
        </is>
      </c>
      <c r="T2478" s="70" t="n">
        <v>30</v>
      </c>
      <c r="U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TY102470</t>
        </is>
      </c>
      <c r="B2479" s="68" t="n">
        <v>45982</v>
      </c>
      <c r="C2479" s="69" t="n">
        <v>2025</v>
      </c>
      <c r="D2479" t="inlineStr">
        <is>
          <t>Nov</t>
        </is>
      </c>
      <c r="E2479" t="inlineStr">
        <is>
          <t>Europe</t>
        </is>
      </c>
      <c r="F2479" t="inlineStr">
        <is>
          <t>UK</t>
        </is>
      </c>
      <c r="G2479" t="inlineStr">
        <is>
          <t>Corolla</t>
        </is>
      </c>
      <c r="H2479" t="inlineStr">
        <is>
          <t>Dealer retail</t>
        </is>
      </c>
      <c r="I2479" t="inlineStr">
        <is>
          <t>Private buyer</t>
        </is>
      </c>
      <c r="J2479" t="inlineStr">
        <is>
          <t>Ravindra Patil</t>
        </is>
      </c>
      <c r="K2479" s="70" t="n">
        <v>36</v>
      </c>
      <c r="L2479" s="71" t="n">
        <v>2899338.01</v>
      </c>
      <c r="M2479" s="71" t="n">
        <v>104376168.36</v>
      </c>
      <c r="N2479" s="71" t="n">
        <v>5218808.42</v>
      </c>
      <c r="O2479" s="71" t="n">
        <v>99157359.94</v>
      </c>
      <c r="P2479" s="71" t="n">
        <v>85255952.73</v>
      </c>
      <c r="Q2479" s="71" t="n">
        <v>13901407.21</v>
      </c>
      <c r="R2479" t="inlineStr">
        <is>
          <t>LN-01</t>
        </is>
      </c>
      <c r="S2479" t="inlineStr">
        <is>
          <t>Hybrid</t>
        </is>
      </c>
      <c r="T2479" s="70" t="n">
        <v>38</v>
      </c>
      <c r="U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TY102471</t>
        </is>
      </c>
      <c r="B2480" s="68" t="n">
        <v>45982</v>
      </c>
      <c r="C2480" s="69" t="n">
        <v>2025</v>
      </c>
      <c r="D2480" t="inlineStr">
        <is>
          <t>Nov</t>
        </is>
      </c>
      <c r="E2480" t="inlineStr">
        <is>
          <t>Japan</t>
        </is>
      </c>
      <c r="F2480" t="inlineStr">
        <is>
          <t>Japan</t>
        </is>
      </c>
      <c r="G2480" t="inlineStr">
        <is>
          <t>RAV4</t>
        </is>
      </c>
      <c r="H2480" t="inlineStr">
        <is>
          <t>Dealer retail</t>
        </is>
      </c>
      <c r="I2480" t="inlineStr">
        <is>
          <t>Private buyer</t>
        </is>
      </c>
      <c r="J2480" t="inlineStr">
        <is>
          <t>Amir Khan</t>
        </is>
      </c>
      <c r="K2480" s="70" t="n">
        <v>26</v>
      </c>
      <c r="L2480" s="71" t="n">
        <v>3809222.62</v>
      </c>
      <c r="M2480" s="71" t="n">
        <v>99039788.12</v>
      </c>
      <c r="N2480" s="71" t="n">
        <v>2971193.64</v>
      </c>
      <c r="O2480" s="71" t="n">
        <v>96068594.48</v>
      </c>
      <c r="P2480" s="71" t="n">
        <v>75557677.17</v>
      </c>
      <c r="Q2480" s="71" t="n">
        <v>20510917.31</v>
      </c>
      <c r="R2480" t="inlineStr">
        <is>
          <t>NG-01</t>
        </is>
      </c>
      <c r="S2480" t="inlineStr">
        <is>
          <t>Hybrid</t>
        </is>
      </c>
      <c r="T2480" s="70" t="n">
        <v>25</v>
      </c>
      <c r="U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TY102472</t>
        </is>
      </c>
      <c r="B2481" s="68" t="n">
        <v>45982</v>
      </c>
      <c r="C2481" s="69" t="n">
        <v>2025</v>
      </c>
      <c r="D2481" t="inlineStr">
        <is>
          <t>Nov</t>
        </is>
      </c>
      <c r="E2481" t="inlineStr">
        <is>
          <t>North America</t>
        </is>
      </c>
      <c r="F2481" t="inlineStr">
        <is>
          <t>Canada</t>
        </is>
      </c>
      <c r="G2481" t="inlineStr">
        <is>
          <t>RAV4</t>
        </is>
      </c>
      <c r="H2481" t="inlineStr">
        <is>
          <t>Dealer retail</t>
        </is>
      </c>
      <c r="I2481" t="inlineStr">
        <is>
          <t>Private buyer</t>
        </is>
      </c>
      <c r="J2481" t="inlineStr">
        <is>
          <t>Omar Haddad</t>
        </is>
      </c>
      <c r="K2481" s="70" t="n">
        <v>16</v>
      </c>
      <c r="L2481" s="71" t="n">
        <v>3687943.08</v>
      </c>
      <c r="M2481" s="71" t="n">
        <v>59007089.28</v>
      </c>
      <c r="N2481" s="71" t="n">
        <v>2950354.46</v>
      </c>
      <c r="O2481" s="71" t="n">
        <v>56056734.82</v>
      </c>
      <c r="P2481" s="71" t="n">
        <v>46405305.04</v>
      </c>
      <c r="Q2481" s="71" t="n">
        <v>9651429.779999999</v>
      </c>
      <c r="R2481" t="inlineStr">
        <is>
          <t>TO-04</t>
        </is>
      </c>
      <c r="S2481" t="inlineStr">
        <is>
          <t>Hybrid</t>
        </is>
      </c>
      <c r="T2481" s="70" t="n">
        <v>17</v>
      </c>
      <c r="U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TY102473</t>
        </is>
      </c>
      <c r="B2482" s="68" t="n">
        <v>45982</v>
      </c>
      <c r="C2482" s="69" t="n">
        <v>2025</v>
      </c>
      <c r="D2482" t="inlineStr">
        <is>
          <t>Nov</t>
        </is>
      </c>
      <c r="E2482" t="inlineStr">
        <is>
          <t>Europe</t>
        </is>
      </c>
      <c r="F2482" t="inlineStr">
        <is>
          <t>Germany</t>
        </is>
      </c>
      <c r="G2482" t="inlineStr">
        <is>
          <t>Hilux</t>
        </is>
      </c>
      <c r="H2482" t="inlineStr">
        <is>
          <t>Dealer retail</t>
        </is>
      </c>
      <c r="I2482" t="inlineStr">
        <is>
          <t>Company fleet</t>
        </is>
      </c>
      <c r="J2482" t="inlineStr">
        <is>
          <t>Shraddha Kulkarni</t>
        </is>
      </c>
      <c r="K2482" s="70" t="n">
        <v>22</v>
      </c>
      <c r="L2482" s="71" t="n">
        <v>4010699.81</v>
      </c>
      <c r="M2482" s="71" t="n">
        <v>88235395.81999999</v>
      </c>
      <c r="N2482" s="71" t="n">
        <v>4411769.79</v>
      </c>
      <c r="O2482" s="71" t="n">
        <v>83823626.03</v>
      </c>
      <c r="P2482" s="71" t="n">
        <v>69699278.45</v>
      </c>
      <c r="Q2482" s="71" t="n">
        <v>14124347.58</v>
      </c>
      <c r="R2482" t="inlineStr">
        <is>
          <t>BE-03</t>
        </is>
      </c>
      <c r="S2482" t="inlineStr">
        <is>
          <t>Diesel</t>
        </is>
      </c>
      <c r="T2482" s="70" t="n">
        <v>23</v>
      </c>
      <c r="U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TY102474</t>
        </is>
      </c>
      <c r="B2483" s="68" t="n">
        <v>45982</v>
      </c>
      <c r="C2483" s="69" t="n">
        <v>2025</v>
      </c>
      <c r="D2483" t="inlineStr">
        <is>
          <t>Nov</t>
        </is>
      </c>
      <c r="E2483" t="inlineStr">
        <is>
          <t>North America</t>
        </is>
      </c>
      <c r="F2483" t="inlineStr">
        <is>
          <t>Canada</t>
        </is>
      </c>
      <c r="G2483" t="inlineStr">
        <is>
          <t>Camry</t>
        </is>
      </c>
      <c r="H2483" t="inlineStr">
        <is>
          <t>Dealer retail</t>
        </is>
      </c>
      <c r="I2483" t="inlineStr">
        <is>
          <t>Company fleet</t>
        </is>
      </c>
      <c r="J2483" t="inlineStr">
        <is>
          <t>Priya Nair</t>
        </is>
      </c>
      <c r="K2483" s="70" t="n">
        <v>8</v>
      </c>
      <c r="L2483" s="71" t="n">
        <v>3787464.36</v>
      </c>
      <c r="M2483" s="71" t="n">
        <v>30299714.88</v>
      </c>
      <c r="N2483" s="71" t="n">
        <v>1514985.74</v>
      </c>
      <c r="O2483" s="71" t="n">
        <v>28784729.14</v>
      </c>
      <c r="P2483" s="71" t="n">
        <v>25166085.18</v>
      </c>
      <c r="Q2483" s="71" t="n">
        <v>3618643.96</v>
      </c>
      <c r="R2483" t="inlineStr">
        <is>
          <t>TO-01</t>
        </is>
      </c>
      <c r="S2483" t="inlineStr">
        <is>
          <t>Hybrid</t>
        </is>
      </c>
      <c r="T2483" s="70" t="n">
        <v>9</v>
      </c>
      <c r="U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TY102475</t>
        </is>
      </c>
      <c r="B2484" s="68" t="n">
        <v>45982</v>
      </c>
      <c r="C2484" s="69" t="n">
        <v>2025</v>
      </c>
      <c r="D2484" t="inlineStr">
        <is>
          <t>Nov</t>
        </is>
      </c>
      <c r="E2484" t="inlineStr">
        <is>
          <t>Japan</t>
        </is>
      </c>
      <c r="F2484" t="inlineStr">
        <is>
          <t>Japan</t>
        </is>
      </c>
      <c r="G2484" t="inlineStr">
        <is>
          <t>Land Cruiser</t>
        </is>
      </c>
      <c r="H2484" t="inlineStr">
        <is>
          <t>Fleet</t>
        </is>
      </c>
      <c r="I2484" t="inlineStr">
        <is>
          <t>Company fleet</t>
        </is>
      </c>
      <c r="J2484" t="inlineStr">
        <is>
          <t>Sophie Müller</t>
        </is>
      </c>
      <c r="K2484" s="70" t="n">
        <v>37</v>
      </c>
      <c r="L2484" s="71" t="n">
        <v>7107422.47</v>
      </c>
      <c r="M2484" s="71" t="n">
        <v>262974631.39</v>
      </c>
      <c r="N2484" s="71" t="n">
        <v>0</v>
      </c>
      <c r="O2484" s="71" t="n">
        <v>262974631.39</v>
      </c>
      <c r="P2484" s="71" t="n">
        <v>213247914.78</v>
      </c>
      <c r="Q2484" s="71" t="n">
        <v>49726716.61</v>
      </c>
      <c r="R2484" t="inlineStr">
        <is>
          <t>OS-02</t>
        </is>
      </c>
      <c r="S2484" t="inlineStr">
        <is>
          <t>Diesel</t>
        </is>
      </c>
      <c r="T2484" s="70" t="n">
        <v>36</v>
      </c>
      <c r="U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TY102476</t>
        </is>
      </c>
      <c r="B2485" s="68" t="n">
        <v>45983</v>
      </c>
      <c r="C2485" s="69" t="n">
        <v>2025</v>
      </c>
      <c r="D2485" t="inlineStr">
        <is>
          <t>Nov</t>
        </is>
      </c>
      <c r="E2485" t="inlineStr">
        <is>
          <t>Japan</t>
        </is>
      </c>
      <c r="F2485" t="inlineStr">
        <is>
          <t>Japan</t>
        </is>
      </c>
      <c r="G2485" t="inlineStr">
        <is>
          <t>Corolla</t>
        </is>
      </c>
      <c r="H2485" t="inlineStr">
        <is>
          <t>Dealer retail</t>
        </is>
      </c>
      <c r="I2485" t="inlineStr">
        <is>
          <t>Private buyer</t>
        </is>
      </c>
      <c r="J2485" t="inlineStr">
        <is>
          <t>Aisha Bello</t>
        </is>
      </c>
      <c r="K2485" s="70" t="n">
        <v>16</v>
      </c>
      <c r="L2485" s="71" t="n">
        <v>2754906.28</v>
      </c>
      <c r="M2485" s="71" t="n">
        <v>44078500.48</v>
      </c>
      <c r="N2485" s="71" t="n">
        <v>1322355.01</v>
      </c>
      <c r="O2485" s="71" t="n">
        <v>42756145.47</v>
      </c>
      <c r="P2485" s="71" t="n">
        <v>36174016.68</v>
      </c>
      <c r="Q2485" s="71" t="n">
        <v>6582128.79</v>
      </c>
      <c r="R2485" t="inlineStr">
        <is>
          <t>OS-02</t>
        </is>
      </c>
      <c r="S2485" t="inlineStr">
        <is>
          <t>Hybrid</t>
        </is>
      </c>
      <c r="T2485" s="70" t="n">
        <v>18</v>
      </c>
      <c r="U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TY102477</t>
        </is>
      </c>
      <c r="B2486" s="68" t="n">
        <v>45983</v>
      </c>
      <c r="C2486" s="69" t="n">
        <v>2025</v>
      </c>
      <c r="D2486" t="inlineStr">
        <is>
          <t>Nov</t>
        </is>
      </c>
      <c r="E2486" t="inlineStr">
        <is>
          <t>Europe</t>
        </is>
      </c>
      <c r="F2486" t="inlineStr">
        <is>
          <t>UK</t>
        </is>
      </c>
      <c r="G2486" t="inlineStr">
        <is>
          <t>RAV4</t>
        </is>
      </c>
      <c r="H2486" t="inlineStr">
        <is>
          <t>Dealer retail</t>
        </is>
      </c>
      <c r="I2486" t="inlineStr">
        <is>
          <t>Private buyer</t>
        </is>
      </c>
      <c r="J2486" t="inlineStr">
        <is>
          <t>Kofi Mensah</t>
        </is>
      </c>
      <c r="K2486" s="70" t="n">
        <v>38</v>
      </c>
      <c r="L2486" s="71" t="n">
        <v>3771422.58</v>
      </c>
      <c r="M2486" s="71" t="n">
        <v>143314058.04</v>
      </c>
      <c r="N2486" s="71" t="n">
        <v>2866281.16</v>
      </c>
      <c r="O2486" s="71" t="n">
        <v>140447776.88</v>
      </c>
      <c r="P2486" s="71" t="n">
        <v>106269201.11</v>
      </c>
      <c r="Q2486" s="71" t="n">
        <v>34178575.77</v>
      </c>
      <c r="R2486" t="inlineStr">
        <is>
          <t>LN-01</t>
        </is>
      </c>
      <c r="S2486" t="inlineStr">
        <is>
          <t>Petrol</t>
        </is>
      </c>
      <c r="T2486" s="70" t="n">
        <v>37</v>
      </c>
      <c r="U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TY102478</t>
        </is>
      </c>
      <c r="B2487" s="68" t="n">
        <v>45983</v>
      </c>
      <c r="C2487" s="69" t="n">
        <v>2025</v>
      </c>
      <c r="D2487" t="inlineStr">
        <is>
          <t>Nov</t>
        </is>
      </c>
      <c r="E2487" t="inlineStr">
        <is>
          <t>North America</t>
        </is>
      </c>
      <c r="F2487" t="inlineStr">
        <is>
          <t>Canada</t>
        </is>
      </c>
      <c r="G2487" t="inlineStr">
        <is>
          <t>Corolla</t>
        </is>
      </c>
      <c r="H2487" t="inlineStr">
        <is>
          <t>Dealer retail</t>
        </is>
      </c>
      <c r="I2487" t="inlineStr">
        <is>
          <t>Private buyer</t>
        </is>
      </c>
      <c r="J2487" t="inlineStr">
        <is>
          <t>Ruhi Shaikh</t>
        </is>
      </c>
      <c r="K2487" s="70" t="n">
        <v>50</v>
      </c>
      <c r="L2487" s="71" t="n">
        <v>2685301</v>
      </c>
      <c r="M2487" s="71" t="n">
        <v>134265050</v>
      </c>
      <c r="N2487" s="71" t="n">
        <v>4027951.5</v>
      </c>
      <c r="O2487" s="71" t="n">
        <v>130237098.5</v>
      </c>
      <c r="P2487" s="71" t="n">
        <v>118231596.51</v>
      </c>
      <c r="Q2487" s="71" t="n">
        <v>12005501.99</v>
      </c>
      <c r="R2487" t="inlineStr">
        <is>
          <t>TO-02</t>
        </is>
      </c>
      <c r="S2487" t="inlineStr">
        <is>
          <t>Hybrid</t>
        </is>
      </c>
      <c r="T2487" s="70" t="n">
        <v>50</v>
      </c>
      <c r="U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TY102479</t>
        </is>
      </c>
      <c r="B2488" s="68" t="n">
        <v>45983</v>
      </c>
      <c r="C2488" s="69" t="n">
        <v>2025</v>
      </c>
      <c r="D2488" t="inlineStr">
        <is>
          <t>Nov</t>
        </is>
      </c>
      <c r="E2488" t="inlineStr">
        <is>
          <t>Europe</t>
        </is>
      </c>
      <c r="F2488" t="inlineStr">
        <is>
          <t>UK</t>
        </is>
      </c>
      <c r="G2488" t="inlineStr">
        <is>
          <t>Corolla</t>
        </is>
      </c>
      <c r="H2488" t="inlineStr">
        <is>
          <t>Dealer retail</t>
        </is>
      </c>
      <c r="I2488" t="inlineStr">
        <is>
          <t>Private buyer</t>
        </is>
      </c>
      <c r="J2488" t="inlineStr">
        <is>
          <t>Sara Rossi</t>
        </is>
      </c>
      <c r="K2488" s="70" t="n">
        <v>4</v>
      </c>
      <c r="L2488" s="71" t="n">
        <v>2866693.93</v>
      </c>
      <c r="M2488" s="71" t="n">
        <v>11466775.72</v>
      </c>
      <c r="N2488" s="71" t="n">
        <v>0</v>
      </c>
      <c r="O2488" s="71" t="n">
        <v>11466775.72</v>
      </c>
      <c r="P2488" s="71" t="n">
        <v>9252822.4</v>
      </c>
      <c r="Q2488" s="71" t="n">
        <v>2213953.32</v>
      </c>
      <c r="R2488" t="inlineStr">
        <is>
          <t>LN-03</t>
        </is>
      </c>
      <c r="S2488" t="inlineStr">
        <is>
          <t>Hybrid</t>
        </is>
      </c>
      <c r="T2488" s="70" t="n">
        <v>4</v>
      </c>
      <c r="U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TY102480</t>
        </is>
      </c>
      <c r="B2489" s="68" t="n">
        <v>45983</v>
      </c>
      <c r="C2489" s="69" t="n">
        <v>2025</v>
      </c>
      <c r="D2489" t="inlineStr">
        <is>
          <t>Nov</t>
        </is>
      </c>
      <c r="E2489" t="inlineStr">
        <is>
          <t>North America</t>
        </is>
      </c>
      <c r="F2489" t="inlineStr">
        <is>
          <t>USA</t>
        </is>
      </c>
      <c r="G2489" t="inlineStr">
        <is>
          <t>RAV4</t>
        </is>
      </c>
      <c r="H2489" t="inlineStr">
        <is>
          <t>Dealer retail</t>
        </is>
      </c>
      <c r="I2489" t="inlineStr">
        <is>
          <t>Company fleet</t>
        </is>
      </c>
      <c r="J2489" t="inlineStr">
        <is>
          <t>Liam O'Brien</t>
        </is>
      </c>
      <c r="K2489" s="70" t="n">
        <v>43</v>
      </c>
      <c r="L2489" s="71" t="n">
        <v>3781669.74</v>
      </c>
      <c r="M2489" s="71" t="n">
        <v>162611798.82</v>
      </c>
      <c r="N2489" s="71" t="n">
        <v>8130589.94</v>
      </c>
      <c r="O2489" s="71" t="n">
        <v>154481208.88</v>
      </c>
      <c r="P2489" s="71" t="n">
        <v>118828241.05</v>
      </c>
      <c r="Q2489" s="71" t="n">
        <v>35652967.83</v>
      </c>
      <c r="R2489" t="inlineStr">
        <is>
          <t>LA-02</t>
        </is>
      </c>
      <c r="S2489" t="inlineStr">
        <is>
          <t>Hybrid</t>
        </is>
      </c>
      <c r="T2489" s="70" t="n">
        <v>44</v>
      </c>
      <c r="U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TY102481</t>
        </is>
      </c>
      <c r="B2490" s="68" t="n">
        <v>45983</v>
      </c>
      <c r="C2490" s="69" t="n">
        <v>2025</v>
      </c>
      <c r="D2490" t="inlineStr">
        <is>
          <t>Nov</t>
        </is>
      </c>
      <c r="E2490" t="inlineStr">
        <is>
          <t>Japan</t>
        </is>
      </c>
      <c r="F2490" t="inlineStr">
        <is>
          <t>Japan</t>
        </is>
      </c>
      <c r="G2490" t="inlineStr">
        <is>
          <t>Corolla</t>
        </is>
      </c>
      <c r="H2490" t="inlineStr">
        <is>
          <t>Dealer retail</t>
        </is>
      </c>
      <c r="I2490" t="inlineStr">
        <is>
          <t>Private buyer</t>
        </is>
      </c>
      <c r="J2490" t="inlineStr">
        <is>
          <t>Fatima Al-Saud</t>
        </is>
      </c>
      <c r="K2490" s="70" t="n">
        <v>42</v>
      </c>
      <c r="L2490" s="71" t="n">
        <v>2868443.11</v>
      </c>
      <c r="M2490" s="71" t="n">
        <v>120474610.62</v>
      </c>
      <c r="N2490" s="71" t="n">
        <v>0</v>
      </c>
      <c r="O2490" s="71" t="n">
        <v>120474610.62</v>
      </c>
      <c r="P2490" s="71" t="n">
        <v>98636081.66</v>
      </c>
      <c r="Q2490" s="71" t="n">
        <v>21838528.96</v>
      </c>
      <c r="R2490" t="inlineStr">
        <is>
          <t>TK-04</t>
        </is>
      </c>
      <c r="S2490" t="inlineStr">
        <is>
          <t>Petrol</t>
        </is>
      </c>
      <c r="T2490" s="70" t="n">
        <v>46</v>
      </c>
      <c r="U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TY102482</t>
        </is>
      </c>
      <c r="B2491" s="68" t="n">
        <v>45983</v>
      </c>
      <c r="C2491" s="69" t="n">
        <v>2025</v>
      </c>
      <c r="D2491" t="inlineStr">
        <is>
          <t>Nov</t>
        </is>
      </c>
      <c r="E2491" t="inlineStr">
        <is>
          <t>North America</t>
        </is>
      </c>
      <c r="F2491" t="inlineStr">
        <is>
          <t>USA</t>
        </is>
      </c>
      <c r="G2491" t="inlineStr">
        <is>
          <t>RAV4</t>
        </is>
      </c>
      <c r="H2491" t="inlineStr">
        <is>
          <t>Dealer retail</t>
        </is>
      </c>
      <c r="I2491" t="inlineStr">
        <is>
          <t>Private buyer</t>
        </is>
      </c>
      <c r="J2491" t="inlineStr">
        <is>
          <t>Liam O'Brien</t>
        </is>
      </c>
      <c r="K2491" s="70" t="n">
        <v>50</v>
      </c>
      <c r="L2491" s="71" t="n">
        <v>3547879.09</v>
      </c>
      <c r="M2491" s="71" t="n">
        <v>177393954.5</v>
      </c>
      <c r="N2491" s="71" t="n">
        <v>3547879.09</v>
      </c>
      <c r="O2491" s="71" t="n">
        <v>173846075.41</v>
      </c>
      <c r="P2491" s="71" t="n">
        <v>137478938.05</v>
      </c>
      <c r="Q2491" s="71" t="n">
        <v>36367137.36</v>
      </c>
      <c r="R2491" t="inlineStr">
        <is>
          <t>TX-03</t>
        </is>
      </c>
      <c r="S2491" t="inlineStr">
        <is>
          <t>Hybrid</t>
        </is>
      </c>
      <c r="T2491" s="70" t="n">
        <v>53</v>
      </c>
      <c r="U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TY102483</t>
        </is>
      </c>
      <c r="B2492" s="68" t="n">
        <v>45983</v>
      </c>
      <c r="C2492" s="69" t="n">
        <v>2025</v>
      </c>
      <c r="D2492" t="inlineStr">
        <is>
          <t>Nov</t>
        </is>
      </c>
      <c r="E2492" t="inlineStr">
        <is>
          <t>Asia</t>
        </is>
      </c>
      <c r="F2492" t="inlineStr">
        <is>
          <t>Thailand</t>
        </is>
      </c>
      <c r="G2492" t="inlineStr">
        <is>
          <t>Land Cruiser</t>
        </is>
      </c>
      <c r="H2492" t="inlineStr">
        <is>
          <t>Fleet</t>
        </is>
      </c>
      <c r="I2492" t="inlineStr">
        <is>
          <t>Private buyer</t>
        </is>
      </c>
      <c r="J2492" t="inlineStr">
        <is>
          <t>Ravindra Patil</t>
        </is>
      </c>
      <c r="K2492" s="70" t="n">
        <v>22</v>
      </c>
      <c r="L2492" s="71" t="n">
        <v>7257638.91</v>
      </c>
      <c r="M2492" s="71" t="n">
        <v>159668056.02</v>
      </c>
      <c r="N2492" s="71" t="n">
        <v>3193361.12</v>
      </c>
      <c r="O2492" s="71" t="n">
        <v>156474694.9</v>
      </c>
      <c r="P2492" s="71" t="n">
        <v>122992188.8</v>
      </c>
      <c r="Q2492" s="71" t="n">
        <v>33482506.1</v>
      </c>
      <c r="R2492" t="inlineStr">
        <is>
          <t>BK-04</t>
        </is>
      </c>
      <c r="S2492" t="inlineStr">
        <is>
          <t>Diesel</t>
        </is>
      </c>
      <c r="T2492" s="70" t="n">
        <v>23</v>
      </c>
      <c r="U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TY102484</t>
        </is>
      </c>
      <c r="B2493" s="68" t="n">
        <v>45984</v>
      </c>
      <c r="C2493" s="69" t="n">
        <v>2025</v>
      </c>
      <c r="D2493" t="inlineStr">
        <is>
          <t>Nov</t>
        </is>
      </c>
      <c r="E2493" t="inlineStr">
        <is>
          <t>North America</t>
        </is>
      </c>
      <c r="F2493" t="inlineStr">
        <is>
          <t>Canada</t>
        </is>
      </c>
      <c r="G2493" t="inlineStr">
        <is>
          <t>RAV4</t>
        </is>
      </c>
      <c r="H2493" t="inlineStr">
        <is>
          <t>Dealer retail</t>
        </is>
      </c>
      <c r="I2493" t="inlineStr">
        <is>
          <t>Private buyer</t>
        </is>
      </c>
      <c r="J2493" t="inlineStr">
        <is>
          <t>Shraddha Kulkarni</t>
        </is>
      </c>
      <c r="K2493" s="70" t="n">
        <v>36</v>
      </c>
      <c r="L2493" s="71" t="n">
        <v>3690234.07</v>
      </c>
      <c r="M2493" s="71" t="n">
        <v>132848426.52</v>
      </c>
      <c r="N2493" s="71" t="n">
        <v>0</v>
      </c>
      <c r="O2493" s="71" t="n">
        <v>132848426.52</v>
      </c>
      <c r="P2493" s="71" t="n">
        <v>103063390.84</v>
      </c>
      <c r="Q2493" s="71" t="n">
        <v>29785035.68</v>
      </c>
      <c r="R2493" t="inlineStr">
        <is>
          <t>TO-03</t>
        </is>
      </c>
      <c r="S2493" t="inlineStr">
        <is>
          <t>Hybrid</t>
        </is>
      </c>
      <c r="T2493" s="70" t="n">
        <v>38</v>
      </c>
      <c r="U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TY102485</t>
        </is>
      </c>
      <c r="B2494" s="68" t="n">
        <v>45984</v>
      </c>
      <c r="C2494" s="69" t="n">
        <v>2025</v>
      </c>
      <c r="D2494" t="inlineStr">
        <is>
          <t>Nov</t>
        </is>
      </c>
      <c r="E2494" t="inlineStr">
        <is>
          <t>North America</t>
        </is>
      </c>
      <c r="F2494" t="inlineStr">
        <is>
          <t>USA</t>
        </is>
      </c>
      <c r="G2494" t="inlineStr">
        <is>
          <t>Prius</t>
        </is>
      </c>
      <c r="H2494" t="inlineStr">
        <is>
          <t>Dealer retail</t>
        </is>
      </c>
      <c r="I2494" t="inlineStr">
        <is>
          <t>Private buyer</t>
        </is>
      </c>
      <c r="J2494" t="inlineStr">
        <is>
          <t>Arjun Mehta</t>
        </is>
      </c>
      <c r="K2494" s="70" t="n">
        <v>2</v>
      </c>
      <c r="L2494" s="71" t="n">
        <v>3662420.05</v>
      </c>
      <c r="M2494" s="71" t="n">
        <v>7324840.1</v>
      </c>
      <c r="N2494" s="71" t="n">
        <v>0</v>
      </c>
      <c r="O2494" s="71" t="n">
        <v>7324840.1</v>
      </c>
      <c r="P2494" s="71" t="n">
        <v>5618239.19</v>
      </c>
      <c r="Q2494" s="71" t="n">
        <v>1706600.91</v>
      </c>
      <c r="R2494" t="inlineStr">
        <is>
          <t>LA-04</t>
        </is>
      </c>
      <c r="S2494" t="inlineStr">
        <is>
          <t>Hybrid</t>
        </is>
      </c>
      <c r="T2494" s="70" t="n">
        <v>2</v>
      </c>
      <c r="U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TY102486</t>
        </is>
      </c>
      <c r="B2495" s="68" t="n">
        <v>45984</v>
      </c>
      <c r="C2495" s="69" t="n">
        <v>2025</v>
      </c>
      <c r="D2495" t="inlineStr">
        <is>
          <t>Nov</t>
        </is>
      </c>
      <c r="E2495" t="inlineStr">
        <is>
          <t>Middle East</t>
        </is>
      </c>
      <c r="F2495" t="inlineStr">
        <is>
          <t>UAE</t>
        </is>
      </c>
      <c r="G2495" t="inlineStr">
        <is>
          <t>Hilux</t>
        </is>
      </c>
      <c r="H2495" t="inlineStr">
        <is>
          <t>Dealer retail</t>
        </is>
      </c>
      <c r="I2495" t="inlineStr">
        <is>
          <t>Private buyer</t>
        </is>
      </c>
      <c r="J2495" t="inlineStr">
        <is>
          <t>Mei Lin</t>
        </is>
      </c>
      <c r="K2495" s="70" t="n">
        <v>35</v>
      </c>
      <c r="L2495" s="71" t="n">
        <v>3796868.96</v>
      </c>
      <c r="M2495" s="71" t="n">
        <v>132890413.6</v>
      </c>
      <c r="N2495" s="71" t="n">
        <v>3986712.41</v>
      </c>
      <c r="O2495" s="71" t="n">
        <v>128903701.19</v>
      </c>
      <c r="P2495" s="71" t="n">
        <v>111136287.73</v>
      </c>
      <c r="Q2495" s="71" t="n">
        <v>17767413.46</v>
      </c>
      <c r="R2495" t="inlineStr">
        <is>
          <t>DB-04</t>
        </is>
      </c>
      <c r="S2495" t="inlineStr">
        <is>
          <t>Diesel</t>
        </is>
      </c>
      <c r="T2495" s="70" t="n">
        <v>36</v>
      </c>
      <c r="U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TY102487</t>
        </is>
      </c>
      <c r="B2496" s="68" t="n">
        <v>45984</v>
      </c>
      <c r="C2496" s="69" t="n">
        <v>2025</v>
      </c>
      <c r="D2496" t="inlineStr">
        <is>
          <t>Nov</t>
        </is>
      </c>
      <c r="E2496" t="inlineStr">
        <is>
          <t>Japan</t>
        </is>
      </c>
      <c r="F2496" t="inlineStr">
        <is>
          <t>Japan</t>
        </is>
      </c>
      <c r="G2496" t="inlineStr">
        <is>
          <t>Hilux</t>
        </is>
      </c>
      <c r="H2496" t="inlineStr">
        <is>
          <t>Dealer retail</t>
        </is>
      </c>
      <c r="I2496" t="inlineStr">
        <is>
          <t>Private buyer</t>
        </is>
      </c>
      <c r="J2496" t="inlineStr">
        <is>
          <t>Wei Chen</t>
        </is>
      </c>
      <c r="K2496" s="70" t="n">
        <v>11</v>
      </c>
      <c r="L2496" s="71" t="n">
        <v>3970895.04</v>
      </c>
      <c r="M2496" s="71" t="n">
        <v>43679845.44</v>
      </c>
      <c r="N2496" s="71" t="n">
        <v>873596.91</v>
      </c>
      <c r="O2496" s="71" t="n">
        <v>42806248.53</v>
      </c>
      <c r="P2496" s="71" t="n">
        <v>34566060.94</v>
      </c>
      <c r="Q2496" s="71" t="n">
        <v>8240187.59</v>
      </c>
      <c r="R2496" t="inlineStr">
        <is>
          <t>NG-01</t>
        </is>
      </c>
      <c r="S2496" t="inlineStr">
        <is>
          <t>Diesel</t>
        </is>
      </c>
      <c r="T2496" s="70" t="n">
        <v>11</v>
      </c>
      <c r="U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TY102488</t>
        </is>
      </c>
      <c r="B2497" s="68" t="n">
        <v>45985</v>
      </c>
      <c r="C2497" s="69" t="n">
        <v>2025</v>
      </c>
      <c r="D2497" t="inlineStr">
        <is>
          <t>Nov</t>
        </is>
      </c>
      <c r="E2497" t="inlineStr">
        <is>
          <t>Asia</t>
        </is>
      </c>
      <c r="F2497" t="inlineStr">
        <is>
          <t>Thailand</t>
        </is>
      </c>
      <c r="G2497" t="inlineStr">
        <is>
          <t>Camry</t>
        </is>
      </c>
      <c r="H2497" t="inlineStr">
        <is>
          <t>Dealer retail</t>
        </is>
      </c>
      <c r="I2497" t="inlineStr">
        <is>
          <t>Government</t>
        </is>
      </c>
      <c r="J2497" t="inlineStr">
        <is>
          <t>Kofi Mensah</t>
        </is>
      </c>
      <c r="K2497" s="70" t="n">
        <v>8</v>
      </c>
      <c r="L2497" s="71" t="n">
        <v>4204212.31</v>
      </c>
      <c r="M2497" s="71" t="n">
        <v>33633698.48</v>
      </c>
      <c r="N2497" s="71" t="n">
        <v>672673.97</v>
      </c>
      <c r="O2497" s="71" t="n">
        <v>32961024.51</v>
      </c>
      <c r="P2497" s="71" t="n">
        <v>26199467.69</v>
      </c>
      <c r="Q2497" s="71" t="n">
        <v>6761556.82</v>
      </c>
      <c r="R2497" t="inlineStr">
        <is>
          <t>BK-02</t>
        </is>
      </c>
      <c r="S2497" t="inlineStr">
        <is>
          <t>Hybrid</t>
        </is>
      </c>
      <c r="T2497" s="70" t="n">
        <v>8</v>
      </c>
      <c r="U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TY102489</t>
        </is>
      </c>
      <c r="B2498" s="68" t="n">
        <v>45985</v>
      </c>
      <c r="C2498" s="69" t="n">
        <v>2025</v>
      </c>
      <c r="D2498" t="inlineStr">
        <is>
          <t>Nov</t>
        </is>
      </c>
      <c r="E2498" t="inlineStr">
        <is>
          <t>Asia</t>
        </is>
      </c>
      <c r="F2498" t="inlineStr">
        <is>
          <t>Indonesia</t>
        </is>
      </c>
      <c r="G2498" t="inlineStr">
        <is>
          <t>RAV4</t>
        </is>
      </c>
      <c r="H2498" t="inlineStr">
        <is>
          <t>Fleet</t>
        </is>
      </c>
      <c r="I2498" t="inlineStr">
        <is>
          <t>Company fleet</t>
        </is>
      </c>
      <c r="J2498" t="inlineStr">
        <is>
          <t>Ana Costa</t>
        </is>
      </c>
      <c r="K2498" s="70" t="n">
        <v>47</v>
      </c>
      <c r="L2498" s="71" t="n">
        <v>3552819.31</v>
      </c>
      <c r="M2498" s="71" t="n">
        <v>166982507.57</v>
      </c>
      <c r="N2498" s="71" t="n">
        <v>8349125.38</v>
      </c>
      <c r="O2498" s="71" t="n">
        <v>158633382.19</v>
      </c>
      <c r="P2498" s="71" t="n">
        <v>132500287.48</v>
      </c>
      <c r="Q2498" s="71" t="n">
        <v>26133094.71</v>
      </c>
      <c r="R2498" t="inlineStr">
        <is>
          <t>JK-01</t>
        </is>
      </c>
      <c r="S2498" t="inlineStr">
        <is>
          <t>Petrol</t>
        </is>
      </c>
      <c r="T2498" s="70" t="n">
        <v>47</v>
      </c>
      <c r="U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TY102490</t>
        </is>
      </c>
      <c r="B2499" s="68" t="n">
        <v>45985</v>
      </c>
      <c r="C2499" s="69" t="n">
        <v>2025</v>
      </c>
      <c r="D2499" t="inlineStr">
        <is>
          <t>Nov</t>
        </is>
      </c>
      <c r="E2499" t="inlineStr">
        <is>
          <t>Asia</t>
        </is>
      </c>
      <c r="F2499" t="inlineStr">
        <is>
          <t>Indonesia</t>
        </is>
      </c>
      <c r="G2499" t="inlineStr">
        <is>
          <t>RAV4</t>
        </is>
      </c>
      <c r="H2499" t="inlineStr">
        <is>
          <t>Dealer retail</t>
        </is>
      </c>
      <c r="I2499" t="inlineStr">
        <is>
          <t>Private buyer</t>
        </is>
      </c>
      <c r="J2499" t="inlineStr">
        <is>
          <t>Aisha Bello</t>
        </is>
      </c>
      <c r="K2499" s="70" t="n">
        <v>35</v>
      </c>
      <c r="L2499" s="71" t="n">
        <v>3710547.61</v>
      </c>
      <c r="M2499" s="71" t="n">
        <v>129869166.35</v>
      </c>
      <c r="N2499" s="71" t="n">
        <v>2597383.33</v>
      </c>
      <c r="O2499" s="71" t="n">
        <v>127271783.02</v>
      </c>
      <c r="P2499" s="71" t="n">
        <v>98505353.39</v>
      </c>
      <c r="Q2499" s="71" t="n">
        <v>28766429.63</v>
      </c>
      <c r="R2499" t="inlineStr">
        <is>
          <t>JK-04</t>
        </is>
      </c>
      <c r="S2499" t="inlineStr">
        <is>
          <t>Hybrid</t>
        </is>
      </c>
      <c r="T2499" s="70" t="n">
        <v>34</v>
      </c>
      <c r="U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TY102491</t>
        </is>
      </c>
      <c r="B2500" s="68" t="n">
        <v>45985</v>
      </c>
      <c r="C2500" s="69" t="n">
        <v>2025</v>
      </c>
      <c r="D2500" t="inlineStr">
        <is>
          <t>Nov</t>
        </is>
      </c>
      <c r="E2500" t="inlineStr">
        <is>
          <t>Asia</t>
        </is>
      </c>
      <c r="F2500" t="inlineStr">
        <is>
          <t>Indonesia</t>
        </is>
      </c>
      <c r="G2500" t="inlineStr">
        <is>
          <t>Corolla</t>
        </is>
      </c>
      <c r="H2500" t="inlineStr">
        <is>
          <t>Dealer retail</t>
        </is>
      </c>
      <c r="I2500" t="inlineStr">
        <is>
          <t>Company fleet</t>
        </is>
      </c>
      <c r="J2500" t="inlineStr">
        <is>
          <t>Hiroshi Tanaka</t>
        </is>
      </c>
      <c r="K2500" s="70" t="n">
        <v>13</v>
      </c>
      <c r="L2500" s="71" t="n">
        <v>2845260.55</v>
      </c>
      <c r="M2500" s="71" t="n">
        <v>36988387.15</v>
      </c>
      <c r="N2500" s="71" t="n">
        <v>0</v>
      </c>
      <c r="O2500" s="71" t="n">
        <v>36988387.15</v>
      </c>
      <c r="P2500" s="71" t="n">
        <v>29251587.77</v>
      </c>
      <c r="Q2500" s="71" t="n">
        <v>7736799.38</v>
      </c>
      <c r="R2500" t="inlineStr">
        <is>
          <t>JK-02</t>
        </is>
      </c>
      <c r="S2500" t="inlineStr">
        <is>
          <t>Petrol</t>
        </is>
      </c>
      <c r="T2500" s="70" t="n">
        <v>13</v>
      </c>
      <c r="U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TY102492</t>
        </is>
      </c>
      <c r="B2501" s="68" t="n">
        <v>45985</v>
      </c>
      <c r="C2501" s="69" t="n">
        <v>2025</v>
      </c>
      <c r="D2501" t="inlineStr">
        <is>
          <t>Nov</t>
        </is>
      </c>
      <c r="E2501" t="inlineStr">
        <is>
          <t>Japan</t>
        </is>
      </c>
      <c r="F2501" t="inlineStr">
        <is>
          <t>Japan</t>
        </is>
      </c>
      <c r="G2501" t="inlineStr">
        <is>
          <t>RAV4</t>
        </is>
      </c>
      <c r="H2501" t="inlineStr">
        <is>
          <t>Dealer retail</t>
        </is>
      </c>
      <c r="I2501" t="inlineStr">
        <is>
          <t>Company fleet</t>
        </is>
      </c>
      <c r="J2501" t="inlineStr">
        <is>
          <t>Ruhi Shaikh</t>
        </is>
      </c>
      <c r="K2501" s="70" t="n">
        <v>3</v>
      </c>
      <c r="L2501" s="71" t="n">
        <v>3424700.9</v>
      </c>
      <c r="M2501" s="71" t="n">
        <v>10274102.7</v>
      </c>
      <c r="N2501" s="71" t="n">
        <v>0</v>
      </c>
      <c r="O2501" s="71" t="n">
        <v>10274102.7</v>
      </c>
      <c r="P2501" s="71" t="n">
        <v>8363455.17</v>
      </c>
      <c r="Q2501" s="71" t="n">
        <v>1910647.53</v>
      </c>
      <c r="R2501" t="inlineStr">
        <is>
          <t>TK-04</t>
        </is>
      </c>
      <c r="S2501" t="inlineStr">
        <is>
          <t>Petrol</t>
        </is>
      </c>
      <c r="T2501" s="70" t="n">
        <v>3</v>
      </c>
      <c r="U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TY102493</t>
        </is>
      </c>
      <c r="B2502" s="68" t="n">
        <v>45985</v>
      </c>
      <c r="C2502" s="69" t="n">
        <v>2025</v>
      </c>
      <c r="D2502" t="inlineStr">
        <is>
          <t>Nov</t>
        </is>
      </c>
      <c r="E2502" t="inlineStr">
        <is>
          <t>Japan</t>
        </is>
      </c>
      <c r="F2502" t="inlineStr">
        <is>
          <t>Japan</t>
        </is>
      </c>
      <c r="G2502" t="inlineStr">
        <is>
          <t>bZ4X</t>
        </is>
      </c>
      <c r="H2502" t="inlineStr">
        <is>
          <t>Dealer retail</t>
        </is>
      </c>
      <c r="I2502" t="inlineStr">
        <is>
          <t>Private buyer</t>
        </is>
      </c>
      <c r="J2502" t="inlineStr">
        <is>
          <t>Liam O'Brien</t>
        </is>
      </c>
      <c r="K2502" s="70" t="n">
        <v>12</v>
      </c>
      <c r="L2502" s="71" t="n">
        <v>5658873.96</v>
      </c>
      <c r="M2502" s="71" t="n">
        <v>67906487.52</v>
      </c>
      <c r="N2502" s="71" t="n">
        <v>3395324.38</v>
      </c>
      <c r="O2502" s="71" t="n">
        <v>64511163.14</v>
      </c>
      <c r="P2502" s="71" t="n">
        <v>62483713.48</v>
      </c>
      <c r="Q2502" s="71" t="n">
        <v>2027449.66</v>
      </c>
      <c r="R2502" t="inlineStr">
        <is>
          <t>TK-02</t>
        </is>
      </c>
      <c r="S2502" t="inlineStr">
        <is>
          <t>EV</t>
        </is>
      </c>
      <c r="T2502" s="70" t="n">
        <v>13</v>
      </c>
      <c r="U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TY102494</t>
        </is>
      </c>
      <c r="B2503" s="68" t="n">
        <v>45986</v>
      </c>
      <c r="C2503" s="69" t="n">
        <v>2025</v>
      </c>
      <c r="D2503" t="inlineStr">
        <is>
          <t>Nov</t>
        </is>
      </c>
      <c r="E2503" t="inlineStr">
        <is>
          <t>North America</t>
        </is>
      </c>
      <c r="F2503" t="inlineStr">
        <is>
          <t>Canada</t>
        </is>
      </c>
      <c r="G2503" t="inlineStr">
        <is>
          <t>RAV4</t>
        </is>
      </c>
      <c r="H2503" t="inlineStr">
        <is>
          <t>Fleet</t>
        </is>
      </c>
      <c r="I2503" t="inlineStr">
        <is>
          <t>Private buyer</t>
        </is>
      </c>
      <c r="J2503" t="inlineStr">
        <is>
          <t>Carlos Silva</t>
        </is>
      </c>
      <c r="K2503" s="70" t="n">
        <v>7</v>
      </c>
      <c r="L2503" s="71" t="n">
        <v>3807505.08</v>
      </c>
      <c r="M2503" s="71" t="n">
        <v>26652535.56</v>
      </c>
      <c r="N2503" s="71" t="n">
        <v>1332626.78</v>
      </c>
      <c r="O2503" s="71" t="n">
        <v>25319908.78</v>
      </c>
      <c r="P2503" s="71" t="n">
        <v>20014876.29</v>
      </c>
      <c r="Q2503" s="71" t="n">
        <v>5305032.49</v>
      </c>
      <c r="R2503" t="inlineStr">
        <is>
          <t>TO-01</t>
        </is>
      </c>
      <c r="S2503" t="inlineStr">
        <is>
          <t>Hybrid</t>
        </is>
      </c>
      <c r="T2503" s="70" t="n">
        <v>8</v>
      </c>
      <c r="U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TY102495</t>
        </is>
      </c>
      <c r="B2504" s="68" t="n">
        <v>45986</v>
      </c>
      <c r="C2504" s="69" t="n">
        <v>2025</v>
      </c>
      <c r="D2504" t="inlineStr">
        <is>
          <t>Nov</t>
        </is>
      </c>
      <c r="E2504" t="inlineStr">
        <is>
          <t>North America</t>
        </is>
      </c>
      <c r="F2504" t="inlineStr">
        <is>
          <t>Canada</t>
        </is>
      </c>
      <c r="G2504" t="inlineStr">
        <is>
          <t>Hilux</t>
        </is>
      </c>
      <c r="H2504" t="inlineStr">
        <is>
          <t>Fleet</t>
        </is>
      </c>
      <c r="I2504" t="inlineStr">
        <is>
          <t>Private buyer</t>
        </is>
      </c>
      <c r="J2504" t="inlineStr">
        <is>
          <t>Sara Rossi</t>
        </is>
      </c>
      <c r="K2504" s="70" t="n">
        <v>15</v>
      </c>
      <c r="L2504" s="71" t="n">
        <v>3837850.8</v>
      </c>
      <c r="M2504" s="71" t="n">
        <v>57567762</v>
      </c>
      <c r="N2504" s="71" t="n">
        <v>1727032.86</v>
      </c>
      <c r="O2504" s="71" t="n">
        <v>55840729.14</v>
      </c>
      <c r="P2504" s="71" t="n">
        <v>49085363.98</v>
      </c>
      <c r="Q2504" s="71" t="n">
        <v>6755365.16</v>
      </c>
      <c r="R2504" t="inlineStr">
        <is>
          <t>TO-02</t>
        </is>
      </c>
      <c r="S2504" t="inlineStr">
        <is>
          <t>Petrol</t>
        </is>
      </c>
      <c r="T2504" s="70" t="n">
        <v>16</v>
      </c>
      <c r="U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TY102496</t>
        </is>
      </c>
      <c r="B2505" s="68" t="n">
        <v>45986</v>
      </c>
      <c r="C2505" s="69" t="n">
        <v>2025</v>
      </c>
      <c r="D2505" t="inlineStr">
        <is>
          <t>Nov</t>
        </is>
      </c>
      <c r="E2505" t="inlineStr">
        <is>
          <t>Asia</t>
        </is>
      </c>
      <c r="F2505" t="inlineStr">
        <is>
          <t>Thailand</t>
        </is>
      </c>
      <c r="G2505" t="inlineStr">
        <is>
          <t>Camry</t>
        </is>
      </c>
      <c r="H2505" t="inlineStr">
        <is>
          <t>Online reservation</t>
        </is>
      </c>
      <c r="I2505" t="inlineStr">
        <is>
          <t>Private buyer</t>
        </is>
      </c>
      <c r="J2505" t="inlineStr">
        <is>
          <t>Emma Clarke</t>
        </is>
      </c>
      <c r="K2505" s="70" t="n">
        <v>13</v>
      </c>
      <c r="L2505" s="71" t="n">
        <v>3989656.62</v>
      </c>
      <c r="M2505" s="71" t="n">
        <v>51865536.06</v>
      </c>
      <c r="N2505" s="71" t="n">
        <v>0</v>
      </c>
      <c r="O2505" s="71" t="n">
        <v>51865536.06</v>
      </c>
      <c r="P2505" s="71" t="n">
        <v>40945049.89</v>
      </c>
      <c r="Q2505" s="71" t="n">
        <v>10920486.17</v>
      </c>
      <c r="R2505" t="inlineStr">
        <is>
          <t>BK-04</t>
        </is>
      </c>
      <c r="S2505" t="inlineStr">
        <is>
          <t>Hybrid</t>
        </is>
      </c>
      <c r="T2505" s="70" t="n">
        <v>14</v>
      </c>
      <c r="U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TY102497</t>
        </is>
      </c>
      <c r="B2506" s="68" t="n">
        <v>45986</v>
      </c>
      <c r="C2506" s="69" t="n">
        <v>2025</v>
      </c>
      <c r="D2506" t="inlineStr">
        <is>
          <t>Nov</t>
        </is>
      </c>
      <c r="E2506" t="inlineStr">
        <is>
          <t>Japan</t>
        </is>
      </c>
      <c r="F2506" t="inlineStr">
        <is>
          <t>Japan</t>
        </is>
      </c>
      <c r="G2506" t="inlineStr">
        <is>
          <t>Corolla</t>
        </is>
      </c>
      <c r="H2506" t="inlineStr">
        <is>
          <t>Dealer retail</t>
        </is>
      </c>
      <c r="I2506" t="inlineStr">
        <is>
          <t>Company fleet</t>
        </is>
      </c>
      <c r="J2506" t="inlineStr">
        <is>
          <t>Yuki Sato</t>
        </is>
      </c>
      <c r="K2506" s="70" t="n">
        <v>34</v>
      </c>
      <c r="L2506" s="71" t="n">
        <v>2941679.51</v>
      </c>
      <c r="M2506" s="71" t="n">
        <v>100017103.34</v>
      </c>
      <c r="N2506" s="71" t="n">
        <v>5000855.17</v>
      </c>
      <c r="O2506" s="71" t="n">
        <v>95016248.17</v>
      </c>
      <c r="P2506" s="71" t="n">
        <v>77279010.39</v>
      </c>
      <c r="Q2506" s="71" t="n">
        <v>17737237.78</v>
      </c>
      <c r="R2506" t="inlineStr">
        <is>
          <t>NG-02</t>
        </is>
      </c>
      <c r="S2506" t="inlineStr">
        <is>
          <t>Petrol</t>
        </is>
      </c>
      <c r="T2506" s="70" t="n">
        <v>35</v>
      </c>
      <c r="U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TY102498</t>
        </is>
      </c>
      <c r="B2507" s="68" t="n">
        <v>45986</v>
      </c>
      <c r="C2507" s="69" t="n">
        <v>2025</v>
      </c>
      <c r="D2507" t="inlineStr">
        <is>
          <t>Nov</t>
        </is>
      </c>
      <c r="E2507" t="inlineStr">
        <is>
          <t>North America</t>
        </is>
      </c>
      <c r="F2507" t="inlineStr">
        <is>
          <t>Canada</t>
        </is>
      </c>
      <c r="G2507" t="inlineStr">
        <is>
          <t>Hilux</t>
        </is>
      </c>
      <c r="H2507" t="inlineStr">
        <is>
          <t>Dealer retail</t>
        </is>
      </c>
      <c r="I2507" t="inlineStr">
        <is>
          <t>Company fleet</t>
        </is>
      </c>
      <c r="J2507" t="inlineStr">
        <is>
          <t>Noah Smith</t>
        </is>
      </c>
      <c r="K2507" s="70" t="n">
        <v>48</v>
      </c>
      <c r="L2507" s="71" t="n">
        <v>3862804.33</v>
      </c>
      <c r="M2507" s="71" t="n">
        <v>185414607.84</v>
      </c>
      <c r="N2507" s="71" t="n">
        <v>9270730.390000001</v>
      </c>
      <c r="O2507" s="71" t="n">
        <v>176143877.45</v>
      </c>
      <c r="P2507" s="71" t="n">
        <v>155817981.16</v>
      </c>
      <c r="Q2507" s="71" t="n">
        <v>20325896.29</v>
      </c>
      <c r="R2507" t="inlineStr">
        <is>
          <t>TO-03</t>
        </is>
      </c>
      <c r="S2507" t="inlineStr">
        <is>
          <t>Diesel</t>
        </is>
      </c>
      <c r="T2507" s="70" t="n">
        <v>50</v>
      </c>
      <c r="U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TY102499</t>
        </is>
      </c>
      <c r="B2508" s="68" t="n">
        <v>45986</v>
      </c>
      <c r="C2508" s="69" t="n">
        <v>2025</v>
      </c>
      <c r="D2508" t="inlineStr">
        <is>
          <t>Nov</t>
        </is>
      </c>
      <c r="E2508" t="inlineStr">
        <is>
          <t>Asia</t>
        </is>
      </c>
      <c r="F2508" t="inlineStr">
        <is>
          <t>Thailand</t>
        </is>
      </c>
      <c r="G2508" t="inlineStr">
        <is>
          <t>Prius</t>
        </is>
      </c>
      <c r="H2508" t="inlineStr">
        <is>
          <t>Fleet</t>
        </is>
      </c>
      <c r="I2508" t="inlineStr">
        <is>
          <t>Company fleet</t>
        </is>
      </c>
      <c r="J2508" t="inlineStr">
        <is>
          <t>Arjun Mehta</t>
        </is>
      </c>
      <c r="K2508" s="70" t="n">
        <v>45</v>
      </c>
      <c r="L2508" s="71" t="n">
        <v>3341422.1</v>
      </c>
      <c r="M2508" s="71" t="n">
        <v>150363994.5</v>
      </c>
      <c r="N2508" s="71" t="n">
        <v>0</v>
      </c>
      <c r="O2508" s="71" t="n">
        <v>150363994.5</v>
      </c>
      <c r="P2508" s="71" t="n">
        <v>122651247.06</v>
      </c>
      <c r="Q2508" s="71" t="n">
        <v>27712747.44</v>
      </c>
      <c r="R2508" t="inlineStr">
        <is>
          <t>BK-02</t>
        </is>
      </c>
      <c r="S2508" t="inlineStr">
        <is>
          <t>Hybrid</t>
        </is>
      </c>
      <c r="T2508" s="70" t="n">
        <v>48</v>
      </c>
      <c r="U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TY102500</t>
        </is>
      </c>
      <c r="B2509" s="68" t="n">
        <v>45987</v>
      </c>
      <c r="C2509" s="69" t="n">
        <v>2025</v>
      </c>
      <c r="D2509" t="inlineStr">
        <is>
          <t>Nov</t>
        </is>
      </c>
      <c r="E2509" t="inlineStr">
        <is>
          <t>North America</t>
        </is>
      </c>
      <c r="F2509" t="inlineStr">
        <is>
          <t>USA</t>
        </is>
      </c>
      <c r="G2509" t="inlineStr">
        <is>
          <t>bZ4X</t>
        </is>
      </c>
      <c r="H2509" t="inlineStr">
        <is>
          <t>Online reservation</t>
        </is>
      </c>
      <c r="I2509" t="inlineStr">
        <is>
          <t>Company fleet</t>
        </is>
      </c>
      <c r="J2509" t="inlineStr">
        <is>
          <t>Yuki Sato</t>
        </is>
      </c>
      <c r="K2509" s="70" t="n">
        <v>47</v>
      </c>
      <c r="L2509" s="71" t="n">
        <v>5642172.47</v>
      </c>
      <c r="M2509" s="71" t="n">
        <v>265182106.09</v>
      </c>
      <c r="N2509" s="71" t="n">
        <v>5303642.12</v>
      </c>
      <c r="O2509" s="71" t="n">
        <v>259878463.97</v>
      </c>
      <c r="P2509" s="71" t="n">
        <v>263460413.9</v>
      </c>
      <c r="Q2509" s="71" t="n">
        <v>-3581949.93</v>
      </c>
      <c r="R2509" t="inlineStr">
        <is>
          <t>TX-01</t>
        </is>
      </c>
      <c r="S2509" t="inlineStr">
        <is>
          <t>EV</t>
        </is>
      </c>
      <c r="T2509" s="70" t="n">
        <v>49</v>
      </c>
      <c r="U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TY102501</t>
        </is>
      </c>
      <c r="B2510" s="68" t="n">
        <v>45987</v>
      </c>
      <c r="C2510" s="69" t="n">
        <v>2025</v>
      </c>
      <c r="D2510" t="inlineStr">
        <is>
          <t>Nov</t>
        </is>
      </c>
      <c r="E2510" t="inlineStr">
        <is>
          <t>Europe</t>
        </is>
      </c>
      <c r="F2510" t="inlineStr">
        <is>
          <t>UK</t>
        </is>
      </c>
      <c r="G2510" t="inlineStr">
        <is>
          <t>Corolla</t>
        </is>
      </c>
      <c r="H2510" t="inlineStr">
        <is>
          <t>Fleet</t>
        </is>
      </c>
      <c r="I2510" t="inlineStr">
        <is>
          <t>Private buyer</t>
        </is>
      </c>
      <c r="J2510" t="inlineStr">
        <is>
          <t>Wei Chen</t>
        </is>
      </c>
      <c r="K2510" s="70" t="n">
        <v>12</v>
      </c>
      <c r="L2510" s="71" t="n">
        <v>2768707.82</v>
      </c>
      <c r="M2510" s="71" t="n">
        <v>33224493.84</v>
      </c>
      <c r="N2510" s="71" t="n">
        <v>0</v>
      </c>
      <c r="O2510" s="71" t="n">
        <v>33224493.84</v>
      </c>
      <c r="P2510" s="71" t="n">
        <v>27730086</v>
      </c>
      <c r="Q2510" s="71" t="n">
        <v>5494407.84</v>
      </c>
      <c r="R2510" t="inlineStr">
        <is>
          <t>LN-02</t>
        </is>
      </c>
      <c r="S2510" t="inlineStr">
        <is>
          <t>Petrol</t>
        </is>
      </c>
      <c r="T2510" s="70" t="n">
        <v>12</v>
      </c>
      <c r="U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TY102502</t>
        </is>
      </c>
      <c r="B2511" s="68" t="n">
        <v>45987</v>
      </c>
      <c r="C2511" s="69" t="n">
        <v>2025</v>
      </c>
      <c r="D2511" t="inlineStr">
        <is>
          <t>Nov</t>
        </is>
      </c>
      <c r="E2511" t="inlineStr">
        <is>
          <t>Japan</t>
        </is>
      </c>
      <c r="F2511" t="inlineStr">
        <is>
          <t>Japan</t>
        </is>
      </c>
      <c r="G2511" t="inlineStr">
        <is>
          <t>RAV4</t>
        </is>
      </c>
      <c r="H2511" t="inlineStr">
        <is>
          <t>Dealer retail</t>
        </is>
      </c>
      <c r="I2511" t="inlineStr">
        <is>
          <t>Company fleet</t>
        </is>
      </c>
      <c r="J2511" t="inlineStr">
        <is>
          <t>Amir Khan</t>
        </is>
      </c>
      <c r="K2511" s="70" t="n">
        <v>24</v>
      </c>
      <c r="L2511" s="71" t="n">
        <v>3400477.91</v>
      </c>
      <c r="M2511" s="71" t="n">
        <v>81611469.84</v>
      </c>
      <c r="N2511" s="71" t="n">
        <v>4080573.49</v>
      </c>
      <c r="O2511" s="71" t="n">
        <v>77530896.34999999</v>
      </c>
      <c r="P2511" s="71" t="n">
        <v>67080587.54</v>
      </c>
      <c r="Q2511" s="71" t="n">
        <v>10450308.81</v>
      </c>
      <c r="R2511" t="inlineStr">
        <is>
          <t>OS-04</t>
        </is>
      </c>
      <c r="S2511" t="inlineStr">
        <is>
          <t>Hybrid</t>
        </is>
      </c>
      <c r="T2511" s="70" t="n">
        <v>26</v>
      </c>
      <c r="U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TY102503</t>
        </is>
      </c>
      <c r="B2512" s="68" t="n">
        <v>45987</v>
      </c>
      <c r="C2512" s="69" t="n">
        <v>2025</v>
      </c>
      <c r="D2512" t="inlineStr">
        <is>
          <t>Nov</t>
        </is>
      </c>
      <c r="E2512" t="inlineStr">
        <is>
          <t>Europe</t>
        </is>
      </c>
      <c r="F2512" t="inlineStr">
        <is>
          <t>France</t>
        </is>
      </c>
      <c r="G2512" t="inlineStr">
        <is>
          <t>Corolla</t>
        </is>
      </c>
      <c r="H2512" t="inlineStr">
        <is>
          <t>Dealer retail</t>
        </is>
      </c>
      <c r="I2512" t="inlineStr">
        <is>
          <t>Company fleet</t>
        </is>
      </c>
      <c r="J2512" t="inlineStr">
        <is>
          <t>Amir Khan</t>
        </is>
      </c>
      <c r="K2512" s="70" t="n">
        <v>23</v>
      </c>
      <c r="L2512" s="71" t="n">
        <v>2751677.55</v>
      </c>
      <c r="M2512" s="71" t="n">
        <v>63288583.65</v>
      </c>
      <c r="N2512" s="71" t="n">
        <v>1898657.51</v>
      </c>
      <c r="O2512" s="71" t="n">
        <v>61389926.14</v>
      </c>
      <c r="P2512" s="71" t="n">
        <v>53364128.85</v>
      </c>
      <c r="Q2512" s="71" t="n">
        <v>8025797.29</v>
      </c>
      <c r="R2512" t="inlineStr">
        <is>
          <t>PA-03</t>
        </is>
      </c>
      <c r="S2512" t="inlineStr">
        <is>
          <t>Hybrid</t>
        </is>
      </c>
      <c r="T2512" s="70" t="n">
        <v>24</v>
      </c>
      <c r="U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TY102504</t>
        </is>
      </c>
      <c r="B2513" s="68" t="n">
        <v>45987</v>
      </c>
      <c r="C2513" s="69" t="n">
        <v>2025</v>
      </c>
      <c r="D2513" t="inlineStr">
        <is>
          <t>Nov</t>
        </is>
      </c>
      <c r="E2513" t="inlineStr">
        <is>
          <t>Japan</t>
        </is>
      </c>
      <c r="F2513" t="inlineStr">
        <is>
          <t>Japan</t>
        </is>
      </c>
      <c r="G2513" t="inlineStr">
        <is>
          <t>Camry</t>
        </is>
      </c>
      <c r="H2513" t="inlineStr">
        <is>
          <t>Dealer retail</t>
        </is>
      </c>
      <c r="I2513" t="inlineStr">
        <is>
          <t>Private buyer</t>
        </is>
      </c>
      <c r="J2513" t="inlineStr">
        <is>
          <t>Amir Khan</t>
        </is>
      </c>
      <c r="K2513" s="70" t="n">
        <v>19</v>
      </c>
      <c r="L2513" s="71" t="n">
        <v>4232184.5</v>
      </c>
      <c r="M2513" s="71" t="n">
        <v>80411505.5</v>
      </c>
      <c r="N2513" s="71" t="n">
        <v>1608230.11</v>
      </c>
      <c r="O2513" s="71" t="n">
        <v>78803275.39</v>
      </c>
      <c r="P2513" s="71" t="n">
        <v>62041817.2</v>
      </c>
      <c r="Q2513" s="71" t="n">
        <v>16761458.19</v>
      </c>
      <c r="R2513" t="inlineStr">
        <is>
          <t>OS-03</t>
        </is>
      </c>
      <c r="S2513" t="inlineStr">
        <is>
          <t>Petrol</t>
        </is>
      </c>
      <c r="T2513" s="70" t="n">
        <v>19</v>
      </c>
      <c r="U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TY102505</t>
        </is>
      </c>
      <c r="B2514" s="68" t="n">
        <v>45987</v>
      </c>
      <c r="C2514" s="69" t="n">
        <v>2025</v>
      </c>
      <c r="D2514" t="inlineStr">
        <is>
          <t>Nov</t>
        </is>
      </c>
      <c r="E2514" t="inlineStr">
        <is>
          <t>Europe</t>
        </is>
      </c>
      <c r="F2514" t="inlineStr">
        <is>
          <t>France</t>
        </is>
      </c>
      <c r="G2514" t="inlineStr">
        <is>
          <t>RAV4</t>
        </is>
      </c>
      <c r="H2514" t="inlineStr">
        <is>
          <t>Dealer retail</t>
        </is>
      </c>
      <c r="I2514" t="inlineStr">
        <is>
          <t>Private buyer</t>
        </is>
      </c>
      <c r="J2514" t="inlineStr">
        <is>
          <t>Ruhi Shaikh</t>
        </is>
      </c>
      <c r="K2514" s="70" t="n">
        <v>48</v>
      </c>
      <c r="L2514" s="71" t="n">
        <v>3674602.95</v>
      </c>
      <c r="M2514" s="71" t="n">
        <v>176380941.6</v>
      </c>
      <c r="N2514" s="71" t="n">
        <v>0</v>
      </c>
      <c r="O2514" s="71" t="n">
        <v>176380941.6</v>
      </c>
      <c r="P2514" s="71" t="n">
        <v>136643382.99</v>
      </c>
      <c r="Q2514" s="71" t="n">
        <v>39737558.61</v>
      </c>
      <c r="R2514" t="inlineStr">
        <is>
          <t>PA-02</t>
        </is>
      </c>
      <c r="S2514" t="inlineStr">
        <is>
          <t>Petrol</t>
        </is>
      </c>
      <c r="T2514" s="70" t="n">
        <v>51</v>
      </c>
      <c r="U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TY102506</t>
        </is>
      </c>
      <c r="B2515" s="68" t="n">
        <v>45987</v>
      </c>
      <c r="C2515" s="69" t="n">
        <v>2025</v>
      </c>
      <c r="D2515" t="inlineStr">
        <is>
          <t>Nov</t>
        </is>
      </c>
      <c r="E2515" t="inlineStr">
        <is>
          <t>Asia</t>
        </is>
      </c>
      <c r="F2515" t="inlineStr">
        <is>
          <t>India</t>
        </is>
      </c>
      <c r="G2515" t="inlineStr">
        <is>
          <t>Corolla</t>
        </is>
      </c>
      <c r="H2515" t="inlineStr">
        <is>
          <t>Online reservation</t>
        </is>
      </c>
      <c r="I2515" t="inlineStr">
        <is>
          <t>Private buyer</t>
        </is>
      </c>
      <c r="J2515" t="inlineStr">
        <is>
          <t>Olivia Brown</t>
        </is>
      </c>
      <c r="K2515" s="70" t="n">
        <v>15</v>
      </c>
      <c r="L2515" s="71" t="n">
        <v>2816171.64</v>
      </c>
      <c r="M2515" s="71" t="n">
        <v>42242574.6</v>
      </c>
      <c r="N2515" s="71" t="n">
        <v>2112128.73</v>
      </c>
      <c r="O2515" s="71" t="n">
        <v>40130445.87</v>
      </c>
      <c r="P2515" s="71" t="n">
        <v>34529874.33</v>
      </c>
      <c r="Q2515" s="71" t="n">
        <v>5600571.54</v>
      </c>
      <c r="R2515" t="inlineStr">
        <is>
          <t>DL-02</t>
        </is>
      </c>
      <c r="S2515" t="inlineStr">
        <is>
          <t>Petrol</t>
        </is>
      </c>
      <c r="T2515" s="70" t="n">
        <v>16</v>
      </c>
      <c r="U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TY102507</t>
        </is>
      </c>
      <c r="B2516" s="68" t="n">
        <v>45988</v>
      </c>
      <c r="C2516" s="69" t="n">
        <v>2025</v>
      </c>
      <c r="D2516" t="inlineStr">
        <is>
          <t>Nov</t>
        </is>
      </c>
      <c r="E2516" t="inlineStr">
        <is>
          <t>Middle East</t>
        </is>
      </c>
      <c r="F2516" t="inlineStr">
        <is>
          <t>Saudi Arabia</t>
        </is>
      </c>
      <c r="G2516" t="inlineStr">
        <is>
          <t>Camry</t>
        </is>
      </c>
      <c r="H2516" t="inlineStr">
        <is>
          <t>Fleet</t>
        </is>
      </c>
      <c r="I2516" t="inlineStr">
        <is>
          <t>Private buyer</t>
        </is>
      </c>
      <c r="J2516" t="inlineStr">
        <is>
          <t>Zoya Ahmed</t>
        </is>
      </c>
      <c r="K2516" s="70" t="n">
        <v>9</v>
      </c>
      <c r="L2516" s="71" t="n">
        <v>4235521.12</v>
      </c>
      <c r="M2516" s="71" t="n">
        <v>38119690.08</v>
      </c>
      <c r="N2516" s="71" t="n">
        <v>1143590.7</v>
      </c>
      <c r="O2516" s="71" t="n">
        <v>36976099.38</v>
      </c>
      <c r="P2516" s="71" t="n">
        <v>28860031.54</v>
      </c>
      <c r="Q2516" s="71" t="n">
        <v>8116067.84</v>
      </c>
      <c r="R2516" t="inlineStr">
        <is>
          <t>RY-02</t>
        </is>
      </c>
      <c r="S2516" t="inlineStr">
        <is>
          <t>Hybrid</t>
        </is>
      </c>
      <c r="T2516" s="70" t="n">
        <v>9</v>
      </c>
      <c r="U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TY102508</t>
        </is>
      </c>
      <c r="B2517" s="68" t="n">
        <v>45988</v>
      </c>
      <c r="C2517" s="69" t="n">
        <v>2025</v>
      </c>
      <c r="D2517" t="inlineStr">
        <is>
          <t>Nov</t>
        </is>
      </c>
      <c r="E2517" t="inlineStr">
        <is>
          <t>Japan</t>
        </is>
      </c>
      <c r="F2517" t="inlineStr">
        <is>
          <t>Japan</t>
        </is>
      </c>
      <c r="G2517" t="inlineStr">
        <is>
          <t>RAV4</t>
        </is>
      </c>
      <c r="H2517" t="inlineStr">
        <is>
          <t>Fleet</t>
        </is>
      </c>
      <c r="I2517" t="inlineStr">
        <is>
          <t>Government</t>
        </is>
      </c>
      <c r="J2517" t="inlineStr">
        <is>
          <t>Carlos Silva</t>
        </is>
      </c>
      <c r="K2517" s="70" t="n">
        <v>19</v>
      </c>
      <c r="L2517" s="71" t="n">
        <v>3524695.64</v>
      </c>
      <c r="M2517" s="71" t="n">
        <v>66969217.16</v>
      </c>
      <c r="N2517" s="71" t="n">
        <v>0</v>
      </c>
      <c r="O2517" s="71" t="n">
        <v>66969217.16</v>
      </c>
      <c r="P2517" s="71" t="n">
        <v>54891677.92</v>
      </c>
      <c r="Q2517" s="71" t="n">
        <v>12077539.24</v>
      </c>
      <c r="R2517" t="inlineStr">
        <is>
          <t>TK-02</t>
        </is>
      </c>
      <c r="S2517" t="inlineStr">
        <is>
          <t>Petrol</t>
        </is>
      </c>
      <c r="T2517" s="70" t="n">
        <v>20</v>
      </c>
      <c r="U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TY102509</t>
        </is>
      </c>
      <c r="B2518" s="68" t="n">
        <v>45988</v>
      </c>
      <c r="C2518" s="69" t="n">
        <v>2025</v>
      </c>
      <c r="D2518" t="inlineStr">
        <is>
          <t>Nov</t>
        </is>
      </c>
      <c r="E2518" t="inlineStr">
        <is>
          <t>Japan</t>
        </is>
      </c>
      <c r="F2518" t="inlineStr">
        <is>
          <t>Japan</t>
        </is>
      </c>
      <c r="G2518" t="inlineStr">
        <is>
          <t>Corolla</t>
        </is>
      </c>
      <c r="H2518" t="inlineStr">
        <is>
          <t>Dealer retail</t>
        </is>
      </c>
      <c r="I2518" t="inlineStr">
        <is>
          <t>Private buyer</t>
        </is>
      </c>
      <c r="J2518" t="inlineStr">
        <is>
          <t>Mei Lin</t>
        </is>
      </c>
      <c r="K2518" s="70" t="n">
        <v>50</v>
      </c>
      <c r="L2518" s="71" t="n">
        <v>2645785.08</v>
      </c>
      <c r="M2518" s="71" t="n">
        <v>132289254</v>
      </c>
      <c r="N2518" s="71" t="n">
        <v>0</v>
      </c>
      <c r="O2518" s="71" t="n">
        <v>132289254</v>
      </c>
      <c r="P2518" s="71" t="n">
        <v>113878808.54</v>
      </c>
      <c r="Q2518" s="71" t="n">
        <v>18410445.46</v>
      </c>
      <c r="R2518" t="inlineStr">
        <is>
          <t>NG-01</t>
        </is>
      </c>
      <c r="S2518" t="inlineStr">
        <is>
          <t>Hybrid</t>
        </is>
      </c>
      <c r="T2518" s="70" t="n">
        <v>49</v>
      </c>
      <c r="U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TY102510</t>
        </is>
      </c>
      <c r="B2519" s="68" t="n">
        <v>45988</v>
      </c>
      <c r="C2519" s="69" t="n">
        <v>2025</v>
      </c>
      <c r="D2519" t="inlineStr">
        <is>
          <t>Nov</t>
        </is>
      </c>
      <c r="E2519" t="inlineStr">
        <is>
          <t>North America</t>
        </is>
      </c>
      <c r="F2519" t="inlineStr">
        <is>
          <t>Canada</t>
        </is>
      </c>
      <c r="G2519" t="inlineStr">
        <is>
          <t>Prius</t>
        </is>
      </c>
      <c r="H2519" t="inlineStr">
        <is>
          <t>Fleet</t>
        </is>
      </c>
      <c r="I2519" t="inlineStr">
        <is>
          <t>Private buyer</t>
        </is>
      </c>
      <c r="J2519" t="inlineStr">
        <is>
          <t>Aisha Bello</t>
        </is>
      </c>
      <c r="K2519" s="70" t="n">
        <v>48</v>
      </c>
      <c r="L2519" s="71" t="n">
        <v>3593059.7</v>
      </c>
      <c r="M2519" s="71" t="n">
        <v>172466865.6</v>
      </c>
      <c r="N2519" s="71" t="n">
        <v>8623343.279999999</v>
      </c>
      <c r="O2519" s="71" t="n">
        <v>163843522.32</v>
      </c>
      <c r="P2519" s="71" t="n">
        <v>135360193.12</v>
      </c>
      <c r="Q2519" s="71" t="n">
        <v>28483329.2</v>
      </c>
      <c r="R2519" t="inlineStr">
        <is>
          <t>TO-01</t>
        </is>
      </c>
      <c r="S2519" t="inlineStr">
        <is>
          <t>Hybrid</t>
        </is>
      </c>
      <c r="T2519" s="70" t="n">
        <v>46</v>
      </c>
      <c r="U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TY102511</t>
        </is>
      </c>
      <c r="B2520" s="68" t="n">
        <v>45988</v>
      </c>
      <c r="C2520" s="69" t="n">
        <v>2025</v>
      </c>
      <c r="D2520" t="inlineStr">
        <is>
          <t>Nov</t>
        </is>
      </c>
      <c r="E2520" t="inlineStr">
        <is>
          <t>Europe</t>
        </is>
      </c>
      <c r="F2520" t="inlineStr">
        <is>
          <t>Germany</t>
        </is>
      </c>
      <c r="G2520" t="inlineStr">
        <is>
          <t>RAV4</t>
        </is>
      </c>
      <c r="H2520" t="inlineStr">
        <is>
          <t>Fleet</t>
        </is>
      </c>
      <c r="I2520" t="inlineStr">
        <is>
          <t>Company fleet</t>
        </is>
      </c>
      <c r="J2520" t="inlineStr">
        <is>
          <t>Olivia Brown</t>
        </is>
      </c>
      <c r="K2520" s="70" t="n">
        <v>35</v>
      </c>
      <c r="L2520" s="71" t="n">
        <v>3698421.58</v>
      </c>
      <c r="M2520" s="71" t="n">
        <v>129444755.3</v>
      </c>
      <c r="N2520" s="71" t="n">
        <v>2588895.11</v>
      </c>
      <c r="O2520" s="71" t="n">
        <v>126855860.19</v>
      </c>
      <c r="P2520" s="71" t="n">
        <v>98680610.72</v>
      </c>
      <c r="Q2520" s="71" t="n">
        <v>28175249.47</v>
      </c>
      <c r="R2520" t="inlineStr">
        <is>
          <t>BE-02</t>
        </is>
      </c>
      <c r="S2520" t="inlineStr">
        <is>
          <t>Hybrid</t>
        </is>
      </c>
      <c r="T2520" s="70" t="n">
        <v>35</v>
      </c>
      <c r="U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TY102512</t>
        </is>
      </c>
      <c r="B2521" s="68" t="n">
        <v>45988</v>
      </c>
      <c r="C2521" s="69" t="n">
        <v>2025</v>
      </c>
      <c r="D2521" t="inlineStr">
        <is>
          <t>Nov</t>
        </is>
      </c>
      <c r="E2521" t="inlineStr">
        <is>
          <t>North America</t>
        </is>
      </c>
      <c r="F2521" t="inlineStr">
        <is>
          <t>Canada</t>
        </is>
      </c>
      <c r="G2521" t="inlineStr">
        <is>
          <t>Camry</t>
        </is>
      </c>
      <c r="H2521" t="inlineStr">
        <is>
          <t>Dealer retail</t>
        </is>
      </c>
      <c r="I2521" t="inlineStr">
        <is>
          <t>Company fleet</t>
        </is>
      </c>
      <c r="J2521" t="inlineStr">
        <is>
          <t>Mei Lin</t>
        </is>
      </c>
      <c r="K2521" s="70" t="n">
        <v>50</v>
      </c>
      <c r="L2521" s="71" t="n">
        <v>4236991.66</v>
      </c>
      <c r="M2521" s="71" t="n">
        <v>211849583</v>
      </c>
      <c r="N2521" s="71" t="n">
        <v>0</v>
      </c>
      <c r="O2521" s="71" t="n">
        <v>211849583</v>
      </c>
      <c r="P2521" s="71" t="n">
        <v>154434145.09</v>
      </c>
      <c r="Q2521" s="71" t="n">
        <v>57415437.91</v>
      </c>
      <c r="R2521" t="inlineStr">
        <is>
          <t>TO-01</t>
        </is>
      </c>
      <c r="S2521" t="inlineStr">
        <is>
          <t>Hybrid</t>
        </is>
      </c>
      <c r="T2521" s="70" t="n">
        <v>53</v>
      </c>
      <c r="U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TY102513</t>
        </is>
      </c>
      <c r="B2522" s="68" t="n">
        <v>45988</v>
      </c>
      <c r="C2522" s="69" t="n">
        <v>2025</v>
      </c>
      <c r="D2522" t="inlineStr">
        <is>
          <t>Nov</t>
        </is>
      </c>
      <c r="E2522" t="inlineStr">
        <is>
          <t>Japan</t>
        </is>
      </c>
      <c r="F2522" t="inlineStr">
        <is>
          <t>Japan</t>
        </is>
      </c>
      <c r="G2522" t="inlineStr">
        <is>
          <t>Corolla</t>
        </is>
      </c>
      <c r="H2522" t="inlineStr">
        <is>
          <t>Dealer retail</t>
        </is>
      </c>
      <c r="I2522" t="inlineStr">
        <is>
          <t>Private buyer</t>
        </is>
      </c>
      <c r="J2522" t="inlineStr">
        <is>
          <t>Zoya Ahmed</t>
        </is>
      </c>
      <c r="K2522" s="70" t="n">
        <v>4</v>
      </c>
      <c r="L2522" s="71" t="n">
        <v>2733063.73</v>
      </c>
      <c r="M2522" s="71" t="n">
        <v>10932254.92</v>
      </c>
      <c r="N2522" s="71" t="n">
        <v>0</v>
      </c>
      <c r="O2522" s="71" t="n">
        <v>10932254.92</v>
      </c>
      <c r="P2522" s="71" t="n">
        <v>8858759.25</v>
      </c>
      <c r="Q2522" s="71" t="n">
        <v>2073495.67</v>
      </c>
      <c r="R2522" t="inlineStr">
        <is>
          <t>OS-03</t>
        </is>
      </c>
      <c r="S2522" t="inlineStr">
        <is>
          <t>Hybrid</t>
        </is>
      </c>
      <c r="T2522" s="70" t="n">
        <v>4</v>
      </c>
      <c r="U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TY102514</t>
        </is>
      </c>
      <c r="B2523" s="68" t="n">
        <v>45988</v>
      </c>
      <c r="C2523" s="69" t="n">
        <v>2025</v>
      </c>
      <c r="D2523" t="inlineStr">
        <is>
          <t>Nov</t>
        </is>
      </c>
      <c r="E2523" t="inlineStr">
        <is>
          <t>North America</t>
        </is>
      </c>
      <c r="F2523" t="inlineStr">
        <is>
          <t>USA</t>
        </is>
      </c>
      <c r="G2523" t="inlineStr">
        <is>
          <t>bZ4X</t>
        </is>
      </c>
      <c r="H2523" t="inlineStr">
        <is>
          <t>Fleet</t>
        </is>
      </c>
      <c r="I2523" t="inlineStr">
        <is>
          <t>Private buyer</t>
        </is>
      </c>
      <c r="J2523" t="inlineStr">
        <is>
          <t>Omar Haddad</t>
        </is>
      </c>
      <c r="K2523" s="70" t="n">
        <v>14</v>
      </c>
      <c r="L2523" s="71" t="n">
        <v>5649801.32</v>
      </c>
      <c r="M2523" s="71" t="n">
        <v>79097218.48</v>
      </c>
      <c r="N2523" s="71" t="n">
        <v>3954860.92</v>
      </c>
      <c r="O2523" s="71" t="n">
        <v>75142357.56</v>
      </c>
      <c r="P2523" s="71" t="n">
        <v>75227410.79000001</v>
      </c>
      <c r="Q2523" s="71" t="n">
        <v>-85053.23</v>
      </c>
      <c r="R2523" t="inlineStr">
        <is>
          <t>LA-01</t>
        </is>
      </c>
      <c r="S2523" t="inlineStr">
        <is>
          <t>EV</t>
        </is>
      </c>
      <c r="T2523" s="70" t="n">
        <v>14</v>
      </c>
      <c r="U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TY102515</t>
        </is>
      </c>
      <c r="B2524" s="68" t="n">
        <v>45988</v>
      </c>
      <c r="C2524" s="69" t="n">
        <v>2025</v>
      </c>
      <c r="D2524" t="inlineStr">
        <is>
          <t>Nov</t>
        </is>
      </c>
      <c r="E2524" t="inlineStr">
        <is>
          <t>Japan</t>
        </is>
      </c>
      <c r="F2524" t="inlineStr">
        <is>
          <t>Japan</t>
        </is>
      </c>
      <c r="G2524" t="inlineStr">
        <is>
          <t>RAV4</t>
        </is>
      </c>
      <c r="H2524" t="inlineStr">
        <is>
          <t>Dealer retail</t>
        </is>
      </c>
      <c r="I2524" t="inlineStr">
        <is>
          <t>Private buyer</t>
        </is>
      </c>
      <c r="J2524" t="inlineStr">
        <is>
          <t>Arjun Mehta</t>
        </is>
      </c>
      <c r="K2524" s="70" t="n">
        <v>47</v>
      </c>
      <c r="L2524" s="71" t="n">
        <v>3561654.8</v>
      </c>
      <c r="M2524" s="71" t="n">
        <v>167397775.6</v>
      </c>
      <c r="N2524" s="71" t="n">
        <v>3347955.51</v>
      </c>
      <c r="O2524" s="71" t="n">
        <v>164049820.09</v>
      </c>
      <c r="P2524" s="71" t="n">
        <v>130265328.55</v>
      </c>
      <c r="Q2524" s="71" t="n">
        <v>33784491.54</v>
      </c>
      <c r="R2524" t="inlineStr">
        <is>
          <t>NG-02</t>
        </is>
      </c>
      <c r="S2524" t="inlineStr">
        <is>
          <t>Hybrid</t>
        </is>
      </c>
      <c r="T2524" s="70" t="n">
        <v>47</v>
      </c>
      <c r="U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TY102516</t>
        </is>
      </c>
      <c r="B2525" s="68" t="n">
        <v>45988</v>
      </c>
      <c r="C2525" s="69" t="n">
        <v>2025</v>
      </c>
      <c r="D2525" t="inlineStr">
        <is>
          <t>Nov</t>
        </is>
      </c>
      <c r="E2525" t="inlineStr">
        <is>
          <t>Japan</t>
        </is>
      </c>
      <c r="F2525" t="inlineStr">
        <is>
          <t>Japan</t>
        </is>
      </c>
      <c r="G2525" t="inlineStr">
        <is>
          <t>Land Cruiser</t>
        </is>
      </c>
      <c r="H2525" t="inlineStr">
        <is>
          <t>Online reservation</t>
        </is>
      </c>
      <c r="I2525" t="inlineStr">
        <is>
          <t>Government</t>
        </is>
      </c>
      <c r="J2525" t="inlineStr">
        <is>
          <t>Lucas Martin</t>
        </is>
      </c>
      <c r="K2525" s="70" t="n">
        <v>18</v>
      </c>
      <c r="L2525" s="71" t="n">
        <v>7407733.34</v>
      </c>
      <c r="M2525" s="71" t="n">
        <v>133339200.12</v>
      </c>
      <c r="N2525" s="71" t="n">
        <v>2666784</v>
      </c>
      <c r="O2525" s="71" t="n">
        <v>130672416.12</v>
      </c>
      <c r="P2525" s="71" t="n">
        <v>97352346.87</v>
      </c>
      <c r="Q2525" s="71" t="n">
        <v>33320069.25</v>
      </c>
      <c r="R2525" t="inlineStr">
        <is>
          <t>NG-03</t>
        </is>
      </c>
      <c r="S2525" t="inlineStr">
        <is>
          <t>Diesel</t>
        </is>
      </c>
      <c r="T2525" s="70" t="n">
        <v>19</v>
      </c>
      <c r="U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TY102517</t>
        </is>
      </c>
      <c r="B2526" s="68" t="n">
        <v>45989</v>
      </c>
      <c r="C2526" s="69" t="n">
        <v>2025</v>
      </c>
      <c r="D2526" t="inlineStr">
        <is>
          <t>Nov</t>
        </is>
      </c>
      <c r="E2526" t="inlineStr">
        <is>
          <t>North America</t>
        </is>
      </c>
      <c r="F2526" t="inlineStr">
        <is>
          <t>USA</t>
        </is>
      </c>
      <c r="G2526" t="inlineStr">
        <is>
          <t>Land Cruiser</t>
        </is>
      </c>
      <c r="H2526" t="inlineStr">
        <is>
          <t>Dealer retail</t>
        </is>
      </c>
      <c r="I2526" t="inlineStr">
        <is>
          <t>Company fleet</t>
        </is>
      </c>
      <c r="J2526" t="inlineStr">
        <is>
          <t>Noah Smith</t>
        </is>
      </c>
      <c r="K2526" s="70" t="n">
        <v>31</v>
      </c>
      <c r="L2526" s="71" t="n">
        <v>7459987.6</v>
      </c>
      <c r="M2526" s="71" t="n">
        <v>231259615.6</v>
      </c>
      <c r="N2526" s="71" t="n">
        <v>4625192.31</v>
      </c>
      <c r="O2526" s="71" t="n">
        <v>226634423.29</v>
      </c>
      <c r="P2526" s="71" t="n">
        <v>169790351.45</v>
      </c>
      <c r="Q2526" s="71" t="n">
        <v>56844071.84</v>
      </c>
      <c r="R2526" t="inlineStr">
        <is>
          <t>TX-02</t>
        </is>
      </c>
      <c r="S2526" t="inlineStr">
        <is>
          <t>Hybrid</t>
        </is>
      </c>
      <c r="T2526" s="70" t="n">
        <v>30</v>
      </c>
      <c r="U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TY102518</t>
        </is>
      </c>
      <c r="B2527" s="68" t="n">
        <v>45989</v>
      </c>
      <c r="C2527" s="69" t="n">
        <v>2025</v>
      </c>
      <c r="D2527" t="inlineStr">
        <is>
          <t>Nov</t>
        </is>
      </c>
      <c r="E2527" t="inlineStr">
        <is>
          <t>Asia</t>
        </is>
      </c>
      <c r="F2527" t="inlineStr">
        <is>
          <t>India</t>
        </is>
      </c>
      <c r="G2527" t="inlineStr">
        <is>
          <t>RAV4</t>
        </is>
      </c>
      <c r="H2527" t="inlineStr">
        <is>
          <t>Dealer retail</t>
        </is>
      </c>
      <c r="I2527" t="inlineStr">
        <is>
          <t>Private buyer</t>
        </is>
      </c>
      <c r="J2527" t="inlineStr">
        <is>
          <t>Lucas Martin</t>
        </is>
      </c>
      <c r="K2527" s="70" t="n">
        <v>44</v>
      </c>
      <c r="L2527" s="71" t="n">
        <v>3689183.42</v>
      </c>
      <c r="M2527" s="71" t="n">
        <v>162324070.48</v>
      </c>
      <c r="N2527" s="71" t="n">
        <v>0</v>
      </c>
      <c r="O2527" s="71" t="n">
        <v>162324070.48</v>
      </c>
      <c r="P2527" s="71" t="n">
        <v>122140616.4</v>
      </c>
      <c r="Q2527" s="71" t="n">
        <v>40183454.08</v>
      </c>
      <c r="R2527" t="inlineStr">
        <is>
          <t>PU-02</t>
        </is>
      </c>
      <c r="S2527" t="inlineStr">
        <is>
          <t>Hybrid</t>
        </is>
      </c>
      <c r="T2527" s="70" t="n">
        <v>45</v>
      </c>
      <c r="U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TY102519</t>
        </is>
      </c>
      <c r="B2528" s="68" t="n">
        <v>45989</v>
      </c>
      <c r="C2528" s="69" t="n">
        <v>2025</v>
      </c>
      <c r="D2528" t="inlineStr">
        <is>
          <t>Nov</t>
        </is>
      </c>
      <c r="E2528" t="inlineStr">
        <is>
          <t>Japan</t>
        </is>
      </c>
      <c r="F2528" t="inlineStr">
        <is>
          <t>Japan</t>
        </is>
      </c>
      <c r="G2528" t="inlineStr">
        <is>
          <t>Corolla</t>
        </is>
      </c>
      <c r="H2528" t="inlineStr">
        <is>
          <t>Dealer retail</t>
        </is>
      </c>
      <c r="I2528" t="inlineStr">
        <is>
          <t>Private buyer</t>
        </is>
      </c>
      <c r="J2528" t="inlineStr">
        <is>
          <t>Priya Nair</t>
        </is>
      </c>
      <c r="K2528" s="70" t="n">
        <v>30</v>
      </c>
      <c r="L2528" s="71" t="n">
        <v>2828363.24</v>
      </c>
      <c r="M2528" s="71" t="n">
        <v>84850897.2</v>
      </c>
      <c r="N2528" s="71" t="n">
        <v>2545526.92</v>
      </c>
      <c r="O2528" s="71" t="n">
        <v>82305370.28</v>
      </c>
      <c r="P2528" s="71" t="n">
        <v>70072654.19</v>
      </c>
      <c r="Q2528" s="71" t="n">
        <v>12232716.09</v>
      </c>
      <c r="R2528" t="inlineStr">
        <is>
          <t>OS-03</t>
        </is>
      </c>
      <c r="S2528" t="inlineStr">
        <is>
          <t>Petrol</t>
        </is>
      </c>
      <c r="T2528" s="70" t="n">
        <v>30</v>
      </c>
      <c r="U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TY102520</t>
        </is>
      </c>
      <c r="B2529" s="68" t="n">
        <v>45989</v>
      </c>
      <c r="C2529" s="69" t="n">
        <v>2025</v>
      </c>
      <c r="D2529" t="inlineStr">
        <is>
          <t>Nov</t>
        </is>
      </c>
      <c r="E2529" t="inlineStr">
        <is>
          <t>Middle East</t>
        </is>
      </c>
      <c r="F2529" t="inlineStr">
        <is>
          <t>UAE</t>
        </is>
      </c>
      <c r="G2529" t="inlineStr">
        <is>
          <t>Camry</t>
        </is>
      </c>
      <c r="H2529" t="inlineStr">
        <is>
          <t>Online reservation</t>
        </is>
      </c>
      <c r="I2529" t="inlineStr">
        <is>
          <t>Private buyer</t>
        </is>
      </c>
      <c r="J2529" t="inlineStr">
        <is>
          <t>Lucas Martin</t>
        </is>
      </c>
      <c r="K2529" s="70" t="n">
        <v>9</v>
      </c>
      <c r="L2529" s="71" t="n">
        <v>4030389.42</v>
      </c>
      <c r="M2529" s="71" t="n">
        <v>36273504.78</v>
      </c>
      <c r="N2529" s="71" t="n">
        <v>725470.1</v>
      </c>
      <c r="O2529" s="71" t="n">
        <v>35548034.68</v>
      </c>
      <c r="P2529" s="71" t="n">
        <v>29873375.97</v>
      </c>
      <c r="Q2529" s="71" t="n">
        <v>5674658.71</v>
      </c>
      <c r="R2529" t="inlineStr">
        <is>
          <t>DB-02</t>
        </is>
      </c>
      <c r="S2529" t="inlineStr">
        <is>
          <t>Petrol</t>
        </is>
      </c>
      <c r="T2529" s="70" t="n">
        <v>9</v>
      </c>
      <c r="U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TY102521</t>
        </is>
      </c>
      <c r="B2530" s="68" t="n">
        <v>45989</v>
      </c>
      <c r="C2530" s="69" t="n">
        <v>2025</v>
      </c>
      <c r="D2530" t="inlineStr">
        <is>
          <t>Nov</t>
        </is>
      </c>
      <c r="E2530" t="inlineStr">
        <is>
          <t>North America</t>
        </is>
      </c>
      <c r="F2530" t="inlineStr">
        <is>
          <t>Canada</t>
        </is>
      </c>
      <c r="G2530" t="inlineStr">
        <is>
          <t>Camry</t>
        </is>
      </c>
      <c r="H2530" t="inlineStr">
        <is>
          <t>Dealer retail</t>
        </is>
      </c>
      <c r="I2530" t="inlineStr">
        <is>
          <t>Company fleet</t>
        </is>
      </c>
      <c r="J2530" t="inlineStr">
        <is>
          <t>Zoya Ahmed</t>
        </is>
      </c>
      <c r="K2530" s="70" t="n">
        <v>48</v>
      </c>
      <c r="L2530" s="71" t="n">
        <v>4037814.49</v>
      </c>
      <c r="M2530" s="71" t="n">
        <v>193815095.52</v>
      </c>
      <c r="N2530" s="71" t="n">
        <v>5814452.87</v>
      </c>
      <c r="O2530" s="71" t="n">
        <v>188000642.65</v>
      </c>
      <c r="P2530" s="71" t="n">
        <v>152921603.76</v>
      </c>
      <c r="Q2530" s="71" t="n">
        <v>35079038.89</v>
      </c>
      <c r="R2530" t="inlineStr">
        <is>
          <t>TO-04</t>
        </is>
      </c>
      <c r="S2530" t="inlineStr">
        <is>
          <t>Petrol</t>
        </is>
      </c>
      <c r="T2530" s="70" t="n">
        <v>52</v>
      </c>
      <c r="U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TY102522</t>
        </is>
      </c>
      <c r="B2531" s="68" t="n">
        <v>45989</v>
      </c>
      <c r="C2531" s="69" t="n">
        <v>2025</v>
      </c>
      <c r="D2531" t="inlineStr">
        <is>
          <t>Nov</t>
        </is>
      </c>
      <c r="E2531" t="inlineStr">
        <is>
          <t>North America</t>
        </is>
      </c>
      <c r="F2531" t="inlineStr">
        <is>
          <t>USA</t>
        </is>
      </c>
      <c r="G2531" t="inlineStr">
        <is>
          <t>Camry</t>
        </is>
      </c>
      <c r="H2531" t="inlineStr">
        <is>
          <t>Dealer retail</t>
        </is>
      </c>
      <c r="I2531" t="inlineStr">
        <is>
          <t>Private buyer</t>
        </is>
      </c>
      <c r="J2531" t="inlineStr">
        <is>
          <t>Emma Clarke</t>
        </is>
      </c>
      <c r="K2531" s="70" t="n">
        <v>46</v>
      </c>
      <c r="L2531" s="71" t="n">
        <v>4163671.72</v>
      </c>
      <c r="M2531" s="71" t="n">
        <v>191528899.12</v>
      </c>
      <c r="N2531" s="71" t="n">
        <v>9576444.960000001</v>
      </c>
      <c r="O2531" s="71" t="n">
        <v>181952454.16</v>
      </c>
      <c r="P2531" s="71" t="n">
        <v>142410430.46</v>
      </c>
      <c r="Q2531" s="71" t="n">
        <v>39542023.7</v>
      </c>
      <c r="R2531" t="inlineStr">
        <is>
          <t>LA-03</t>
        </is>
      </c>
      <c r="S2531" t="inlineStr">
        <is>
          <t>Petrol</t>
        </is>
      </c>
      <c r="T2531" s="70" t="n">
        <v>46</v>
      </c>
      <c r="U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TY102523</t>
        </is>
      </c>
      <c r="B2532" s="68" t="n">
        <v>45989</v>
      </c>
      <c r="C2532" s="69" t="n">
        <v>2025</v>
      </c>
      <c r="D2532" t="inlineStr">
        <is>
          <t>Nov</t>
        </is>
      </c>
      <c r="E2532" t="inlineStr">
        <is>
          <t>Europe</t>
        </is>
      </c>
      <c r="F2532" t="inlineStr">
        <is>
          <t>Germany</t>
        </is>
      </c>
      <c r="G2532" t="inlineStr">
        <is>
          <t>Prius</t>
        </is>
      </c>
      <c r="H2532" t="inlineStr">
        <is>
          <t>Dealer retail</t>
        </is>
      </c>
      <c r="I2532" t="inlineStr">
        <is>
          <t>Private buyer</t>
        </is>
      </c>
      <c r="J2532" t="inlineStr">
        <is>
          <t>Hiroshi Tanaka</t>
        </is>
      </c>
      <c r="K2532" s="70" t="n">
        <v>13</v>
      </c>
      <c r="L2532" s="71" t="n">
        <v>3353326.71</v>
      </c>
      <c r="M2532" s="71" t="n">
        <v>43593247.23</v>
      </c>
      <c r="N2532" s="71" t="n">
        <v>0</v>
      </c>
      <c r="O2532" s="71" t="n">
        <v>43593247.23</v>
      </c>
      <c r="P2532" s="71" t="n">
        <v>37631873.33</v>
      </c>
      <c r="Q2532" s="71" t="n">
        <v>5961373.9</v>
      </c>
      <c r="R2532" t="inlineStr">
        <is>
          <t>BE-04</t>
        </is>
      </c>
      <c r="S2532" t="inlineStr">
        <is>
          <t>Hybrid</t>
        </is>
      </c>
      <c r="T2532" s="70" t="n">
        <v>14</v>
      </c>
      <c r="U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TY102524</t>
        </is>
      </c>
      <c r="B2533" s="68" t="n">
        <v>45989</v>
      </c>
      <c r="C2533" s="69" t="n">
        <v>2025</v>
      </c>
      <c r="D2533" t="inlineStr">
        <is>
          <t>Nov</t>
        </is>
      </c>
      <c r="E2533" t="inlineStr">
        <is>
          <t>Japan</t>
        </is>
      </c>
      <c r="F2533" t="inlineStr">
        <is>
          <t>Japan</t>
        </is>
      </c>
      <c r="G2533" t="inlineStr">
        <is>
          <t>Corolla</t>
        </is>
      </c>
      <c r="H2533" t="inlineStr">
        <is>
          <t>Dealer retail</t>
        </is>
      </c>
      <c r="I2533" t="inlineStr">
        <is>
          <t>Private buyer</t>
        </is>
      </c>
      <c r="J2533" t="inlineStr">
        <is>
          <t>Arjun Mehta</t>
        </is>
      </c>
      <c r="K2533" s="70" t="n">
        <v>45</v>
      </c>
      <c r="L2533" s="71" t="n">
        <v>2837644.88</v>
      </c>
      <c r="M2533" s="71" t="n">
        <v>127694019.6</v>
      </c>
      <c r="N2533" s="71" t="n">
        <v>0</v>
      </c>
      <c r="O2533" s="71" t="n">
        <v>127694019.6</v>
      </c>
      <c r="P2533" s="71" t="n">
        <v>101187161.18</v>
      </c>
      <c r="Q2533" s="71" t="n">
        <v>26506858.42</v>
      </c>
      <c r="R2533" t="inlineStr">
        <is>
          <t>NG-04</t>
        </is>
      </c>
      <c r="S2533" t="inlineStr">
        <is>
          <t>Hybrid</t>
        </is>
      </c>
      <c r="T2533" s="70" t="n">
        <v>47</v>
      </c>
      <c r="U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TY102525</t>
        </is>
      </c>
      <c r="B2534" s="68" t="n">
        <v>45992</v>
      </c>
      <c r="C2534" s="69" t="n">
        <v>2025</v>
      </c>
      <c r="D2534" t="inlineStr">
        <is>
          <t>Dec</t>
        </is>
      </c>
      <c r="E2534" t="inlineStr">
        <is>
          <t>Europe</t>
        </is>
      </c>
      <c r="F2534" t="inlineStr">
        <is>
          <t>Germany</t>
        </is>
      </c>
      <c r="G2534" t="inlineStr">
        <is>
          <t>Corolla</t>
        </is>
      </c>
      <c r="H2534" t="inlineStr">
        <is>
          <t>Fleet</t>
        </is>
      </c>
      <c r="I2534" t="inlineStr">
        <is>
          <t>Private buyer</t>
        </is>
      </c>
      <c r="J2534" t="inlineStr">
        <is>
          <t>Wei Chen</t>
        </is>
      </c>
      <c r="K2534" s="70" t="n">
        <v>28</v>
      </c>
      <c r="L2534" s="71" t="n">
        <v>2932229.33</v>
      </c>
      <c r="M2534" s="71" t="n">
        <v>82102421.23999999</v>
      </c>
      <c r="N2534" s="71" t="n">
        <v>1642048.42</v>
      </c>
      <c r="O2534" s="71" t="n">
        <v>80460372.81999999</v>
      </c>
      <c r="P2534" s="71" t="n">
        <v>61934712.12</v>
      </c>
      <c r="Q2534" s="71" t="n">
        <v>18525660.7</v>
      </c>
      <c r="R2534" t="inlineStr">
        <is>
          <t>BE-01</t>
        </is>
      </c>
      <c r="S2534" t="inlineStr">
        <is>
          <t>Hybrid</t>
        </is>
      </c>
      <c r="T2534" s="70" t="n">
        <v>28</v>
      </c>
      <c r="U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TY102526</t>
        </is>
      </c>
      <c r="B2535" s="68" t="n">
        <v>45992</v>
      </c>
      <c r="C2535" s="69" t="n">
        <v>2025</v>
      </c>
      <c r="D2535" t="inlineStr">
        <is>
          <t>Dec</t>
        </is>
      </c>
      <c r="E2535" t="inlineStr">
        <is>
          <t>Asia</t>
        </is>
      </c>
      <c r="F2535" t="inlineStr">
        <is>
          <t>Thailand</t>
        </is>
      </c>
      <c r="G2535" t="inlineStr">
        <is>
          <t>Hilux</t>
        </is>
      </c>
      <c r="H2535" t="inlineStr">
        <is>
          <t>Dealer retail</t>
        </is>
      </c>
      <c r="I2535" t="inlineStr">
        <is>
          <t>Government</t>
        </is>
      </c>
      <c r="J2535" t="inlineStr">
        <is>
          <t>Olivia Brown</t>
        </is>
      </c>
      <c r="K2535" s="70" t="n">
        <v>14</v>
      </c>
      <c r="L2535" s="71" t="n">
        <v>3874604.89</v>
      </c>
      <c r="M2535" s="71" t="n">
        <v>54244468.46</v>
      </c>
      <c r="N2535" s="71" t="n">
        <v>1084889.37</v>
      </c>
      <c r="O2535" s="71" t="n">
        <v>53159579.09</v>
      </c>
      <c r="P2535" s="71" t="n">
        <v>46195939.13</v>
      </c>
      <c r="Q2535" s="71" t="n">
        <v>6963639.96</v>
      </c>
      <c r="R2535" t="inlineStr">
        <is>
          <t>BK-02</t>
        </is>
      </c>
      <c r="S2535" t="inlineStr">
        <is>
          <t>Diesel</t>
        </is>
      </c>
      <c r="T2535" s="70" t="n">
        <v>14</v>
      </c>
      <c r="U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TY102527</t>
        </is>
      </c>
      <c r="B2536" s="68" t="n">
        <v>45992</v>
      </c>
      <c r="C2536" s="69" t="n">
        <v>2025</v>
      </c>
      <c r="D2536" t="inlineStr">
        <is>
          <t>Dec</t>
        </is>
      </c>
      <c r="E2536" t="inlineStr">
        <is>
          <t>North America</t>
        </is>
      </c>
      <c r="F2536" t="inlineStr">
        <is>
          <t>USA</t>
        </is>
      </c>
      <c r="G2536" t="inlineStr">
        <is>
          <t>RAV4</t>
        </is>
      </c>
      <c r="H2536" t="inlineStr">
        <is>
          <t>Dealer retail</t>
        </is>
      </c>
      <c r="I2536" t="inlineStr">
        <is>
          <t>Private buyer</t>
        </is>
      </c>
      <c r="J2536" t="inlineStr">
        <is>
          <t>Emma Clarke</t>
        </is>
      </c>
      <c r="K2536" s="70" t="n">
        <v>11</v>
      </c>
      <c r="L2536" s="71" t="n">
        <v>3428190.61</v>
      </c>
      <c r="M2536" s="71" t="n">
        <v>37710096.71</v>
      </c>
      <c r="N2536" s="71" t="n">
        <v>1885504.84</v>
      </c>
      <c r="O2536" s="71" t="n">
        <v>35824591.87</v>
      </c>
      <c r="P2536" s="71" t="n">
        <v>30454535.77</v>
      </c>
      <c r="Q2536" s="71" t="n">
        <v>5370056.1</v>
      </c>
      <c r="R2536" t="inlineStr">
        <is>
          <t>NY-02</t>
        </is>
      </c>
      <c r="S2536" t="inlineStr">
        <is>
          <t>Hybrid</t>
        </is>
      </c>
      <c r="T2536" s="70" t="n">
        <v>11</v>
      </c>
      <c r="U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TY102528</t>
        </is>
      </c>
      <c r="B2537" s="68" t="n">
        <v>45992</v>
      </c>
      <c r="C2537" s="69" t="n">
        <v>2025</v>
      </c>
      <c r="D2537" t="inlineStr">
        <is>
          <t>Dec</t>
        </is>
      </c>
      <c r="E2537" t="inlineStr">
        <is>
          <t>Japan</t>
        </is>
      </c>
      <c r="F2537" t="inlineStr">
        <is>
          <t>Japan</t>
        </is>
      </c>
      <c r="G2537" t="inlineStr">
        <is>
          <t>Hilux</t>
        </is>
      </c>
      <c r="H2537" t="inlineStr">
        <is>
          <t>Dealer retail</t>
        </is>
      </c>
      <c r="I2537" t="inlineStr">
        <is>
          <t>Private buyer</t>
        </is>
      </c>
      <c r="J2537" t="inlineStr">
        <is>
          <t>Fatima Al-Saud</t>
        </is>
      </c>
      <c r="K2537" s="70" t="n">
        <v>32</v>
      </c>
      <c r="L2537" s="71" t="n">
        <v>3832980.69</v>
      </c>
      <c r="M2537" s="71" t="n">
        <v>122655382.08</v>
      </c>
      <c r="N2537" s="71" t="n">
        <v>6132769.1</v>
      </c>
      <c r="O2537" s="71" t="n">
        <v>116522612.98</v>
      </c>
      <c r="P2537" s="71" t="n">
        <v>106022704.54</v>
      </c>
      <c r="Q2537" s="71" t="n">
        <v>10499908.44</v>
      </c>
      <c r="R2537" t="inlineStr">
        <is>
          <t>TK-04</t>
        </is>
      </c>
      <c r="S2537" t="inlineStr">
        <is>
          <t>Diesel</t>
        </is>
      </c>
      <c r="T2537" s="70" t="n">
        <v>31</v>
      </c>
      <c r="U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TY102529</t>
        </is>
      </c>
      <c r="B2538" s="68" t="n">
        <v>45992</v>
      </c>
      <c r="C2538" s="69" t="n">
        <v>2025</v>
      </c>
      <c r="D2538" t="inlineStr">
        <is>
          <t>Dec</t>
        </is>
      </c>
      <c r="E2538" t="inlineStr">
        <is>
          <t>Japan</t>
        </is>
      </c>
      <c r="F2538" t="inlineStr">
        <is>
          <t>Japan</t>
        </is>
      </c>
      <c r="G2538" t="inlineStr">
        <is>
          <t>Corolla</t>
        </is>
      </c>
      <c r="H2538" t="inlineStr">
        <is>
          <t>Dealer retail</t>
        </is>
      </c>
      <c r="I2538" t="inlineStr">
        <is>
          <t>Private buyer</t>
        </is>
      </c>
      <c r="J2538" t="inlineStr">
        <is>
          <t>Hiroshi Tanaka</t>
        </is>
      </c>
      <c r="K2538" s="70" t="n">
        <v>48</v>
      </c>
      <c r="L2538" s="71" t="n">
        <v>2672536.22</v>
      </c>
      <c r="M2538" s="71" t="n">
        <v>128281738.56</v>
      </c>
      <c r="N2538" s="71" t="n">
        <v>6414086.93</v>
      </c>
      <c r="O2538" s="71" t="n">
        <v>121867651.63</v>
      </c>
      <c r="P2538" s="71" t="n">
        <v>113630764.65</v>
      </c>
      <c r="Q2538" s="71" t="n">
        <v>8236886.98</v>
      </c>
      <c r="R2538" t="inlineStr">
        <is>
          <t>NG-03</t>
        </is>
      </c>
      <c r="S2538" t="inlineStr">
        <is>
          <t>Hybrid</t>
        </is>
      </c>
      <c r="T2538" s="70" t="n">
        <v>49</v>
      </c>
      <c r="U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TY102530</t>
        </is>
      </c>
      <c r="B2539" s="68" t="n">
        <v>45992</v>
      </c>
      <c r="C2539" s="69" t="n">
        <v>2025</v>
      </c>
      <c r="D2539" t="inlineStr">
        <is>
          <t>Dec</t>
        </is>
      </c>
      <c r="E2539" t="inlineStr">
        <is>
          <t>Europe</t>
        </is>
      </c>
      <c r="F2539" t="inlineStr">
        <is>
          <t>UK</t>
        </is>
      </c>
      <c r="G2539" t="inlineStr">
        <is>
          <t>RAV4</t>
        </is>
      </c>
      <c r="H2539" t="inlineStr">
        <is>
          <t>Dealer retail</t>
        </is>
      </c>
      <c r="I2539" t="inlineStr">
        <is>
          <t>Company fleet</t>
        </is>
      </c>
      <c r="J2539" t="inlineStr">
        <is>
          <t>Lucas Martin</t>
        </is>
      </c>
      <c r="K2539" s="70" t="n">
        <v>30</v>
      </c>
      <c r="L2539" s="71" t="n">
        <v>3662571.8</v>
      </c>
      <c r="M2539" s="71" t="n">
        <v>109877154</v>
      </c>
      <c r="N2539" s="71" t="n">
        <v>2197543.08</v>
      </c>
      <c r="O2539" s="71" t="n">
        <v>107679610.92</v>
      </c>
      <c r="P2539" s="71" t="n">
        <v>88413391.14</v>
      </c>
      <c r="Q2539" s="71" t="n">
        <v>19266219.78</v>
      </c>
      <c r="R2539" t="inlineStr">
        <is>
          <t>LN-03</t>
        </is>
      </c>
      <c r="S2539" t="inlineStr">
        <is>
          <t>Hybrid</t>
        </is>
      </c>
      <c r="T2539" s="70" t="n">
        <v>31</v>
      </c>
      <c r="U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TY102531</t>
        </is>
      </c>
      <c r="B2540" s="68" t="n">
        <v>45992</v>
      </c>
      <c r="C2540" s="69" t="n">
        <v>2025</v>
      </c>
      <c r="D2540" t="inlineStr">
        <is>
          <t>Dec</t>
        </is>
      </c>
      <c r="E2540" t="inlineStr">
        <is>
          <t>Asia</t>
        </is>
      </c>
      <c r="F2540" t="inlineStr">
        <is>
          <t>Thailand</t>
        </is>
      </c>
      <c r="G2540" t="inlineStr">
        <is>
          <t>RAV4</t>
        </is>
      </c>
      <c r="H2540" t="inlineStr">
        <is>
          <t>Dealer retail</t>
        </is>
      </c>
      <c r="I2540" t="inlineStr">
        <is>
          <t>Private buyer</t>
        </is>
      </c>
      <c r="J2540" t="inlineStr">
        <is>
          <t>Sophie Müller</t>
        </is>
      </c>
      <c r="K2540" s="70" t="n">
        <v>19</v>
      </c>
      <c r="L2540" s="71" t="n">
        <v>3782413.45</v>
      </c>
      <c r="M2540" s="71" t="n">
        <v>71865855.55</v>
      </c>
      <c r="N2540" s="71" t="n">
        <v>0</v>
      </c>
      <c r="O2540" s="71" t="n">
        <v>71865855.55</v>
      </c>
      <c r="P2540" s="71" t="n">
        <v>52677583.37</v>
      </c>
      <c r="Q2540" s="71" t="n">
        <v>19188272.18</v>
      </c>
      <c r="R2540" t="inlineStr">
        <is>
          <t>BK-01</t>
        </is>
      </c>
      <c r="S2540" t="inlineStr">
        <is>
          <t>Hybrid</t>
        </is>
      </c>
      <c r="T2540" s="70" t="n">
        <v>18</v>
      </c>
      <c r="U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TY102532</t>
        </is>
      </c>
      <c r="B2541" s="68" t="n">
        <v>45993</v>
      </c>
      <c r="C2541" s="69" t="n">
        <v>2025</v>
      </c>
      <c r="D2541" t="inlineStr">
        <is>
          <t>Dec</t>
        </is>
      </c>
      <c r="E2541" t="inlineStr">
        <is>
          <t>Europe</t>
        </is>
      </c>
      <c r="F2541" t="inlineStr">
        <is>
          <t>France</t>
        </is>
      </c>
      <c r="G2541" t="inlineStr">
        <is>
          <t>Hilux</t>
        </is>
      </c>
      <c r="H2541" t="inlineStr">
        <is>
          <t>Online reservation</t>
        </is>
      </c>
      <c r="I2541" t="inlineStr">
        <is>
          <t>Private buyer</t>
        </is>
      </c>
      <c r="J2541" t="inlineStr">
        <is>
          <t>Ravindra Patil</t>
        </is>
      </c>
      <c r="K2541" s="70" t="n">
        <v>40</v>
      </c>
      <c r="L2541" s="71" t="n">
        <v>4169773.9</v>
      </c>
      <c r="M2541" s="71" t="n">
        <v>166790956</v>
      </c>
      <c r="N2541" s="71" t="n">
        <v>0</v>
      </c>
      <c r="O2541" s="71" t="n">
        <v>166790956</v>
      </c>
      <c r="P2541" s="71" t="n">
        <v>127617872.76</v>
      </c>
      <c r="Q2541" s="71" t="n">
        <v>39173083.24</v>
      </c>
      <c r="R2541" t="inlineStr">
        <is>
          <t>PA-02</t>
        </is>
      </c>
      <c r="S2541" t="inlineStr">
        <is>
          <t>Diesel</t>
        </is>
      </c>
      <c r="T2541" s="70" t="n">
        <v>41</v>
      </c>
      <c r="U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TY102533</t>
        </is>
      </c>
      <c r="B2542" s="68" t="n">
        <v>45993</v>
      </c>
      <c r="C2542" s="69" t="n">
        <v>2025</v>
      </c>
      <c r="D2542" t="inlineStr">
        <is>
          <t>Dec</t>
        </is>
      </c>
      <c r="E2542" t="inlineStr">
        <is>
          <t>North America</t>
        </is>
      </c>
      <c r="F2542" t="inlineStr">
        <is>
          <t>Canada</t>
        </is>
      </c>
      <c r="G2542" t="inlineStr">
        <is>
          <t>Prius</t>
        </is>
      </c>
      <c r="H2542" t="inlineStr">
        <is>
          <t>Dealer retail</t>
        </is>
      </c>
      <c r="I2542" t="inlineStr">
        <is>
          <t>Government</t>
        </is>
      </c>
      <c r="J2542" t="inlineStr">
        <is>
          <t>Aisha Bello</t>
        </is>
      </c>
      <c r="K2542" s="70" t="n">
        <v>35</v>
      </c>
      <c r="L2542" s="71" t="n">
        <v>3523185.79</v>
      </c>
      <c r="M2542" s="71" t="n">
        <v>123311502.65</v>
      </c>
      <c r="N2542" s="71" t="n">
        <v>6165575.13</v>
      </c>
      <c r="O2542" s="71" t="n">
        <v>117145927.52</v>
      </c>
      <c r="P2542" s="71" t="n">
        <v>99512094.73</v>
      </c>
      <c r="Q2542" s="71" t="n">
        <v>17633832.79</v>
      </c>
      <c r="R2542" t="inlineStr">
        <is>
          <t>TO-01</t>
        </is>
      </c>
      <c r="S2542" t="inlineStr">
        <is>
          <t>Hybrid</t>
        </is>
      </c>
      <c r="T2542" s="70" t="n">
        <v>35</v>
      </c>
      <c r="U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TY102534</t>
        </is>
      </c>
      <c r="B2543" s="68" t="n">
        <v>45993</v>
      </c>
      <c r="C2543" s="69" t="n">
        <v>2025</v>
      </c>
      <c r="D2543" t="inlineStr">
        <is>
          <t>Dec</t>
        </is>
      </c>
      <c r="E2543" t="inlineStr">
        <is>
          <t>Japan</t>
        </is>
      </c>
      <c r="F2543" t="inlineStr">
        <is>
          <t>Japan</t>
        </is>
      </c>
      <c r="G2543" t="inlineStr">
        <is>
          <t>RAV4</t>
        </is>
      </c>
      <c r="H2543" t="inlineStr">
        <is>
          <t>Dealer retail</t>
        </is>
      </c>
      <c r="I2543" t="inlineStr">
        <is>
          <t>Private buyer</t>
        </is>
      </c>
      <c r="J2543" t="inlineStr">
        <is>
          <t>Emma Clarke</t>
        </is>
      </c>
      <c r="K2543" s="70" t="n">
        <v>8</v>
      </c>
      <c r="L2543" s="71" t="n">
        <v>3422592.29</v>
      </c>
      <c r="M2543" s="71" t="n">
        <v>27380738.32</v>
      </c>
      <c r="N2543" s="71" t="n">
        <v>547614.77</v>
      </c>
      <c r="O2543" s="71" t="n">
        <v>26833123.55</v>
      </c>
      <c r="P2543" s="71" t="n">
        <v>23443506.82</v>
      </c>
      <c r="Q2543" s="71" t="n">
        <v>3389616.73</v>
      </c>
      <c r="R2543" t="inlineStr">
        <is>
          <t>TK-04</t>
        </is>
      </c>
      <c r="S2543" t="inlineStr">
        <is>
          <t>Petrol</t>
        </is>
      </c>
      <c r="T2543" s="70" t="n">
        <v>8</v>
      </c>
      <c r="U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TY102535</t>
        </is>
      </c>
      <c r="B2544" s="68" t="n">
        <v>45994</v>
      </c>
      <c r="C2544" s="69" t="n">
        <v>2025</v>
      </c>
      <c r="D2544" t="inlineStr">
        <is>
          <t>Dec</t>
        </is>
      </c>
      <c r="E2544" t="inlineStr">
        <is>
          <t>Asia</t>
        </is>
      </c>
      <c r="F2544" t="inlineStr">
        <is>
          <t>India</t>
        </is>
      </c>
      <c r="G2544" t="inlineStr">
        <is>
          <t>RAV4</t>
        </is>
      </c>
      <c r="H2544" t="inlineStr">
        <is>
          <t>Dealer retail</t>
        </is>
      </c>
      <c r="I2544" t="inlineStr">
        <is>
          <t>Company fleet</t>
        </is>
      </c>
      <c r="J2544" t="inlineStr">
        <is>
          <t>Zoya Ahmed</t>
        </is>
      </c>
      <c r="K2544" s="70" t="n">
        <v>25</v>
      </c>
      <c r="L2544" s="71" t="n">
        <v>3458489.31</v>
      </c>
      <c r="M2544" s="71" t="n">
        <v>86462232.75</v>
      </c>
      <c r="N2544" s="71" t="n">
        <v>0</v>
      </c>
      <c r="O2544" s="71" t="n">
        <v>86462232.75</v>
      </c>
      <c r="P2544" s="71" t="n">
        <v>71930728.95</v>
      </c>
      <c r="Q2544" s="71" t="n">
        <v>14531503.8</v>
      </c>
      <c r="R2544" t="inlineStr">
        <is>
          <t>DL-04</t>
        </is>
      </c>
      <c r="S2544" t="inlineStr">
        <is>
          <t>Hybrid</t>
        </is>
      </c>
      <c r="T2544" s="70" t="n">
        <v>27</v>
      </c>
      <c r="U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TY102536</t>
        </is>
      </c>
      <c r="B2545" s="68" t="n">
        <v>45994</v>
      </c>
      <c r="C2545" s="69" t="n">
        <v>2025</v>
      </c>
      <c r="D2545" t="inlineStr">
        <is>
          <t>Dec</t>
        </is>
      </c>
      <c r="E2545" t="inlineStr">
        <is>
          <t>Japan</t>
        </is>
      </c>
      <c r="F2545" t="inlineStr">
        <is>
          <t>Japan</t>
        </is>
      </c>
      <c r="G2545" t="inlineStr">
        <is>
          <t>Prius</t>
        </is>
      </c>
      <c r="H2545" t="inlineStr">
        <is>
          <t>Online reservation</t>
        </is>
      </c>
      <c r="I2545" t="inlineStr">
        <is>
          <t>Private buyer</t>
        </is>
      </c>
      <c r="J2545" t="inlineStr">
        <is>
          <t>Lucas Martin</t>
        </is>
      </c>
      <c r="K2545" s="70" t="n">
        <v>51</v>
      </c>
      <c r="L2545" s="71" t="n">
        <v>3430279.05</v>
      </c>
      <c r="M2545" s="71" t="n">
        <v>174944231.55</v>
      </c>
      <c r="N2545" s="71" t="n">
        <v>3498884.63</v>
      </c>
      <c r="O2545" s="71" t="n">
        <v>171445346.92</v>
      </c>
      <c r="P2545" s="71" t="n">
        <v>147693857.72</v>
      </c>
      <c r="Q2545" s="71" t="n">
        <v>23751489.2</v>
      </c>
      <c r="R2545" t="inlineStr">
        <is>
          <t>NG-04</t>
        </is>
      </c>
      <c r="S2545" t="inlineStr">
        <is>
          <t>Hybrid</t>
        </is>
      </c>
      <c r="T2545" s="70" t="n">
        <v>56</v>
      </c>
      <c r="U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TY102537</t>
        </is>
      </c>
      <c r="B2546" s="68" t="n">
        <v>45994</v>
      </c>
      <c r="C2546" s="69" t="n">
        <v>2025</v>
      </c>
      <c r="D2546" t="inlineStr">
        <is>
          <t>Dec</t>
        </is>
      </c>
      <c r="E2546" t="inlineStr">
        <is>
          <t>Europe</t>
        </is>
      </c>
      <c r="F2546" t="inlineStr">
        <is>
          <t>UK</t>
        </is>
      </c>
      <c r="G2546" t="inlineStr">
        <is>
          <t>Corolla</t>
        </is>
      </c>
      <c r="H2546" t="inlineStr">
        <is>
          <t>Online reservation</t>
        </is>
      </c>
      <c r="I2546" t="inlineStr">
        <is>
          <t>Company fleet</t>
        </is>
      </c>
      <c r="J2546" t="inlineStr">
        <is>
          <t>Ravindra Patil</t>
        </is>
      </c>
      <c r="K2546" s="70" t="n">
        <v>4</v>
      </c>
      <c r="L2546" s="71" t="n">
        <v>2956305.6</v>
      </c>
      <c r="M2546" s="71" t="n">
        <v>11825222.4</v>
      </c>
      <c r="N2546" s="71" t="n">
        <v>0</v>
      </c>
      <c r="O2546" s="71" t="n">
        <v>11825222.4</v>
      </c>
      <c r="P2546" s="71" t="n">
        <v>9432150.24</v>
      </c>
      <c r="Q2546" s="71" t="n">
        <v>2393072.16</v>
      </c>
      <c r="R2546" t="inlineStr">
        <is>
          <t>LN-02</t>
        </is>
      </c>
      <c r="S2546" t="inlineStr">
        <is>
          <t>Petrol</t>
        </is>
      </c>
      <c r="T2546" s="70" t="n">
        <v>4</v>
      </c>
      <c r="U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TY102538</t>
        </is>
      </c>
      <c r="B2547" s="68" t="n">
        <v>45994</v>
      </c>
      <c r="C2547" s="69" t="n">
        <v>2025</v>
      </c>
      <c r="D2547" t="inlineStr">
        <is>
          <t>Dec</t>
        </is>
      </c>
      <c r="E2547" t="inlineStr">
        <is>
          <t>North America</t>
        </is>
      </c>
      <c r="F2547" t="inlineStr">
        <is>
          <t>Canada</t>
        </is>
      </c>
      <c r="G2547" t="inlineStr">
        <is>
          <t>Land Cruiser</t>
        </is>
      </c>
      <c r="H2547" t="inlineStr">
        <is>
          <t>Dealer retail</t>
        </is>
      </c>
      <c r="I2547" t="inlineStr">
        <is>
          <t>Private buyer</t>
        </is>
      </c>
      <c r="J2547" t="inlineStr">
        <is>
          <t>Priya Nair</t>
        </is>
      </c>
      <c r="K2547" s="70" t="n">
        <v>37</v>
      </c>
      <c r="L2547" s="71" t="n">
        <v>7740551.76</v>
      </c>
      <c r="M2547" s="71" t="n">
        <v>286400415.12</v>
      </c>
      <c r="N2547" s="71" t="n">
        <v>0</v>
      </c>
      <c r="O2547" s="71" t="n">
        <v>286400415.12</v>
      </c>
      <c r="P2547" s="71" t="n">
        <v>209891538.34</v>
      </c>
      <c r="Q2547" s="71" t="n">
        <v>76508876.78</v>
      </c>
      <c r="R2547" t="inlineStr">
        <is>
          <t>TO-01</t>
        </is>
      </c>
      <c r="S2547" t="inlineStr">
        <is>
          <t>Petrol</t>
        </is>
      </c>
      <c r="T2547" s="70" t="n">
        <v>37</v>
      </c>
      <c r="U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TY102539</t>
        </is>
      </c>
      <c r="B2548" s="68" t="n">
        <v>45994</v>
      </c>
      <c r="C2548" s="69" t="n">
        <v>2025</v>
      </c>
      <c r="D2548" t="inlineStr">
        <is>
          <t>Dec</t>
        </is>
      </c>
      <c r="E2548" t="inlineStr">
        <is>
          <t>Japan</t>
        </is>
      </c>
      <c r="F2548" t="inlineStr">
        <is>
          <t>Japan</t>
        </is>
      </c>
      <c r="G2548" t="inlineStr">
        <is>
          <t>RAV4</t>
        </is>
      </c>
      <c r="H2548" t="inlineStr">
        <is>
          <t>Fleet</t>
        </is>
      </c>
      <c r="I2548" t="inlineStr">
        <is>
          <t>Private buyer</t>
        </is>
      </c>
      <c r="J2548" t="inlineStr">
        <is>
          <t>Omar Haddad</t>
        </is>
      </c>
      <c r="K2548" s="70" t="n">
        <v>24</v>
      </c>
      <c r="L2548" s="71" t="n">
        <v>3446190.14</v>
      </c>
      <c r="M2548" s="71" t="n">
        <v>82708563.36</v>
      </c>
      <c r="N2548" s="71" t="n">
        <v>1654171.27</v>
      </c>
      <c r="O2548" s="71" t="n">
        <v>81054392.09</v>
      </c>
      <c r="P2548" s="71" t="n">
        <v>68231573.20999999</v>
      </c>
      <c r="Q2548" s="71" t="n">
        <v>12822818.88</v>
      </c>
      <c r="R2548" t="inlineStr">
        <is>
          <t>NG-03</t>
        </is>
      </c>
      <c r="S2548" t="inlineStr">
        <is>
          <t>Hybrid</t>
        </is>
      </c>
      <c r="T2548" s="70" t="n">
        <v>26</v>
      </c>
      <c r="U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TY102540</t>
        </is>
      </c>
      <c r="B2549" s="68" t="n">
        <v>45994</v>
      </c>
      <c r="C2549" s="69" t="n">
        <v>2025</v>
      </c>
      <c r="D2549" t="inlineStr">
        <is>
          <t>Dec</t>
        </is>
      </c>
      <c r="E2549" t="inlineStr">
        <is>
          <t>Asia</t>
        </is>
      </c>
      <c r="F2549" t="inlineStr">
        <is>
          <t>India</t>
        </is>
      </c>
      <c r="G2549" t="inlineStr">
        <is>
          <t>Corolla</t>
        </is>
      </c>
      <c r="H2549" t="inlineStr">
        <is>
          <t>Dealer retail</t>
        </is>
      </c>
      <c r="I2549" t="inlineStr">
        <is>
          <t>Private buyer</t>
        </is>
      </c>
      <c r="J2549" t="inlineStr">
        <is>
          <t>Fatima Al-Saud</t>
        </is>
      </c>
      <c r="K2549" s="70" t="n">
        <v>31</v>
      </c>
      <c r="L2549" s="71" t="n">
        <v>2700488.06</v>
      </c>
      <c r="M2549" s="71" t="n">
        <v>83715129.86</v>
      </c>
      <c r="N2549" s="71" t="n">
        <v>2511453.9</v>
      </c>
      <c r="O2549" s="71" t="n">
        <v>81203675.95999999</v>
      </c>
      <c r="P2549" s="71" t="n">
        <v>71960806.69</v>
      </c>
      <c r="Q2549" s="71" t="n">
        <v>9242869.27</v>
      </c>
      <c r="R2549" t="inlineStr">
        <is>
          <t>DL-03</t>
        </is>
      </c>
      <c r="S2549" t="inlineStr">
        <is>
          <t>Hybrid</t>
        </is>
      </c>
      <c r="T2549" s="70" t="n">
        <v>30</v>
      </c>
      <c r="U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TY102541</t>
        </is>
      </c>
      <c r="B2550" s="68" t="n">
        <v>45994</v>
      </c>
      <c r="C2550" s="69" t="n">
        <v>2025</v>
      </c>
      <c r="D2550" t="inlineStr">
        <is>
          <t>Dec</t>
        </is>
      </c>
      <c r="E2550" t="inlineStr">
        <is>
          <t>Asia</t>
        </is>
      </c>
      <c r="F2550" t="inlineStr">
        <is>
          <t>India</t>
        </is>
      </c>
      <c r="G2550" t="inlineStr">
        <is>
          <t>RAV4</t>
        </is>
      </c>
      <c r="H2550" t="inlineStr">
        <is>
          <t>Online reservation</t>
        </is>
      </c>
      <c r="I2550" t="inlineStr">
        <is>
          <t>Private buyer</t>
        </is>
      </c>
      <c r="J2550" t="inlineStr">
        <is>
          <t>Shraddha Kulkarni</t>
        </is>
      </c>
      <c r="K2550" s="70" t="n">
        <v>37</v>
      </c>
      <c r="L2550" s="71" t="n">
        <v>3665541.23</v>
      </c>
      <c r="M2550" s="71" t="n">
        <v>135625025.51</v>
      </c>
      <c r="N2550" s="71" t="n">
        <v>6781251.28</v>
      </c>
      <c r="O2550" s="71" t="n">
        <v>128843774.23</v>
      </c>
      <c r="P2550" s="71" t="n">
        <v>103229040.75</v>
      </c>
      <c r="Q2550" s="71" t="n">
        <v>25614733.48</v>
      </c>
      <c r="R2550" t="inlineStr">
        <is>
          <t>BL-02</t>
        </is>
      </c>
      <c r="S2550" t="inlineStr">
        <is>
          <t>Petrol</t>
        </is>
      </c>
      <c r="T2550" s="70" t="n">
        <v>38</v>
      </c>
      <c r="U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TY102542</t>
        </is>
      </c>
      <c r="B2551" s="68" t="n">
        <v>45995</v>
      </c>
      <c r="C2551" s="69" t="n">
        <v>2025</v>
      </c>
      <c r="D2551" t="inlineStr">
        <is>
          <t>Dec</t>
        </is>
      </c>
      <c r="E2551" t="inlineStr">
        <is>
          <t>North America</t>
        </is>
      </c>
      <c r="F2551" t="inlineStr">
        <is>
          <t>Canada</t>
        </is>
      </c>
      <c r="G2551" t="inlineStr">
        <is>
          <t>Hilux</t>
        </is>
      </c>
      <c r="H2551" t="inlineStr">
        <is>
          <t>Fleet</t>
        </is>
      </c>
      <c r="I2551" t="inlineStr">
        <is>
          <t>Private buyer</t>
        </is>
      </c>
      <c r="J2551" t="inlineStr">
        <is>
          <t>Olivia Brown</t>
        </is>
      </c>
      <c r="K2551" s="70" t="n">
        <v>39</v>
      </c>
      <c r="L2551" s="71" t="n">
        <v>4136287.59</v>
      </c>
      <c r="M2551" s="71" t="n">
        <v>161315216.01</v>
      </c>
      <c r="N2551" s="71" t="n">
        <v>3226304.32</v>
      </c>
      <c r="O2551" s="71" t="n">
        <v>158088911.69</v>
      </c>
      <c r="P2551" s="71" t="n">
        <v>129387931.88</v>
      </c>
      <c r="Q2551" s="71" t="n">
        <v>28700979.81</v>
      </c>
      <c r="R2551" t="inlineStr">
        <is>
          <t>TO-02</t>
        </is>
      </c>
      <c r="S2551" t="inlineStr">
        <is>
          <t>Petrol</t>
        </is>
      </c>
      <c r="T2551" s="70" t="n">
        <v>44</v>
      </c>
      <c r="U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TY102543</t>
        </is>
      </c>
      <c r="B2552" s="68" t="n">
        <v>45995</v>
      </c>
      <c r="C2552" s="69" t="n">
        <v>2025</v>
      </c>
      <c r="D2552" t="inlineStr">
        <is>
          <t>Dec</t>
        </is>
      </c>
      <c r="E2552" t="inlineStr">
        <is>
          <t>Middle East</t>
        </is>
      </c>
      <c r="F2552" t="inlineStr">
        <is>
          <t>UAE</t>
        </is>
      </c>
      <c r="G2552" t="inlineStr">
        <is>
          <t>RAV4</t>
        </is>
      </c>
      <c r="H2552" t="inlineStr">
        <is>
          <t>Dealer retail</t>
        </is>
      </c>
      <c r="I2552" t="inlineStr">
        <is>
          <t>Government</t>
        </is>
      </c>
      <c r="J2552" t="inlineStr">
        <is>
          <t>Emma Clarke</t>
        </is>
      </c>
      <c r="K2552" s="70" t="n">
        <v>24</v>
      </c>
      <c r="L2552" s="71" t="n">
        <v>3684613.22</v>
      </c>
      <c r="M2552" s="71" t="n">
        <v>88430717.28</v>
      </c>
      <c r="N2552" s="71" t="n">
        <v>1768614.35</v>
      </c>
      <c r="O2552" s="71" t="n">
        <v>86662102.93000001</v>
      </c>
      <c r="P2552" s="71" t="n">
        <v>67211956.94</v>
      </c>
      <c r="Q2552" s="71" t="n">
        <v>19450145.99</v>
      </c>
      <c r="R2552" t="inlineStr">
        <is>
          <t>DB-03</t>
        </is>
      </c>
      <c r="S2552" t="inlineStr">
        <is>
          <t>Petrol</t>
        </is>
      </c>
      <c r="T2552" s="70" t="n">
        <v>26</v>
      </c>
      <c r="U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TY102544</t>
        </is>
      </c>
      <c r="B2553" s="68" t="n">
        <v>45995</v>
      </c>
      <c r="C2553" s="69" t="n">
        <v>2025</v>
      </c>
      <c r="D2553" t="inlineStr">
        <is>
          <t>Dec</t>
        </is>
      </c>
      <c r="E2553" t="inlineStr">
        <is>
          <t>Japan</t>
        </is>
      </c>
      <c r="F2553" t="inlineStr">
        <is>
          <t>Japan</t>
        </is>
      </c>
      <c r="G2553" t="inlineStr">
        <is>
          <t>bZ4X</t>
        </is>
      </c>
      <c r="H2553" t="inlineStr">
        <is>
          <t>Dealer retail</t>
        </is>
      </c>
      <c r="I2553" t="inlineStr">
        <is>
          <t>Private buyer</t>
        </is>
      </c>
      <c r="J2553" t="inlineStr">
        <is>
          <t>Priya Nair</t>
        </is>
      </c>
      <c r="K2553" s="70" t="n">
        <v>17</v>
      </c>
      <c r="L2553" s="71" t="n">
        <v>5778638.16</v>
      </c>
      <c r="M2553" s="71" t="n">
        <v>98236848.72</v>
      </c>
      <c r="N2553" s="71" t="n">
        <v>4911842.44</v>
      </c>
      <c r="O2553" s="71" t="n">
        <v>93325006.28</v>
      </c>
      <c r="P2553" s="71" t="n">
        <v>89448415.64</v>
      </c>
      <c r="Q2553" s="71" t="n">
        <v>3876590.64</v>
      </c>
      <c r="R2553" t="inlineStr">
        <is>
          <t>TK-04</t>
        </is>
      </c>
      <c r="S2553" t="inlineStr">
        <is>
          <t>EV</t>
        </is>
      </c>
      <c r="T2553" s="70" t="n">
        <v>17</v>
      </c>
      <c r="U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TY102545</t>
        </is>
      </c>
      <c r="B2554" s="68" t="n">
        <v>45995</v>
      </c>
      <c r="C2554" s="69" t="n">
        <v>2025</v>
      </c>
      <c r="D2554" t="inlineStr">
        <is>
          <t>Dec</t>
        </is>
      </c>
      <c r="E2554" t="inlineStr">
        <is>
          <t>Japan</t>
        </is>
      </c>
      <c r="F2554" t="inlineStr">
        <is>
          <t>Japan</t>
        </is>
      </c>
      <c r="G2554" t="inlineStr">
        <is>
          <t>Camry</t>
        </is>
      </c>
      <c r="H2554" t="inlineStr">
        <is>
          <t>Dealer retail</t>
        </is>
      </c>
      <c r="I2554" t="inlineStr">
        <is>
          <t>Private buyer</t>
        </is>
      </c>
      <c r="J2554" t="inlineStr">
        <is>
          <t>Shraddha Kulkarni</t>
        </is>
      </c>
      <c r="K2554" s="70" t="n">
        <v>38</v>
      </c>
      <c r="L2554" s="71" t="n">
        <v>4193433.4</v>
      </c>
      <c r="M2554" s="71" t="n">
        <v>159350469.2</v>
      </c>
      <c r="N2554" s="71" t="n">
        <v>4780514.08</v>
      </c>
      <c r="O2554" s="71" t="n">
        <v>154569955.12</v>
      </c>
      <c r="P2554" s="71" t="n">
        <v>123446902.07</v>
      </c>
      <c r="Q2554" s="71" t="n">
        <v>31123053.05</v>
      </c>
      <c r="R2554" t="inlineStr">
        <is>
          <t>NG-04</t>
        </is>
      </c>
      <c r="S2554" t="inlineStr">
        <is>
          <t>Petrol</t>
        </is>
      </c>
      <c r="T2554" s="70" t="n">
        <v>40</v>
      </c>
      <c r="U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TY102546</t>
        </is>
      </c>
      <c r="B2555" s="68" t="n">
        <v>45995</v>
      </c>
      <c r="C2555" s="69" t="n">
        <v>2025</v>
      </c>
      <c r="D2555" t="inlineStr">
        <is>
          <t>Dec</t>
        </is>
      </c>
      <c r="E2555" t="inlineStr">
        <is>
          <t>Japan</t>
        </is>
      </c>
      <c r="F2555" t="inlineStr">
        <is>
          <t>Japan</t>
        </is>
      </c>
      <c r="G2555" t="inlineStr">
        <is>
          <t>RAV4</t>
        </is>
      </c>
      <c r="H2555" t="inlineStr">
        <is>
          <t>Dealer retail</t>
        </is>
      </c>
      <c r="I2555" t="inlineStr">
        <is>
          <t>Company fleet</t>
        </is>
      </c>
      <c r="J2555" t="inlineStr">
        <is>
          <t>Zoya Ahmed</t>
        </is>
      </c>
      <c r="K2555" s="70" t="n">
        <v>32</v>
      </c>
      <c r="L2555" s="71" t="n">
        <v>3636563.81</v>
      </c>
      <c r="M2555" s="71" t="n">
        <v>116370041.92</v>
      </c>
      <c r="N2555" s="71" t="n">
        <v>5818502.1</v>
      </c>
      <c r="O2555" s="71" t="n">
        <v>110551539.82</v>
      </c>
      <c r="P2555" s="71" t="n">
        <v>94595115.22</v>
      </c>
      <c r="Q2555" s="71" t="n">
        <v>15956424.6</v>
      </c>
      <c r="R2555" t="inlineStr">
        <is>
          <t>NG-03</t>
        </is>
      </c>
      <c r="S2555" t="inlineStr">
        <is>
          <t>Hybrid</t>
        </is>
      </c>
      <c r="T2555" s="70" t="n">
        <v>31</v>
      </c>
      <c r="U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TY102547</t>
        </is>
      </c>
      <c r="B2556" s="68" t="n">
        <v>45995</v>
      </c>
      <c r="C2556" s="69" t="n">
        <v>2025</v>
      </c>
      <c r="D2556" t="inlineStr">
        <is>
          <t>Dec</t>
        </is>
      </c>
      <c r="E2556" t="inlineStr">
        <is>
          <t>Japan</t>
        </is>
      </c>
      <c r="F2556" t="inlineStr">
        <is>
          <t>Japan</t>
        </is>
      </c>
      <c r="G2556" t="inlineStr">
        <is>
          <t>RAV4</t>
        </is>
      </c>
      <c r="H2556" t="inlineStr">
        <is>
          <t>Dealer retail</t>
        </is>
      </c>
      <c r="I2556" t="inlineStr">
        <is>
          <t>Private buyer</t>
        </is>
      </c>
      <c r="J2556" t="inlineStr">
        <is>
          <t>Aisha Bello</t>
        </is>
      </c>
      <c r="K2556" s="70" t="n">
        <v>31</v>
      </c>
      <c r="L2556" s="71" t="n">
        <v>3529083.93</v>
      </c>
      <c r="M2556" s="71" t="n">
        <v>109401601.83</v>
      </c>
      <c r="N2556" s="71" t="n">
        <v>2188032.04</v>
      </c>
      <c r="O2556" s="71" t="n">
        <v>107213569.79</v>
      </c>
      <c r="P2556" s="71" t="n">
        <v>86796777.59999999</v>
      </c>
      <c r="Q2556" s="71" t="n">
        <v>20416792.19</v>
      </c>
      <c r="R2556" t="inlineStr">
        <is>
          <t>TK-04</t>
        </is>
      </c>
      <c r="S2556" t="inlineStr">
        <is>
          <t>Hybrid</t>
        </is>
      </c>
      <c r="T2556" s="70" t="n">
        <v>31</v>
      </c>
      <c r="U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TY102548</t>
        </is>
      </c>
      <c r="B2557" s="68" t="n">
        <v>45995</v>
      </c>
      <c r="C2557" s="69" t="n">
        <v>2025</v>
      </c>
      <c r="D2557" t="inlineStr">
        <is>
          <t>Dec</t>
        </is>
      </c>
      <c r="E2557" t="inlineStr">
        <is>
          <t>Asia</t>
        </is>
      </c>
      <c r="F2557" t="inlineStr">
        <is>
          <t>Thailand</t>
        </is>
      </c>
      <c r="G2557" t="inlineStr">
        <is>
          <t>Corolla</t>
        </is>
      </c>
      <c r="H2557" t="inlineStr">
        <is>
          <t>Dealer retail</t>
        </is>
      </c>
      <c r="I2557" t="inlineStr">
        <is>
          <t>Company fleet</t>
        </is>
      </c>
      <c r="J2557" t="inlineStr">
        <is>
          <t>Hiroshi Tanaka</t>
        </is>
      </c>
      <c r="K2557" s="70" t="n">
        <v>44</v>
      </c>
      <c r="L2557" s="71" t="n">
        <v>2963168.99</v>
      </c>
      <c r="M2557" s="71" t="n">
        <v>130379435.56</v>
      </c>
      <c r="N2557" s="71" t="n">
        <v>3911383.07</v>
      </c>
      <c r="O2557" s="71" t="n">
        <v>126468052.49</v>
      </c>
      <c r="P2557" s="71" t="n">
        <v>98555858.7</v>
      </c>
      <c r="Q2557" s="71" t="n">
        <v>27912193.79</v>
      </c>
      <c r="R2557" t="inlineStr">
        <is>
          <t>BK-04</t>
        </is>
      </c>
      <c r="S2557" t="inlineStr">
        <is>
          <t>Hybrid</t>
        </is>
      </c>
      <c r="T2557" s="70" t="n">
        <v>46</v>
      </c>
      <c r="U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TY102549</t>
        </is>
      </c>
      <c r="B2558" s="68" t="n">
        <v>45995</v>
      </c>
      <c r="C2558" s="69" t="n">
        <v>2025</v>
      </c>
      <c r="D2558" t="inlineStr">
        <is>
          <t>Dec</t>
        </is>
      </c>
      <c r="E2558" t="inlineStr">
        <is>
          <t>Japan</t>
        </is>
      </c>
      <c r="F2558" t="inlineStr">
        <is>
          <t>Japan</t>
        </is>
      </c>
      <c r="G2558" t="inlineStr">
        <is>
          <t>Camry</t>
        </is>
      </c>
      <c r="H2558" t="inlineStr">
        <is>
          <t>Dealer retail</t>
        </is>
      </c>
      <c r="I2558" t="inlineStr">
        <is>
          <t>Private buyer</t>
        </is>
      </c>
      <c r="J2558" t="inlineStr">
        <is>
          <t>Mei Lin</t>
        </is>
      </c>
      <c r="K2558" s="70" t="n">
        <v>46</v>
      </c>
      <c r="L2558" s="71" t="n">
        <v>3865012.85</v>
      </c>
      <c r="M2558" s="71" t="n">
        <v>177790591.1</v>
      </c>
      <c r="N2558" s="71" t="n">
        <v>8889529.550000001</v>
      </c>
      <c r="O2558" s="71" t="n">
        <v>168901061.55</v>
      </c>
      <c r="P2558" s="71" t="n">
        <v>143522990.55</v>
      </c>
      <c r="Q2558" s="71" t="n">
        <v>25378071</v>
      </c>
      <c r="R2558" t="inlineStr">
        <is>
          <t>NG-02</t>
        </is>
      </c>
      <c r="S2558" t="inlineStr">
        <is>
          <t>Hybrid</t>
        </is>
      </c>
      <c r="T2558" s="70" t="n">
        <v>51</v>
      </c>
      <c r="U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TY102550</t>
        </is>
      </c>
      <c r="B2559" s="68" t="n">
        <v>45995</v>
      </c>
      <c r="C2559" s="69" t="n">
        <v>2025</v>
      </c>
      <c r="D2559" t="inlineStr">
        <is>
          <t>Dec</t>
        </is>
      </c>
      <c r="E2559" t="inlineStr">
        <is>
          <t>Asia</t>
        </is>
      </c>
      <c r="F2559" t="inlineStr">
        <is>
          <t>Indonesia</t>
        </is>
      </c>
      <c r="G2559" t="inlineStr">
        <is>
          <t>RAV4</t>
        </is>
      </c>
      <c r="H2559" t="inlineStr">
        <is>
          <t>Dealer retail</t>
        </is>
      </c>
      <c r="I2559" t="inlineStr">
        <is>
          <t>Private buyer</t>
        </is>
      </c>
      <c r="J2559" t="inlineStr">
        <is>
          <t>Sara Rossi</t>
        </is>
      </c>
      <c r="K2559" s="70" t="n">
        <v>21</v>
      </c>
      <c r="L2559" s="71" t="n">
        <v>3612182.16</v>
      </c>
      <c r="M2559" s="71" t="n">
        <v>75855825.36</v>
      </c>
      <c r="N2559" s="71" t="n">
        <v>0</v>
      </c>
      <c r="O2559" s="71" t="n">
        <v>75855825.36</v>
      </c>
      <c r="P2559" s="71" t="n">
        <v>60896131.8</v>
      </c>
      <c r="Q2559" s="71" t="n">
        <v>14959693.56</v>
      </c>
      <c r="R2559" t="inlineStr">
        <is>
          <t>JK-03</t>
        </is>
      </c>
      <c r="S2559" t="inlineStr">
        <is>
          <t>Hybrid</t>
        </is>
      </c>
      <c r="T2559" s="70" t="n">
        <v>23</v>
      </c>
      <c r="U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TY102551</t>
        </is>
      </c>
      <c r="B2560" s="68" t="n">
        <v>45995</v>
      </c>
      <c r="C2560" s="69" t="n">
        <v>2025</v>
      </c>
      <c r="D2560" t="inlineStr">
        <is>
          <t>Dec</t>
        </is>
      </c>
      <c r="E2560" t="inlineStr">
        <is>
          <t>Asia</t>
        </is>
      </c>
      <c r="F2560" t="inlineStr">
        <is>
          <t>Indonesia</t>
        </is>
      </c>
      <c r="G2560" t="inlineStr">
        <is>
          <t>RAV4</t>
        </is>
      </c>
      <c r="H2560" t="inlineStr">
        <is>
          <t>Online reservation</t>
        </is>
      </c>
      <c r="I2560" t="inlineStr">
        <is>
          <t>Government</t>
        </is>
      </c>
      <c r="J2560" t="inlineStr">
        <is>
          <t>Arjun Mehta</t>
        </is>
      </c>
      <c r="K2560" s="70" t="n">
        <v>37</v>
      </c>
      <c r="L2560" s="71" t="n">
        <v>3667074.04</v>
      </c>
      <c r="M2560" s="71" t="n">
        <v>135681739.48</v>
      </c>
      <c r="N2560" s="71" t="n">
        <v>6784086.97</v>
      </c>
      <c r="O2560" s="71" t="n">
        <v>128897652.51</v>
      </c>
      <c r="P2560" s="71" t="n">
        <v>103872701.47</v>
      </c>
      <c r="Q2560" s="71" t="n">
        <v>25024951.04</v>
      </c>
      <c r="R2560" t="inlineStr">
        <is>
          <t>JK-02</t>
        </is>
      </c>
      <c r="S2560" t="inlineStr">
        <is>
          <t>Hybrid</t>
        </is>
      </c>
      <c r="T2560" s="70" t="n">
        <v>36</v>
      </c>
      <c r="U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TY102552</t>
        </is>
      </c>
      <c r="B2561" s="68" t="n">
        <v>45996</v>
      </c>
      <c r="C2561" s="69" t="n">
        <v>2025</v>
      </c>
      <c r="D2561" t="inlineStr">
        <is>
          <t>Dec</t>
        </is>
      </c>
      <c r="E2561" t="inlineStr">
        <is>
          <t>Middle East</t>
        </is>
      </c>
      <c r="F2561" t="inlineStr">
        <is>
          <t>Saudi Arabia</t>
        </is>
      </c>
      <c r="G2561" t="inlineStr">
        <is>
          <t>RAV4</t>
        </is>
      </c>
      <c r="H2561" t="inlineStr">
        <is>
          <t>Fleet</t>
        </is>
      </c>
      <c r="I2561" t="inlineStr">
        <is>
          <t>Private buyer</t>
        </is>
      </c>
      <c r="J2561" t="inlineStr">
        <is>
          <t>Kofi Mensah</t>
        </is>
      </c>
      <c r="K2561" s="70" t="n">
        <v>24</v>
      </c>
      <c r="L2561" s="71" t="n">
        <v>3458278.41</v>
      </c>
      <c r="M2561" s="71" t="n">
        <v>82998681.84</v>
      </c>
      <c r="N2561" s="71" t="n">
        <v>2489960.46</v>
      </c>
      <c r="O2561" s="71" t="n">
        <v>80508721.38</v>
      </c>
      <c r="P2561" s="71" t="n">
        <v>70573292.44</v>
      </c>
      <c r="Q2561" s="71" t="n">
        <v>9935428.939999999</v>
      </c>
      <c r="R2561" t="inlineStr">
        <is>
          <t>RY-03</t>
        </is>
      </c>
      <c r="S2561" t="inlineStr">
        <is>
          <t>Hybrid</t>
        </is>
      </c>
      <c r="T2561" s="70" t="n">
        <v>26</v>
      </c>
      <c r="U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TY102553</t>
        </is>
      </c>
      <c r="B2562" s="68" t="n">
        <v>45996</v>
      </c>
      <c r="C2562" s="69" t="n">
        <v>2025</v>
      </c>
      <c r="D2562" t="inlineStr">
        <is>
          <t>Dec</t>
        </is>
      </c>
      <c r="E2562" t="inlineStr">
        <is>
          <t>Europe</t>
        </is>
      </c>
      <c r="F2562" t="inlineStr">
        <is>
          <t>UK</t>
        </is>
      </c>
      <c r="G2562" t="inlineStr">
        <is>
          <t>Land Cruiser</t>
        </is>
      </c>
      <c r="H2562" t="inlineStr">
        <is>
          <t>Dealer retail</t>
        </is>
      </c>
      <c r="I2562" t="inlineStr">
        <is>
          <t>Private buyer</t>
        </is>
      </c>
      <c r="J2562" t="inlineStr">
        <is>
          <t>Ana Costa</t>
        </is>
      </c>
      <c r="K2562" s="70" t="n">
        <v>9</v>
      </c>
      <c r="L2562" s="71" t="n">
        <v>7937583.48</v>
      </c>
      <c r="M2562" s="71" t="n">
        <v>71438251.31999999</v>
      </c>
      <c r="N2562" s="71" t="n">
        <v>1428765.03</v>
      </c>
      <c r="O2562" s="71" t="n">
        <v>70009486.29000001</v>
      </c>
      <c r="P2562" s="71" t="n">
        <v>50136305.46</v>
      </c>
      <c r="Q2562" s="71" t="n">
        <v>19873180.83</v>
      </c>
      <c r="R2562" t="inlineStr">
        <is>
          <t>LN-04</t>
        </is>
      </c>
      <c r="S2562" t="inlineStr">
        <is>
          <t>Petrol</t>
        </is>
      </c>
      <c r="T2562" s="70" t="n">
        <v>10</v>
      </c>
      <c r="U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TY102554</t>
        </is>
      </c>
      <c r="B2563" s="68" t="n">
        <v>45996</v>
      </c>
      <c r="C2563" s="69" t="n">
        <v>2025</v>
      </c>
      <c r="D2563" t="inlineStr">
        <is>
          <t>Dec</t>
        </is>
      </c>
      <c r="E2563" t="inlineStr">
        <is>
          <t>Japan</t>
        </is>
      </c>
      <c r="F2563" t="inlineStr">
        <is>
          <t>Japan</t>
        </is>
      </c>
      <c r="G2563" t="inlineStr">
        <is>
          <t>Corolla</t>
        </is>
      </c>
      <c r="H2563" t="inlineStr">
        <is>
          <t>Fleet</t>
        </is>
      </c>
      <c r="I2563" t="inlineStr">
        <is>
          <t>Private buyer</t>
        </is>
      </c>
      <c r="J2563" t="inlineStr">
        <is>
          <t>Priya Nair</t>
        </is>
      </c>
      <c r="K2563" s="70" t="n">
        <v>15</v>
      </c>
      <c r="L2563" s="71" t="n">
        <v>2649595.54</v>
      </c>
      <c r="M2563" s="71" t="n">
        <v>39743933.1</v>
      </c>
      <c r="N2563" s="71" t="n">
        <v>794878.66</v>
      </c>
      <c r="O2563" s="71" t="n">
        <v>38949054.44</v>
      </c>
      <c r="P2563" s="71" t="n">
        <v>35576612.56</v>
      </c>
      <c r="Q2563" s="71" t="n">
        <v>3372441.88</v>
      </c>
      <c r="R2563" t="inlineStr">
        <is>
          <t>TK-01</t>
        </is>
      </c>
      <c r="S2563" t="inlineStr">
        <is>
          <t>Petrol</t>
        </is>
      </c>
      <c r="T2563" s="70" t="n">
        <v>15</v>
      </c>
      <c r="U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TY102555</t>
        </is>
      </c>
      <c r="B2564" s="68" t="n">
        <v>45996</v>
      </c>
      <c r="C2564" s="69" t="n">
        <v>2025</v>
      </c>
      <c r="D2564" t="inlineStr">
        <is>
          <t>Dec</t>
        </is>
      </c>
      <c r="E2564" t="inlineStr">
        <is>
          <t>Japan</t>
        </is>
      </c>
      <c r="F2564" t="inlineStr">
        <is>
          <t>Japan</t>
        </is>
      </c>
      <c r="G2564" t="inlineStr">
        <is>
          <t>RAV4</t>
        </is>
      </c>
      <c r="H2564" t="inlineStr">
        <is>
          <t>Dealer retail</t>
        </is>
      </c>
      <c r="I2564" t="inlineStr">
        <is>
          <t>Government</t>
        </is>
      </c>
      <c r="J2564" t="inlineStr">
        <is>
          <t>Ravindra Patil</t>
        </is>
      </c>
      <c r="K2564" s="70" t="n">
        <v>53</v>
      </c>
      <c r="L2564" s="71" t="n">
        <v>3491179.31</v>
      </c>
      <c r="M2564" s="71" t="n">
        <v>185032503.43</v>
      </c>
      <c r="N2564" s="71" t="n">
        <v>3700650.07</v>
      </c>
      <c r="O2564" s="71" t="n">
        <v>181331853.36</v>
      </c>
      <c r="P2564" s="71" t="n">
        <v>156018706.67</v>
      </c>
      <c r="Q2564" s="71" t="n">
        <v>25313146.69</v>
      </c>
      <c r="R2564" t="inlineStr">
        <is>
          <t>NG-03</t>
        </is>
      </c>
      <c r="S2564" t="inlineStr">
        <is>
          <t>Petrol</t>
        </is>
      </c>
      <c r="T2564" s="70" t="n">
        <v>53</v>
      </c>
      <c r="U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TY102556</t>
        </is>
      </c>
      <c r="B2565" s="68" t="n">
        <v>45996</v>
      </c>
      <c r="C2565" s="69" t="n">
        <v>2025</v>
      </c>
      <c r="D2565" t="inlineStr">
        <is>
          <t>Dec</t>
        </is>
      </c>
      <c r="E2565" t="inlineStr">
        <is>
          <t>Asia</t>
        </is>
      </c>
      <c r="F2565" t="inlineStr">
        <is>
          <t>Thailand</t>
        </is>
      </c>
      <c r="G2565" t="inlineStr">
        <is>
          <t>bZ4X</t>
        </is>
      </c>
      <c r="H2565" t="inlineStr">
        <is>
          <t>Dealer retail</t>
        </is>
      </c>
      <c r="I2565" t="inlineStr">
        <is>
          <t>Government</t>
        </is>
      </c>
      <c r="J2565" t="inlineStr">
        <is>
          <t>Carlos Silva</t>
        </is>
      </c>
      <c r="K2565" s="70" t="n">
        <v>18</v>
      </c>
      <c r="L2565" s="71" t="n">
        <v>6323351.29</v>
      </c>
      <c r="M2565" s="71" t="n">
        <v>113820323.22</v>
      </c>
      <c r="N2565" s="71" t="n">
        <v>5691016.16</v>
      </c>
      <c r="O2565" s="71" t="n">
        <v>108129307.06</v>
      </c>
      <c r="P2565" s="71" t="n">
        <v>99978866.5</v>
      </c>
      <c r="Q2565" s="71" t="n">
        <v>8150440.56</v>
      </c>
      <c r="R2565" t="inlineStr">
        <is>
          <t>BK-02</t>
        </is>
      </c>
      <c r="S2565" t="inlineStr">
        <is>
          <t>EV</t>
        </is>
      </c>
      <c r="T2565" s="70" t="n">
        <v>18</v>
      </c>
      <c r="U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TY102557</t>
        </is>
      </c>
      <c r="B2566" s="68" t="n">
        <v>45996</v>
      </c>
      <c r="C2566" s="69" t="n">
        <v>2025</v>
      </c>
      <c r="D2566" t="inlineStr">
        <is>
          <t>Dec</t>
        </is>
      </c>
      <c r="E2566" t="inlineStr">
        <is>
          <t>North America</t>
        </is>
      </c>
      <c r="F2566" t="inlineStr">
        <is>
          <t>USA</t>
        </is>
      </c>
      <c r="G2566" t="inlineStr">
        <is>
          <t>RAV4</t>
        </is>
      </c>
      <c r="H2566" t="inlineStr">
        <is>
          <t>Dealer retail</t>
        </is>
      </c>
      <c r="I2566" t="inlineStr">
        <is>
          <t>Private buyer</t>
        </is>
      </c>
      <c r="J2566" t="inlineStr">
        <is>
          <t>Yuki Sato</t>
        </is>
      </c>
      <c r="K2566" s="70" t="n">
        <v>25</v>
      </c>
      <c r="L2566" s="71" t="n">
        <v>3537524.75</v>
      </c>
      <c r="M2566" s="71" t="n">
        <v>88438118.75</v>
      </c>
      <c r="N2566" s="71" t="n">
        <v>4421905.94</v>
      </c>
      <c r="O2566" s="71" t="n">
        <v>84016212.81</v>
      </c>
      <c r="P2566" s="71" t="n">
        <v>69600372.11</v>
      </c>
      <c r="Q2566" s="71" t="n">
        <v>14415840.7</v>
      </c>
      <c r="R2566" t="inlineStr">
        <is>
          <t>NY-03</t>
        </is>
      </c>
      <c r="S2566" t="inlineStr">
        <is>
          <t>Hybrid</t>
        </is>
      </c>
      <c r="T2566" s="70" t="n">
        <v>24</v>
      </c>
      <c r="U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TY102558</t>
        </is>
      </c>
      <c r="B2567" s="68" t="n">
        <v>45997</v>
      </c>
      <c r="C2567" s="69" t="n">
        <v>2025</v>
      </c>
      <c r="D2567" t="inlineStr">
        <is>
          <t>Dec</t>
        </is>
      </c>
      <c r="E2567" t="inlineStr">
        <is>
          <t>Europe</t>
        </is>
      </c>
      <c r="F2567" t="inlineStr">
        <is>
          <t>UK</t>
        </is>
      </c>
      <c r="G2567" t="inlineStr">
        <is>
          <t>Hilux</t>
        </is>
      </c>
      <c r="H2567" t="inlineStr">
        <is>
          <t>Dealer retail</t>
        </is>
      </c>
      <c r="I2567" t="inlineStr">
        <is>
          <t>Private buyer</t>
        </is>
      </c>
      <c r="J2567" t="inlineStr">
        <is>
          <t>Ana Costa</t>
        </is>
      </c>
      <c r="K2567" s="70" t="n">
        <v>47</v>
      </c>
      <c r="L2567" s="71" t="n">
        <v>4163298.22</v>
      </c>
      <c r="M2567" s="71" t="n">
        <v>195675016.34</v>
      </c>
      <c r="N2567" s="71" t="n">
        <v>0</v>
      </c>
      <c r="O2567" s="71" t="n">
        <v>195675016.34</v>
      </c>
      <c r="P2567" s="71" t="n">
        <v>151061467.42</v>
      </c>
      <c r="Q2567" s="71" t="n">
        <v>44613548.92</v>
      </c>
      <c r="R2567" t="inlineStr">
        <is>
          <t>LN-01</t>
        </is>
      </c>
      <c r="S2567" t="inlineStr">
        <is>
          <t>Petrol</t>
        </is>
      </c>
      <c r="T2567" s="70" t="n">
        <v>49</v>
      </c>
      <c r="U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TY102559</t>
        </is>
      </c>
      <c r="B2568" s="68" t="n">
        <v>45997</v>
      </c>
      <c r="C2568" s="69" t="n">
        <v>2025</v>
      </c>
      <c r="D2568" t="inlineStr">
        <is>
          <t>Dec</t>
        </is>
      </c>
      <c r="E2568" t="inlineStr">
        <is>
          <t>Asia</t>
        </is>
      </c>
      <c r="F2568" t="inlineStr">
        <is>
          <t>Thailand</t>
        </is>
      </c>
      <c r="G2568" t="inlineStr">
        <is>
          <t>Corolla</t>
        </is>
      </c>
      <c r="H2568" t="inlineStr">
        <is>
          <t>Dealer retail</t>
        </is>
      </c>
      <c r="I2568" t="inlineStr">
        <is>
          <t>Private buyer</t>
        </is>
      </c>
      <c r="J2568" t="inlineStr">
        <is>
          <t>Mei Lin</t>
        </is>
      </c>
      <c r="K2568" s="70" t="n">
        <v>11</v>
      </c>
      <c r="L2568" s="71" t="n">
        <v>2925080.45</v>
      </c>
      <c r="M2568" s="71" t="n">
        <v>32175884.95</v>
      </c>
      <c r="N2568" s="71" t="n">
        <v>0</v>
      </c>
      <c r="O2568" s="71" t="n">
        <v>32175884.95</v>
      </c>
      <c r="P2568" s="71" t="n">
        <v>25533508.55</v>
      </c>
      <c r="Q2568" s="71" t="n">
        <v>6642376.4</v>
      </c>
      <c r="R2568" t="inlineStr">
        <is>
          <t>BK-01</t>
        </is>
      </c>
      <c r="S2568" t="inlineStr">
        <is>
          <t>Petrol</t>
        </is>
      </c>
      <c r="T2568" s="70" t="n">
        <v>11</v>
      </c>
      <c r="U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TY102560</t>
        </is>
      </c>
      <c r="B2569" s="68" t="n">
        <v>45997</v>
      </c>
      <c r="C2569" s="69" t="n">
        <v>2025</v>
      </c>
      <c r="D2569" t="inlineStr">
        <is>
          <t>Dec</t>
        </is>
      </c>
      <c r="E2569" t="inlineStr">
        <is>
          <t>Europe</t>
        </is>
      </c>
      <c r="F2569" t="inlineStr">
        <is>
          <t>Germany</t>
        </is>
      </c>
      <c r="G2569" t="inlineStr">
        <is>
          <t>Hilux</t>
        </is>
      </c>
      <c r="H2569" t="inlineStr">
        <is>
          <t>Dealer retail</t>
        </is>
      </c>
      <c r="I2569" t="inlineStr">
        <is>
          <t>Private buyer</t>
        </is>
      </c>
      <c r="J2569" t="inlineStr">
        <is>
          <t>Sophie Müller</t>
        </is>
      </c>
      <c r="K2569" s="70" t="n">
        <v>25</v>
      </c>
      <c r="L2569" s="71" t="n">
        <v>3767038.22</v>
      </c>
      <c r="M2569" s="71" t="n">
        <v>94175955.5</v>
      </c>
      <c r="N2569" s="71" t="n">
        <v>4708797.78</v>
      </c>
      <c r="O2569" s="71" t="n">
        <v>89467157.72</v>
      </c>
      <c r="P2569" s="71" t="n">
        <v>77845354.72</v>
      </c>
      <c r="Q2569" s="71" t="n">
        <v>11621803</v>
      </c>
      <c r="R2569" t="inlineStr">
        <is>
          <t>BE-01</t>
        </is>
      </c>
      <c r="S2569" t="inlineStr">
        <is>
          <t>Petrol</t>
        </is>
      </c>
      <c r="T2569" s="70" t="n">
        <v>26</v>
      </c>
      <c r="U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TY102561</t>
        </is>
      </c>
      <c r="B2570" s="68" t="n">
        <v>45997</v>
      </c>
      <c r="C2570" s="69" t="n">
        <v>2025</v>
      </c>
      <c r="D2570" t="inlineStr">
        <is>
          <t>Dec</t>
        </is>
      </c>
      <c r="E2570" t="inlineStr">
        <is>
          <t>Japan</t>
        </is>
      </c>
      <c r="F2570" t="inlineStr">
        <is>
          <t>Japan</t>
        </is>
      </c>
      <c r="G2570" t="inlineStr">
        <is>
          <t>bZ4X</t>
        </is>
      </c>
      <c r="H2570" t="inlineStr">
        <is>
          <t>Fleet</t>
        </is>
      </c>
      <c r="I2570" t="inlineStr">
        <is>
          <t>Private buyer</t>
        </is>
      </c>
      <c r="J2570" t="inlineStr">
        <is>
          <t>Kofi Mensah</t>
        </is>
      </c>
      <c r="K2570" s="70" t="n">
        <v>51</v>
      </c>
      <c r="L2570" s="71" t="n">
        <v>6168383.56</v>
      </c>
      <c r="M2570" s="71" t="n">
        <v>314587561.56</v>
      </c>
      <c r="N2570" s="71" t="n">
        <v>9437626.85</v>
      </c>
      <c r="O2570" s="71" t="n">
        <v>305149934.71</v>
      </c>
      <c r="P2570" s="71" t="n">
        <v>264571910.24</v>
      </c>
      <c r="Q2570" s="71" t="n">
        <v>40578024.47</v>
      </c>
      <c r="R2570" t="inlineStr">
        <is>
          <t>TK-02</t>
        </is>
      </c>
      <c r="S2570" t="inlineStr">
        <is>
          <t>EV</t>
        </is>
      </c>
      <c r="T2570" s="70" t="n">
        <v>49</v>
      </c>
      <c r="U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TY102562</t>
        </is>
      </c>
      <c r="B2571" s="68" t="n">
        <v>45997</v>
      </c>
      <c r="C2571" s="69" t="n">
        <v>2025</v>
      </c>
      <c r="D2571" t="inlineStr">
        <is>
          <t>Dec</t>
        </is>
      </c>
      <c r="E2571" t="inlineStr">
        <is>
          <t>Japan</t>
        </is>
      </c>
      <c r="F2571" t="inlineStr">
        <is>
          <t>Japan</t>
        </is>
      </c>
      <c r="G2571" t="inlineStr">
        <is>
          <t>Corolla</t>
        </is>
      </c>
      <c r="H2571" t="inlineStr">
        <is>
          <t>Fleet</t>
        </is>
      </c>
      <c r="I2571" t="inlineStr">
        <is>
          <t>Company fleet</t>
        </is>
      </c>
      <c r="J2571" t="inlineStr">
        <is>
          <t>Yuki Sato</t>
        </is>
      </c>
      <c r="K2571" s="70" t="n">
        <v>39</v>
      </c>
      <c r="L2571" s="71" t="n">
        <v>2675241.58</v>
      </c>
      <c r="M2571" s="71" t="n">
        <v>104334421.62</v>
      </c>
      <c r="N2571" s="71" t="n">
        <v>5216721.08</v>
      </c>
      <c r="O2571" s="71" t="n">
        <v>99117700.54000001</v>
      </c>
      <c r="P2571" s="71" t="n">
        <v>89957506.43000001</v>
      </c>
      <c r="Q2571" s="71" t="n">
        <v>9160194.109999999</v>
      </c>
      <c r="R2571" t="inlineStr">
        <is>
          <t>NG-04</t>
        </is>
      </c>
      <c r="S2571" t="inlineStr">
        <is>
          <t>Hybrid</t>
        </is>
      </c>
      <c r="T2571" s="70" t="n">
        <v>39</v>
      </c>
      <c r="U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TY102563</t>
        </is>
      </c>
      <c r="B2572" s="68" t="n">
        <v>45997</v>
      </c>
      <c r="C2572" s="69" t="n">
        <v>2025</v>
      </c>
      <c r="D2572" t="inlineStr">
        <is>
          <t>Dec</t>
        </is>
      </c>
      <c r="E2572" t="inlineStr">
        <is>
          <t>North America</t>
        </is>
      </c>
      <c r="F2572" t="inlineStr">
        <is>
          <t>USA</t>
        </is>
      </c>
      <c r="G2572" t="inlineStr">
        <is>
          <t>Hilux</t>
        </is>
      </c>
      <c r="H2572" t="inlineStr">
        <is>
          <t>Fleet</t>
        </is>
      </c>
      <c r="I2572" t="inlineStr">
        <is>
          <t>Private buyer</t>
        </is>
      </c>
      <c r="J2572" t="inlineStr">
        <is>
          <t>Carlos Silva</t>
        </is>
      </c>
      <c r="K2572" s="70" t="n">
        <v>31</v>
      </c>
      <c r="L2572" s="71" t="n">
        <v>4120221.55</v>
      </c>
      <c r="M2572" s="71" t="n">
        <v>127726868.05</v>
      </c>
      <c r="N2572" s="71" t="n">
        <v>6386343.4</v>
      </c>
      <c r="O2572" s="71" t="n">
        <v>121340524.65</v>
      </c>
      <c r="P2572" s="71" t="n">
        <v>100027755.02</v>
      </c>
      <c r="Q2572" s="71" t="n">
        <v>21312769.63</v>
      </c>
      <c r="R2572" t="inlineStr">
        <is>
          <t>NY-03</t>
        </is>
      </c>
      <c r="S2572" t="inlineStr">
        <is>
          <t>Diesel</t>
        </is>
      </c>
      <c r="T2572" s="70" t="n">
        <v>31</v>
      </c>
      <c r="U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TY102564</t>
        </is>
      </c>
      <c r="B2573" s="68" t="n">
        <v>45997</v>
      </c>
      <c r="C2573" s="69" t="n">
        <v>2025</v>
      </c>
      <c r="D2573" t="inlineStr">
        <is>
          <t>Dec</t>
        </is>
      </c>
      <c r="E2573" t="inlineStr">
        <is>
          <t>Japan</t>
        </is>
      </c>
      <c r="F2573" t="inlineStr">
        <is>
          <t>Japan</t>
        </is>
      </c>
      <c r="G2573" t="inlineStr">
        <is>
          <t>RAV4</t>
        </is>
      </c>
      <c r="H2573" t="inlineStr">
        <is>
          <t>Dealer retail</t>
        </is>
      </c>
      <c r="I2573" t="inlineStr">
        <is>
          <t>Government</t>
        </is>
      </c>
      <c r="J2573" t="inlineStr">
        <is>
          <t>Priya Nair</t>
        </is>
      </c>
      <c r="K2573" s="70" t="n">
        <v>28</v>
      </c>
      <c r="L2573" s="71" t="n">
        <v>3520905.74</v>
      </c>
      <c r="M2573" s="71" t="n">
        <v>98585360.72</v>
      </c>
      <c r="N2573" s="71" t="n">
        <v>0</v>
      </c>
      <c r="O2573" s="71" t="n">
        <v>98585360.72</v>
      </c>
      <c r="P2573" s="71" t="n">
        <v>80342328.11</v>
      </c>
      <c r="Q2573" s="71" t="n">
        <v>18243032.61</v>
      </c>
      <c r="R2573" t="inlineStr">
        <is>
          <t>OS-04</t>
        </is>
      </c>
      <c r="S2573" t="inlineStr">
        <is>
          <t>Hybrid</t>
        </is>
      </c>
      <c r="T2573" s="70" t="n">
        <v>32</v>
      </c>
      <c r="U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TY102565</t>
        </is>
      </c>
      <c r="B2574" s="68" t="n">
        <v>45997</v>
      </c>
      <c r="C2574" s="69" t="n">
        <v>2025</v>
      </c>
      <c r="D2574" t="inlineStr">
        <is>
          <t>Dec</t>
        </is>
      </c>
      <c r="E2574" t="inlineStr">
        <is>
          <t>Asia</t>
        </is>
      </c>
      <c r="F2574" t="inlineStr">
        <is>
          <t>India</t>
        </is>
      </c>
      <c r="G2574" t="inlineStr">
        <is>
          <t>Camry</t>
        </is>
      </c>
      <c r="H2574" t="inlineStr">
        <is>
          <t>Dealer retail</t>
        </is>
      </c>
      <c r="I2574" t="inlineStr">
        <is>
          <t>Private buyer</t>
        </is>
      </c>
      <c r="J2574" t="inlineStr">
        <is>
          <t>Sophie Müller</t>
        </is>
      </c>
      <c r="K2574" s="70" t="n">
        <v>22</v>
      </c>
      <c r="L2574" s="71" t="n">
        <v>4077805.92</v>
      </c>
      <c r="M2574" s="71" t="n">
        <v>89711730.23999999</v>
      </c>
      <c r="N2574" s="71" t="n">
        <v>1794234.6</v>
      </c>
      <c r="O2574" s="71" t="n">
        <v>87917495.64</v>
      </c>
      <c r="P2574" s="71" t="n">
        <v>71789341.76000001</v>
      </c>
      <c r="Q2574" s="71" t="n">
        <v>16128153.88</v>
      </c>
      <c r="R2574" t="inlineStr">
        <is>
          <t>DL-01</t>
        </is>
      </c>
      <c r="S2574" t="inlineStr">
        <is>
          <t>Petrol</t>
        </is>
      </c>
      <c r="T2574" s="70" t="n">
        <v>23</v>
      </c>
      <c r="U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TY102566</t>
        </is>
      </c>
      <c r="B2575" s="68" t="n">
        <v>45998</v>
      </c>
      <c r="C2575" s="69" t="n">
        <v>2025</v>
      </c>
      <c r="D2575" t="inlineStr">
        <is>
          <t>Dec</t>
        </is>
      </c>
      <c r="E2575" t="inlineStr">
        <is>
          <t>Europe</t>
        </is>
      </c>
      <c r="F2575" t="inlineStr">
        <is>
          <t>France</t>
        </is>
      </c>
      <c r="G2575" t="inlineStr">
        <is>
          <t>Prius</t>
        </is>
      </c>
      <c r="H2575" t="inlineStr">
        <is>
          <t>Dealer retail</t>
        </is>
      </c>
      <c r="I2575" t="inlineStr">
        <is>
          <t>Private buyer</t>
        </is>
      </c>
      <c r="J2575" t="inlineStr">
        <is>
          <t>Wei Chen</t>
        </is>
      </c>
      <c r="K2575" s="70" t="n">
        <v>37</v>
      </c>
      <c r="L2575" s="71" t="n">
        <v>3434952.77</v>
      </c>
      <c r="M2575" s="71" t="n">
        <v>127093252.49</v>
      </c>
      <c r="N2575" s="71" t="n">
        <v>0</v>
      </c>
      <c r="O2575" s="71" t="n">
        <v>127093252.49</v>
      </c>
      <c r="P2575" s="71" t="n">
        <v>101223450.71</v>
      </c>
      <c r="Q2575" s="71" t="n">
        <v>25869801.78</v>
      </c>
      <c r="R2575" t="inlineStr">
        <is>
          <t>PA-02</t>
        </is>
      </c>
      <c r="S2575" t="inlineStr">
        <is>
          <t>Hybrid</t>
        </is>
      </c>
      <c r="T2575" s="70" t="n">
        <v>41</v>
      </c>
      <c r="U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TY102567</t>
        </is>
      </c>
      <c r="B2576" s="68" t="n">
        <v>45998</v>
      </c>
      <c r="C2576" s="69" t="n">
        <v>2025</v>
      </c>
      <c r="D2576" t="inlineStr">
        <is>
          <t>Dec</t>
        </is>
      </c>
      <c r="E2576" t="inlineStr">
        <is>
          <t>Europe</t>
        </is>
      </c>
      <c r="F2576" t="inlineStr">
        <is>
          <t>France</t>
        </is>
      </c>
      <c r="G2576" t="inlineStr">
        <is>
          <t>RAV4</t>
        </is>
      </c>
      <c r="H2576" t="inlineStr">
        <is>
          <t>Dealer retail</t>
        </is>
      </c>
      <c r="I2576" t="inlineStr">
        <is>
          <t>Private buyer</t>
        </is>
      </c>
      <c r="J2576" t="inlineStr">
        <is>
          <t>Priya Nair</t>
        </is>
      </c>
      <c r="K2576" s="70" t="n">
        <v>44</v>
      </c>
      <c r="L2576" s="71" t="n">
        <v>3448328.36</v>
      </c>
      <c r="M2576" s="71" t="n">
        <v>151726447.84</v>
      </c>
      <c r="N2576" s="71" t="n">
        <v>4551793.44</v>
      </c>
      <c r="O2576" s="71" t="n">
        <v>147174654.4</v>
      </c>
      <c r="P2576" s="71" t="n">
        <v>126822126.42</v>
      </c>
      <c r="Q2576" s="71" t="n">
        <v>20352527.98</v>
      </c>
      <c r="R2576" t="inlineStr">
        <is>
          <t>PA-01</t>
        </is>
      </c>
      <c r="S2576" t="inlineStr">
        <is>
          <t>Hybrid</t>
        </is>
      </c>
      <c r="T2576" s="70" t="n">
        <v>44</v>
      </c>
      <c r="U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TY102568</t>
        </is>
      </c>
      <c r="B2577" s="68" t="n">
        <v>45998</v>
      </c>
      <c r="C2577" s="69" t="n">
        <v>2025</v>
      </c>
      <c r="D2577" t="inlineStr">
        <is>
          <t>Dec</t>
        </is>
      </c>
      <c r="E2577" t="inlineStr">
        <is>
          <t>Asia</t>
        </is>
      </c>
      <c r="F2577" t="inlineStr">
        <is>
          <t>India</t>
        </is>
      </c>
      <c r="G2577" t="inlineStr">
        <is>
          <t>Corolla</t>
        </is>
      </c>
      <c r="H2577" t="inlineStr">
        <is>
          <t>Online reservation</t>
        </is>
      </c>
      <c r="I2577" t="inlineStr">
        <is>
          <t>Private buyer</t>
        </is>
      </c>
      <c r="J2577" t="inlineStr">
        <is>
          <t>Amir Khan</t>
        </is>
      </c>
      <c r="K2577" s="70" t="n">
        <v>12</v>
      </c>
      <c r="L2577" s="71" t="n">
        <v>2894391.85</v>
      </c>
      <c r="M2577" s="71" t="n">
        <v>34732702.2</v>
      </c>
      <c r="N2577" s="71" t="n">
        <v>1041981.07</v>
      </c>
      <c r="O2577" s="71" t="n">
        <v>33690721.13</v>
      </c>
      <c r="P2577" s="71" t="n">
        <v>26986762.52</v>
      </c>
      <c r="Q2577" s="71" t="n">
        <v>6703958.61</v>
      </c>
      <c r="R2577" t="inlineStr">
        <is>
          <t>DL-02</t>
        </is>
      </c>
      <c r="S2577" t="inlineStr">
        <is>
          <t>Petrol</t>
        </is>
      </c>
      <c r="T2577" s="70" t="n">
        <v>13</v>
      </c>
      <c r="U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TY102569</t>
        </is>
      </c>
      <c r="B2578" s="68" t="n">
        <v>45998</v>
      </c>
      <c r="C2578" s="69" t="n">
        <v>2025</v>
      </c>
      <c r="D2578" t="inlineStr">
        <is>
          <t>Dec</t>
        </is>
      </c>
      <c r="E2578" t="inlineStr">
        <is>
          <t>Japan</t>
        </is>
      </c>
      <c r="F2578" t="inlineStr">
        <is>
          <t>Japan</t>
        </is>
      </c>
      <c r="G2578" t="inlineStr">
        <is>
          <t>bZ4X</t>
        </is>
      </c>
      <c r="H2578" t="inlineStr">
        <is>
          <t>Fleet</t>
        </is>
      </c>
      <c r="I2578" t="inlineStr">
        <is>
          <t>Private buyer</t>
        </is>
      </c>
      <c r="J2578" t="inlineStr">
        <is>
          <t>Amir Khan</t>
        </is>
      </c>
      <c r="K2578" s="70" t="n">
        <v>28</v>
      </c>
      <c r="L2578" s="71" t="n">
        <v>5926048.47</v>
      </c>
      <c r="M2578" s="71" t="n">
        <v>165929357.16</v>
      </c>
      <c r="N2578" s="71" t="n">
        <v>4977880.71</v>
      </c>
      <c r="O2578" s="71" t="n">
        <v>160951476.45</v>
      </c>
      <c r="P2578" s="71" t="n">
        <v>156850384.14</v>
      </c>
      <c r="Q2578" s="71" t="n">
        <v>4101092.31</v>
      </c>
      <c r="R2578" t="inlineStr">
        <is>
          <t>TK-02</t>
        </is>
      </c>
      <c r="S2578" t="inlineStr">
        <is>
          <t>EV</t>
        </is>
      </c>
      <c r="T2578" s="70" t="n">
        <v>30</v>
      </c>
      <c r="U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TY102570</t>
        </is>
      </c>
      <c r="B2579" s="68" t="n">
        <v>45998</v>
      </c>
      <c r="C2579" s="69" t="n">
        <v>2025</v>
      </c>
      <c r="D2579" t="inlineStr">
        <is>
          <t>Dec</t>
        </is>
      </c>
      <c r="E2579" t="inlineStr">
        <is>
          <t>North America</t>
        </is>
      </c>
      <c r="F2579" t="inlineStr">
        <is>
          <t>USA</t>
        </is>
      </c>
      <c r="G2579" t="inlineStr">
        <is>
          <t>Camry</t>
        </is>
      </c>
      <c r="H2579" t="inlineStr">
        <is>
          <t>Fleet</t>
        </is>
      </c>
      <c r="I2579" t="inlineStr">
        <is>
          <t>Private buyer</t>
        </is>
      </c>
      <c r="J2579" t="inlineStr">
        <is>
          <t>Lucas Martin</t>
        </is>
      </c>
      <c r="K2579" s="70" t="n">
        <v>8</v>
      </c>
      <c r="L2579" s="71" t="n">
        <v>3963315.08</v>
      </c>
      <c r="M2579" s="71" t="n">
        <v>31706520.64</v>
      </c>
      <c r="N2579" s="71" t="n">
        <v>951195.62</v>
      </c>
      <c r="O2579" s="71" t="n">
        <v>30755325.02</v>
      </c>
      <c r="P2579" s="71" t="n">
        <v>25293090.52</v>
      </c>
      <c r="Q2579" s="71" t="n">
        <v>5462234.5</v>
      </c>
      <c r="R2579" t="inlineStr">
        <is>
          <t>LA-02</t>
        </is>
      </c>
      <c r="S2579" t="inlineStr">
        <is>
          <t>Petrol</t>
        </is>
      </c>
      <c r="T2579" s="70" t="n">
        <v>8</v>
      </c>
      <c r="U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TY102571</t>
        </is>
      </c>
      <c r="B2580" s="68" t="n">
        <v>45998</v>
      </c>
      <c r="C2580" s="69" t="n">
        <v>2025</v>
      </c>
      <c r="D2580" t="inlineStr">
        <is>
          <t>Dec</t>
        </is>
      </c>
      <c r="E2580" t="inlineStr">
        <is>
          <t>Japan</t>
        </is>
      </c>
      <c r="F2580" t="inlineStr">
        <is>
          <t>Japan</t>
        </is>
      </c>
      <c r="G2580" t="inlineStr">
        <is>
          <t>RAV4</t>
        </is>
      </c>
      <c r="H2580" t="inlineStr">
        <is>
          <t>Fleet</t>
        </is>
      </c>
      <c r="I2580" t="inlineStr">
        <is>
          <t>Company fleet</t>
        </is>
      </c>
      <c r="J2580" t="inlineStr">
        <is>
          <t>Ravindra Patil</t>
        </is>
      </c>
      <c r="K2580" s="70" t="n">
        <v>11</v>
      </c>
      <c r="L2580" s="71" t="n">
        <v>3479161.29</v>
      </c>
      <c r="M2580" s="71" t="n">
        <v>38270774.19</v>
      </c>
      <c r="N2580" s="71" t="n">
        <v>1913538.71</v>
      </c>
      <c r="O2580" s="71" t="n">
        <v>36357235.48</v>
      </c>
      <c r="P2580" s="71" t="n">
        <v>30072329.24</v>
      </c>
      <c r="Q2580" s="71" t="n">
        <v>6284906.24</v>
      </c>
      <c r="R2580" t="inlineStr">
        <is>
          <t>NG-01</t>
        </is>
      </c>
      <c r="S2580" t="inlineStr">
        <is>
          <t>Petrol</t>
        </is>
      </c>
      <c r="T2580" s="70" t="n">
        <v>12</v>
      </c>
      <c r="U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TY102572</t>
        </is>
      </c>
      <c r="B2581" s="68" t="n">
        <v>45998</v>
      </c>
      <c r="C2581" s="69" t="n">
        <v>2025</v>
      </c>
      <c r="D2581" t="inlineStr">
        <is>
          <t>Dec</t>
        </is>
      </c>
      <c r="E2581" t="inlineStr">
        <is>
          <t>Japan</t>
        </is>
      </c>
      <c r="F2581" t="inlineStr">
        <is>
          <t>Japan</t>
        </is>
      </c>
      <c r="G2581" t="inlineStr">
        <is>
          <t>bZ4X</t>
        </is>
      </c>
      <c r="H2581" t="inlineStr">
        <is>
          <t>Dealer retail</t>
        </is>
      </c>
      <c r="I2581" t="inlineStr">
        <is>
          <t>Company fleet</t>
        </is>
      </c>
      <c r="J2581" t="inlineStr">
        <is>
          <t>Emma Clarke</t>
        </is>
      </c>
      <c r="K2581" s="70" t="n">
        <v>2</v>
      </c>
      <c r="L2581" s="71" t="n">
        <v>5769428.9</v>
      </c>
      <c r="M2581" s="71" t="n">
        <v>11538857.8</v>
      </c>
      <c r="N2581" s="71" t="n">
        <v>230777.16</v>
      </c>
      <c r="O2581" s="71" t="n">
        <v>11308080.64</v>
      </c>
      <c r="P2581" s="71" t="n">
        <v>10578604.89</v>
      </c>
      <c r="Q2581" s="71" t="n">
        <v>729475.75</v>
      </c>
      <c r="R2581" t="inlineStr">
        <is>
          <t>NG-03</t>
        </is>
      </c>
      <c r="S2581" t="inlineStr">
        <is>
          <t>EV</t>
        </is>
      </c>
      <c r="T2581" s="70" t="n">
        <v>2</v>
      </c>
      <c r="U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TY102573</t>
        </is>
      </c>
      <c r="B2582" s="68" t="n">
        <v>45999</v>
      </c>
      <c r="C2582" s="69" t="n">
        <v>2025</v>
      </c>
      <c r="D2582" t="inlineStr">
        <is>
          <t>Dec</t>
        </is>
      </c>
      <c r="E2582" t="inlineStr">
        <is>
          <t>Europe</t>
        </is>
      </c>
      <c r="F2582" t="inlineStr">
        <is>
          <t>France</t>
        </is>
      </c>
      <c r="G2582" t="inlineStr">
        <is>
          <t>Hilux</t>
        </is>
      </c>
      <c r="H2582" t="inlineStr">
        <is>
          <t>Dealer retail</t>
        </is>
      </c>
      <c r="I2582" t="inlineStr">
        <is>
          <t>Company fleet</t>
        </is>
      </c>
      <c r="J2582" t="inlineStr">
        <is>
          <t>Wei Chen</t>
        </is>
      </c>
      <c r="K2582" s="70" t="n">
        <v>40</v>
      </c>
      <c r="L2582" s="71" t="n">
        <v>4073549.35</v>
      </c>
      <c r="M2582" s="71" t="n">
        <v>162941974</v>
      </c>
      <c r="N2582" s="71" t="n">
        <v>3258839.48</v>
      </c>
      <c r="O2582" s="71" t="n">
        <v>159683134.52</v>
      </c>
      <c r="P2582" s="71" t="n">
        <v>128577724.79</v>
      </c>
      <c r="Q2582" s="71" t="n">
        <v>31105409.73</v>
      </c>
      <c r="R2582" t="inlineStr">
        <is>
          <t>PA-02</t>
        </is>
      </c>
      <c r="S2582" t="inlineStr">
        <is>
          <t>Diesel</t>
        </is>
      </c>
      <c r="T2582" s="70" t="n">
        <v>38</v>
      </c>
      <c r="U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TY102574</t>
        </is>
      </c>
      <c r="B2583" s="68" t="n">
        <v>45999</v>
      </c>
      <c r="C2583" s="69" t="n">
        <v>2025</v>
      </c>
      <c r="D2583" t="inlineStr">
        <is>
          <t>Dec</t>
        </is>
      </c>
      <c r="E2583" t="inlineStr">
        <is>
          <t>Asia</t>
        </is>
      </c>
      <c r="F2583" t="inlineStr">
        <is>
          <t>Indonesia</t>
        </is>
      </c>
      <c r="G2583" t="inlineStr">
        <is>
          <t>Land Cruiser</t>
        </is>
      </c>
      <c r="H2583" t="inlineStr">
        <is>
          <t>Fleet</t>
        </is>
      </c>
      <c r="I2583" t="inlineStr">
        <is>
          <t>Government</t>
        </is>
      </c>
      <c r="J2583" t="inlineStr">
        <is>
          <t>Mei Lin</t>
        </is>
      </c>
      <c r="K2583" s="70" t="n">
        <v>38</v>
      </c>
      <c r="L2583" s="71" t="n">
        <v>7607070.29</v>
      </c>
      <c r="M2583" s="71" t="n">
        <v>289068671.02</v>
      </c>
      <c r="N2583" s="71" t="n">
        <v>14453433.55</v>
      </c>
      <c r="O2583" s="71" t="n">
        <v>274615237.47</v>
      </c>
      <c r="P2583" s="71" t="n">
        <v>205921873.78</v>
      </c>
      <c r="Q2583" s="71" t="n">
        <v>68693363.69</v>
      </c>
      <c r="R2583" t="inlineStr">
        <is>
          <t>JK-03</t>
        </is>
      </c>
      <c r="S2583" t="inlineStr">
        <is>
          <t>Petrol</t>
        </is>
      </c>
      <c r="T2583" s="70" t="n">
        <v>40</v>
      </c>
      <c r="U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TY102575</t>
        </is>
      </c>
      <c r="B2584" s="68" t="n">
        <v>45999</v>
      </c>
      <c r="C2584" s="69" t="n">
        <v>2025</v>
      </c>
      <c r="D2584" t="inlineStr">
        <is>
          <t>Dec</t>
        </is>
      </c>
      <c r="E2584" t="inlineStr">
        <is>
          <t>Japan</t>
        </is>
      </c>
      <c r="F2584" t="inlineStr">
        <is>
          <t>Japan</t>
        </is>
      </c>
      <c r="G2584" t="inlineStr">
        <is>
          <t>Hilux</t>
        </is>
      </c>
      <c r="H2584" t="inlineStr">
        <is>
          <t>Dealer retail</t>
        </is>
      </c>
      <c r="I2584" t="inlineStr">
        <is>
          <t>Company fleet</t>
        </is>
      </c>
      <c r="J2584" t="inlineStr">
        <is>
          <t>Ana Costa</t>
        </is>
      </c>
      <c r="K2584" s="70" t="n">
        <v>21</v>
      </c>
      <c r="L2584" s="71" t="n">
        <v>3966009.27</v>
      </c>
      <c r="M2584" s="71" t="n">
        <v>83286194.67</v>
      </c>
      <c r="N2584" s="71" t="n">
        <v>4164309.73</v>
      </c>
      <c r="O2584" s="71" t="n">
        <v>79121884.94</v>
      </c>
      <c r="P2584" s="71" t="n">
        <v>66758788.3</v>
      </c>
      <c r="Q2584" s="71" t="n">
        <v>12363096.64</v>
      </c>
      <c r="R2584" t="inlineStr">
        <is>
          <t>TK-01</t>
        </is>
      </c>
      <c r="S2584" t="inlineStr">
        <is>
          <t>Petrol</t>
        </is>
      </c>
      <c r="T2584" s="70" t="n">
        <v>21</v>
      </c>
      <c r="U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TY102576</t>
        </is>
      </c>
      <c r="B2585" s="68" t="n">
        <v>45999</v>
      </c>
      <c r="C2585" s="69" t="n">
        <v>2025</v>
      </c>
      <c r="D2585" t="inlineStr">
        <is>
          <t>Dec</t>
        </is>
      </c>
      <c r="E2585" t="inlineStr">
        <is>
          <t>Asia</t>
        </is>
      </c>
      <c r="F2585" t="inlineStr">
        <is>
          <t>India</t>
        </is>
      </c>
      <c r="G2585" t="inlineStr">
        <is>
          <t>Hilux</t>
        </is>
      </c>
      <c r="H2585" t="inlineStr">
        <is>
          <t>Online reservation</t>
        </is>
      </c>
      <c r="I2585" t="inlineStr">
        <is>
          <t>Private buyer</t>
        </is>
      </c>
      <c r="J2585" t="inlineStr">
        <is>
          <t>Fatima Al-Saud</t>
        </is>
      </c>
      <c r="K2585" s="70" t="n">
        <v>13</v>
      </c>
      <c r="L2585" s="71" t="n">
        <v>3785149.29</v>
      </c>
      <c r="M2585" s="71" t="n">
        <v>49206940.77</v>
      </c>
      <c r="N2585" s="71" t="n">
        <v>1476208.22</v>
      </c>
      <c r="O2585" s="71" t="n">
        <v>47730732.55</v>
      </c>
      <c r="P2585" s="71" t="n">
        <v>41341230.36</v>
      </c>
      <c r="Q2585" s="71" t="n">
        <v>6389502.19</v>
      </c>
      <c r="R2585" t="inlineStr">
        <is>
          <t>PU-01</t>
        </is>
      </c>
      <c r="S2585" t="inlineStr">
        <is>
          <t>Diesel</t>
        </is>
      </c>
      <c r="T2585" s="70" t="n">
        <v>14</v>
      </c>
      <c r="U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TY102577</t>
        </is>
      </c>
      <c r="B2586" s="68" t="n">
        <v>45999</v>
      </c>
      <c r="C2586" s="69" t="n">
        <v>2025</v>
      </c>
      <c r="D2586" t="inlineStr">
        <is>
          <t>Dec</t>
        </is>
      </c>
      <c r="E2586" t="inlineStr">
        <is>
          <t>Japan</t>
        </is>
      </c>
      <c r="F2586" t="inlineStr">
        <is>
          <t>Japan</t>
        </is>
      </c>
      <c r="G2586" t="inlineStr">
        <is>
          <t>Land Cruiser</t>
        </is>
      </c>
      <c r="H2586" t="inlineStr">
        <is>
          <t>Dealer retail</t>
        </is>
      </c>
      <c r="I2586" t="inlineStr">
        <is>
          <t>Private buyer</t>
        </is>
      </c>
      <c r="J2586" t="inlineStr">
        <is>
          <t>Amir Khan</t>
        </is>
      </c>
      <c r="K2586" s="70" t="n">
        <v>30</v>
      </c>
      <c r="L2586" s="71" t="n">
        <v>7577321.32</v>
      </c>
      <c r="M2586" s="71" t="n">
        <v>227319639.6</v>
      </c>
      <c r="N2586" s="71" t="n">
        <v>4546392.79</v>
      </c>
      <c r="O2586" s="71" t="n">
        <v>222773246.81</v>
      </c>
      <c r="P2586" s="71" t="n">
        <v>171504990.1</v>
      </c>
      <c r="Q2586" s="71" t="n">
        <v>51268256.71</v>
      </c>
      <c r="R2586" t="inlineStr">
        <is>
          <t>TK-02</t>
        </is>
      </c>
      <c r="S2586" t="inlineStr">
        <is>
          <t>Petrol</t>
        </is>
      </c>
      <c r="T2586" s="70" t="n">
        <v>31</v>
      </c>
      <c r="U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TY102578</t>
        </is>
      </c>
      <c r="B2587" s="68" t="n">
        <v>45999</v>
      </c>
      <c r="C2587" s="69" t="n">
        <v>2025</v>
      </c>
      <c r="D2587" t="inlineStr">
        <is>
          <t>Dec</t>
        </is>
      </c>
      <c r="E2587" t="inlineStr">
        <is>
          <t>Japan</t>
        </is>
      </c>
      <c r="F2587" t="inlineStr">
        <is>
          <t>Japan</t>
        </is>
      </c>
      <c r="G2587" t="inlineStr">
        <is>
          <t>Hilux</t>
        </is>
      </c>
      <c r="H2587" t="inlineStr">
        <is>
          <t>Fleet</t>
        </is>
      </c>
      <c r="I2587" t="inlineStr">
        <is>
          <t>Private buyer</t>
        </is>
      </c>
      <c r="J2587" t="inlineStr">
        <is>
          <t>Mei Lin</t>
        </is>
      </c>
      <c r="K2587" s="70" t="n">
        <v>8</v>
      </c>
      <c r="L2587" s="71" t="n">
        <v>3957877.69</v>
      </c>
      <c r="M2587" s="71" t="n">
        <v>31663021.52</v>
      </c>
      <c r="N2587" s="71" t="n">
        <v>0</v>
      </c>
      <c r="O2587" s="71" t="n">
        <v>31663021.52</v>
      </c>
      <c r="P2587" s="71" t="n">
        <v>24794308.07</v>
      </c>
      <c r="Q2587" s="71" t="n">
        <v>6868713.45</v>
      </c>
      <c r="R2587" t="inlineStr">
        <is>
          <t>TK-01</t>
        </is>
      </c>
      <c r="S2587" t="inlineStr">
        <is>
          <t>Diesel</t>
        </is>
      </c>
      <c r="T2587" s="70" t="n">
        <v>9</v>
      </c>
      <c r="U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TY102579</t>
        </is>
      </c>
      <c r="B2588" s="68" t="n">
        <v>45999</v>
      </c>
      <c r="C2588" s="69" t="n">
        <v>2025</v>
      </c>
      <c r="D2588" t="inlineStr">
        <is>
          <t>Dec</t>
        </is>
      </c>
      <c r="E2588" t="inlineStr">
        <is>
          <t>Middle East</t>
        </is>
      </c>
      <c r="F2588" t="inlineStr">
        <is>
          <t>Saudi Arabia</t>
        </is>
      </c>
      <c r="G2588" t="inlineStr">
        <is>
          <t>Land Cruiser</t>
        </is>
      </c>
      <c r="H2588" t="inlineStr">
        <is>
          <t>Dealer retail</t>
        </is>
      </c>
      <c r="I2588" t="inlineStr">
        <is>
          <t>Company fleet</t>
        </is>
      </c>
      <c r="J2588" t="inlineStr">
        <is>
          <t>Fatima Al-Saud</t>
        </is>
      </c>
      <c r="K2588" s="70" t="n">
        <v>39</v>
      </c>
      <c r="L2588" s="71" t="n">
        <v>7871347.35</v>
      </c>
      <c r="M2588" s="71" t="n">
        <v>306982546.65</v>
      </c>
      <c r="N2588" s="71" t="n">
        <v>9209476.4</v>
      </c>
      <c r="O2588" s="71" t="n">
        <v>297773070.25</v>
      </c>
      <c r="P2588" s="71" t="n">
        <v>224709279.64</v>
      </c>
      <c r="Q2588" s="71" t="n">
        <v>73063790.61</v>
      </c>
      <c r="R2588" t="inlineStr">
        <is>
          <t>RY-04</t>
        </is>
      </c>
      <c r="S2588" t="inlineStr">
        <is>
          <t>Petrol</t>
        </is>
      </c>
      <c r="T2588" s="70" t="n">
        <v>39</v>
      </c>
      <c r="U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TY102580</t>
        </is>
      </c>
      <c r="B2589" s="68" t="n">
        <v>45999</v>
      </c>
      <c r="C2589" s="69" t="n">
        <v>2025</v>
      </c>
      <c r="D2589" t="inlineStr">
        <is>
          <t>Dec</t>
        </is>
      </c>
      <c r="E2589" t="inlineStr">
        <is>
          <t>North America</t>
        </is>
      </c>
      <c r="F2589" t="inlineStr">
        <is>
          <t>Canada</t>
        </is>
      </c>
      <c r="G2589" t="inlineStr">
        <is>
          <t>Hilux</t>
        </is>
      </c>
      <c r="H2589" t="inlineStr">
        <is>
          <t>Dealer retail</t>
        </is>
      </c>
      <c r="I2589" t="inlineStr">
        <is>
          <t>Private buyer</t>
        </is>
      </c>
      <c r="J2589" t="inlineStr">
        <is>
          <t>Kofi Mensah</t>
        </is>
      </c>
      <c r="K2589" s="70" t="n">
        <v>15</v>
      </c>
      <c r="L2589" s="71" t="n">
        <v>4016111.42</v>
      </c>
      <c r="M2589" s="71" t="n">
        <v>60241671.3</v>
      </c>
      <c r="N2589" s="71" t="n">
        <v>0</v>
      </c>
      <c r="O2589" s="71" t="n">
        <v>60241671.3</v>
      </c>
      <c r="P2589" s="71" t="n">
        <v>49535803.09</v>
      </c>
      <c r="Q2589" s="71" t="n">
        <v>10705868.21</v>
      </c>
      <c r="R2589" t="inlineStr">
        <is>
          <t>TO-01</t>
        </is>
      </c>
      <c r="S2589" t="inlineStr">
        <is>
          <t>Petrol</t>
        </is>
      </c>
      <c r="T2589" s="70" t="n">
        <v>16</v>
      </c>
      <c r="U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TY102581</t>
        </is>
      </c>
      <c r="B2590" s="68" t="n">
        <v>45999</v>
      </c>
      <c r="C2590" s="69" t="n">
        <v>2025</v>
      </c>
      <c r="D2590" t="inlineStr">
        <is>
          <t>Dec</t>
        </is>
      </c>
      <c r="E2590" t="inlineStr">
        <is>
          <t>Japan</t>
        </is>
      </c>
      <c r="F2590" t="inlineStr">
        <is>
          <t>Japan</t>
        </is>
      </c>
      <c r="G2590" t="inlineStr">
        <is>
          <t>RAV4</t>
        </is>
      </c>
      <c r="H2590" t="inlineStr">
        <is>
          <t>Fleet</t>
        </is>
      </c>
      <c r="I2590" t="inlineStr">
        <is>
          <t>Private buyer</t>
        </is>
      </c>
      <c r="J2590" t="inlineStr">
        <is>
          <t>Yuki Sato</t>
        </is>
      </c>
      <c r="K2590" s="70" t="n">
        <v>17</v>
      </c>
      <c r="L2590" s="71" t="n">
        <v>3801842.54</v>
      </c>
      <c r="M2590" s="71" t="n">
        <v>64631323.18</v>
      </c>
      <c r="N2590" s="71" t="n">
        <v>3231566.16</v>
      </c>
      <c r="O2590" s="71" t="n">
        <v>61399757.02</v>
      </c>
      <c r="P2590" s="71" t="n">
        <v>46965177.09</v>
      </c>
      <c r="Q2590" s="71" t="n">
        <v>14434579.93</v>
      </c>
      <c r="R2590" t="inlineStr">
        <is>
          <t>TK-04</t>
        </is>
      </c>
      <c r="S2590" t="inlineStr">
        <is>
          <t>Hybrid</t>
        </is>
      </c>
      <c r="T2590" s="70" t="n">
        <v>17</v>
      </c>
      <c r="U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TY102582</t>
        </is>
      </c>
      <c r="B2591" s="68" t="n">
        <v>46000</v>
      </c>
      <c r="C2591" s="69" t="n">
        <v>2025</v>
      </c>
      <c r="D2591" t="inlineStr">
        <is>
          <t>Dec</t>
        </is>
      </c>
      <c r="E2591" t="inlineStr">
        <is>
          <t>Asia</t>
        </is>
      </c>
      <c r="F2591" t="inlineStr">
        <is>
          <t>India</t>
        </is>
      </c>
      <c r="G2591" t="inlineStr">
        <is>
          <t>RAV4</t>
        </is>
      </c>
      <c r="H2591" t="inlineStr">
        <is>
          <t>Dealer retail</t>
        </is>
      </c>
      <c r="I2591" t="inlineStr">
        <is>
          <t>Private buyer</t>
        </is>
      </c>
      <c r="J2591" t="inlineStr">
        <is>
          <t>Sophie Müller</t>
        </is>
      </c>
      <c r="K2591" s="70" t="n">
        <v>28</v>
      </c>
      <c r="L2591" s="71" t="n">
        <v>3390476.46</v>
      </c>
      <c r="M2591" s="71" t="n">
        <v>94933340.88</v>
      </c>
      <c r="N2591" s="71" t="n">
        <v>0</v>
      </c>
      <c r="O2591" s="71" t="n">
        <v>94933340.88</v>
      </c>
      <c r="P2591" s="71" t="n">
        <v>77010947.93000001</v>
      </c>
      <c r="Q2591" s="71" t="n">
        <v>17922392.95</v>
      </c>
      <c r="R2591" t="inlineStr">
        <is>
          <t>PU-01</t>
        </is>
      </c>
      <c r="S2591" t="inlineStr">
        <is>
          <t>Hybrid</t>
        </is>
      </c>
      <c r="T2591" s="70" t="n">
        <v>29</v>
      </c>
      <c r="U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TY102583</t>
        </is>
      </c>
      <c r="B2592" s="68" t="n">
        <v>46000</v>
      </c>
      <c r="C2592" s="69" t="n">
        <v>2025</v>
      </c>
      <c r="D2592" t="inlineStr">
        <is>
          <t>Dec</t>
        </is>
      </c>
      <c r="E2592" t="inlineStr">
        <is>
          <t>North America</t>
        </is>
      </c>
      <c r="F2592" t="inlineStr">
        <is>
          <t>Canada</t>
        </is>
      </c>
      <c r="G2592" t="inlineStr">
        <is>
          <t>Camry</t>
        </is>
      </c>
      <c r="H2592" t="inlineStr">
        <is>
          <t>Online reservation</t>
        </is>
      </c>
      <c r="I2592" t="inlineStr">
        <is>
          <t>Private buyer</t>
        </is>
      </c>
      <c r="J2592" t="inlineStr">
        <is>
          <t>Liam O'Brien</t>
        </is>
      </c>
      <c r="K2592" s="70" t="n">
        <v>11</v>
      </c>
      <c r="L2592" s="71" t="n">
        <v>3885193.41</v>
      </c>
      <c r="M2592" s="71" t="n">
        <v>42737127.51</v>
      </c>
      <c r="N2592" s="71" t="n">
        <v>0</v>
      </c>
      <c r="O2592" s="71" t="n">
        <v>42737127.51</v>
      </c>
      <c r="P2592" s="71" t="n">
        <v>34218326.13</v>
      </c>
      <c r="Q2592" s="71" t="n">
        <v>8518801.380000001</v>
      </c>
      <c r="R2592" t="inlineStr">
        <is>
          <t>TO-03</t>
        </is>
      </c>
      <c r="S2592" t="inlineStr">
        <is>
          <t>Petrol</t>
        </is>
      </c>
      <c r="T2592" s="70" t="n">
        <v>11</v>
      </c>
      <c r="U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TY102584</t>
        </is>
      </c>
      <c r="B2593" s="68" t="n">
        <v>46000</v>
      </c>
      <c r="C2593" s="69" t="n">
        <v>2025</v>
      </c>
      <c r="D2593" t="inlineStr">
        <is>
          <t>Dec</t>
        </is>
      </c>
      <c r="E2593" t="inlineStr">
        <is>
          <t>Japan</t>
        </is>
      </c>
      <c r="F2593" t="inlineStr">
        <is>
          <t>Japan</t>
        </is>
      </c>
      <c r="G2593" t="inlineStr">
        <is>
          <t>Corolla</t>
        </is>
      </c>
      <c r="H2593" t="inlineStr">
        <is>
          <t>Dealer retail</t>
        </is>
      </c>
      <c r="I2593" t="inlineStr">
        <is>
          <t>Private buyer</t>
        </is>
      </c>
      <c r="J2593" t="inlineStr">
        <is>
          <t>Mei Lin</t>
        </is>
      </c>
      <c r="K2593" s="70" t="n">
        <v>17</v>
      </c>
      <c r="L2593" s="71" t="n">
        <v>2659113.01</v>
      </c>
      <c r="M2593" s="71" t="n">
        <v>45204921.17</v>
      </c>
      <c r="N2593" s="71" t="n">
        <v>1356147.64</v>
      </c>
      <c r="O2593" s="71" t="n">
        <v>43848773.53</v>
      </c>
      <c r="P2593" s="71" t="n">
        <v>39230118.79</v>
      </c>
      <c r="Q2593" s="71" t="n">
        <v>4618654.74</v>
      </c>
      <c r="R2593" t="inlineStr">
        <is>
          <t>TK-01</t>
        </is>
      </c>
      <c r="S2593" t="inlineStr">
        <is>
          <t>Hybrid</t>
        </is>
      </c>
      <c r="T2593" s="70" t="n">
        <v>18</v>
      </c>
      <c r="U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TY102585</t>
        </is>
      </c>
      <c r="B2594" s="68" t="n">
        <v>46000</v>
      </c>
      <c r="C2594" s="69" t="n">
        <v>2025</v>
      </c>
      <c r="D2594" t="inlineStr">
        <is>
          <t>Dec</t>
        </is>
      </c>
      <c r="E2594" t="inlineStr">
        <is>
          <t>North America</t>
        </is>
      </c>
      <c r="F2594" t="inlineStr">
        <is>
          <t>USA</t>
        </is>
      </c>
      <c r="G2594" t="inlineStr">
        <is>
          <t>Hilux</t>
        </is>
      </c>
      <c r="H2594" t="inlineStr">
        <is>
          <t>Dealer retail</t>
        </is>
      </c>
      <c r="I2594" t="inlineStr">
        <is>
          <t>Private buyer</t>
        </is>
      </c>
      <c r="J2594" t="inlineStr">
        <is>
          <t>Ravindra Patil</t>
        </is>
      </c>
      <c r="K2594" s="70" t="n">
        <v>53</v>
      </c>
      <c r="L2594" s="71" t="n">
        <v>4030168.5</v>
      </c>
      <c r="M2594" s="71" t="n">
        <v>213598930.5</v>
      </c>
      <c r="N2594" s="71" t="n">
        <v>6407967.92</v>
      </c>
      <c r="O2594" s="71" t="n">
        <v>207190962.58</v>
      </c>
      <c r="P2594" s="71" t="n">
        <v>167831529.39</v>
      </c>
      <c r="Q2594" s="71" t="n">
        <v>39359433.19</v>
      </c>
      <c r="R2594" t="inlineStr">
        <is>
          <t>LA-02</t>
        </is>
      </c>
      <c r="S2594" t="inlineStr">
        <is>
          <t>Diesel</t>
        </is>
      </c>
      <c r="T2594" s="70" t="n">
        <v>55</v>
      </c>
      <c r="U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TY102586</t>
        </is>
      </c>
      <c r="B2595" s="68" t="n">
        <v>46000</v>
      </c>
      <c r="C2595" s="69" t="n">
        <v>2025</v>
      </c>
      <c r="D2595" t="inlineStr">
        <is>
          <t>Dec</t>
        </is>
      </c>
      <c r="E2595" t="inlineStr">
        <is>
          <t>North America</t>
        </is>
      </c>
      <c r="F2595" t="inlineStr">
        <is>
          <t>Canada</t>
        </is>
      </c>
      <c r="G2595" t="inlineStr">
        <is>
          <t>Prius</t>
        </is>
      </c>
      <c r="H2595" t="inlineStr">
        <is>
          <t>Dealer retail</t>
        </is>
      </c>
      <c r="I2595" t="inlineStr">
        <is>
          <t>Private buyer</t>
        </is>
      </c>
      <c r="J2595" t="inlineStr">
        <is>
          <t>Sophie Müller</t>
        </is>
      </c>
      <c r="K2595" s="70" t="n">
        <v>32</v>
      </c>
      <c r="L2595" s="71" t="n">
        <v>3309313.37</v>
      </c>
      <c r="M2595" s="71" t="n">
        <v>105898027.84</v>
      </c>
      <c r="N2595" s="71" t="n">
        <v>3176940.84</v>
      </c>
      <c r="O2595" s="71" t="n">
        <v>102721087</v>
      </c>
      <c r="P2595" s="71" t="n">
        <v>92112504.7</v>
      </c>
      <c r="Q2595" s="71" t="n">
        <v>10608582.3</v>
      </c>
      <c r="R2595" t="inlineStr">
        <is>
          <t>TO-04</t>
        </is>
      </c>
      <c r="S2595" t="inlineStr">
        <is>
          <t>Hybrid</t>
        </is>
      </c>
      <c r="T2595" s="70" t="n">
        <v>31</v>
      </c>
      <c r="U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TY102587</t>
        </is>
      </c>
      <c r="B2596" s="68" t="n">
        <v>46000</v>
      </c>
      <c r="C2596" s="69" t="n">
        <v>2025</v>
      </c>
      <c r="D2596" t="inlineStr">
        <is>
          <t>Dec</t>
        </is>
      </c>
      <c r="E2596" t="inlineStr">
        <is>
          <t>Japan</t>
        </is>
      </c>
      <c r="F2596" t="inlineStr">
        <is>
          <t>Japan</t>
        </is>
      </c>
      <c r="G2596" t="inlineStr">
        <is>
          <t>Hilux</t>
        </is>
      </c>
      <c r="H2596" t="inlineStr">
        <is>
          <t>Dealer retail</t>
        </is>
      </c>
      <c r="I2596" t="inlineStr">
        <is>
          <t>Private buyer</t>
        </is>
      </c>
      <c r="J2596" t="inlineStr">
        <is>
          <t>Sophie Müller</t>
        </is>
      </c>
      <c r="K2596" s="70" t="n">
        <v>32</v>
      </c>
      <c r="L2596" s="71" t="n">
        <v>3786860.06</v>
      </c>
      <c r="M2596" s="71" t="n">
        <v>121179521.92</v>
      </c>
      <c r="N2596" s="71" t="n">
        <v>2423590.44</v>
      </c>
      <c r="O2596" s="71" t="n">
        <v>118755931.48</v>
      </c>
      <c r="P2596" s="71" t="n">
        <v>104557268.92</v>
      </c>
      <c r="Q2596" s="71" t="n">
        <v>14198662.56</v>
      </c>
      <c r="R2596" t="inlineStr">
        <is>
          <t>TK-03</t>
        </is>
      </c>
      <c r="S2596" t="inlineStr">
        <is>
          <t>Petrol</t>
        </is>
      </c>
      <c r="T2596" s="70" t="n">
        <v>32</v>
      </c>
      <c r="U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TY102588</t>
        </is>
      </c>
      <c r="B2597" s="68" t="n">
        <v>46000</v>
      </c>
      <c r="C2597" s="69" t="n">
        <v>2025</v>
      </c>
      <c r="D2597" t="inlineStr">
        <is>
          <t>Dec</t>
        </is>
      </c>
      <c r="E2597" t="inlineStr">
        <is>
          <t>Europe</t>
        </is>
      </c>
      <c r="F2597" t="inlineStr">
        <is>
          <t>Germany</t>
        </is>
      </c>
      <c r="G2597" t="inlineStr">
        <is>
          <t>Corolla</t>
        </is>
      </c>
      <c r="H2597" t="inlineStr">
        <is>
          <t>Dealer retail</t>
        </is>
      </c>
      <c r="I2597" t="inlineStr">
        <is>
          <t>Private buyer</t>
        </is>
      </c>
      <c r="J2597" t="inlineStr">
        <is>
          <t>Aisha Bello</t>
        </is>
      </c>
      <c r="K2597" s="70" t="n">
        <v>14</v>
      </c>
      <c r="L2597" s="71" t="n">
        <v>2816127.57</v>
      </c>
      <c r="M2597" s="71" t="n">
        <v>39425785.98</v>
      </c>
      <c r="N2597" s="71" t="n">
        <v>788515.72</v>
      </c>
      <c r="O2597" s="71" t="n">
        <v>38637270.26</v>
      </c>
      <c r="P2597" s="71" t="n">
        <v>33400662.41</v>
      </c>
      <c r="Q2597" s="71" t="n">
        <v>5236607.85</v>
      </c>
      <c r="R2597" t="inlineStr">
        <is>
          <t>BE-02</t>
        </is>
      </c>
      <c r="S2597" t="inlineStr">
        <is>
          <t>Hybrid</t>
        </is>
      </c>
      <c r="T2597" s="70" t="n">
        <v>15</v>
      </c>
      <c r="U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TY102589</t>
        </is>
      </c>
      <c r="B2598" s="68" t="n">
        <v>46000</v>
      </c>
      <c r="C2598" s="69" t="n">
        <v>2025</v>
      </c>
      <c r="D2598" t="inlineStr">
        <is>
          <t>Dec</t>
        </is>
      </c>
      <c r="E2598" t="inlineStr">
        <is>
          <t>Japan</t>
        </is>
      </c>
      <c r="F2598" t="inlineStr">
        <is>
          <t>Japan</t>
        </is>
      </c>
      <c r="G2598" t="inlineStr">
        <is>
          <t>RAV4</t>
        </is>
      </c>
      <c r="H2598" t="inlineStr">
        <is>
          <t>Dealer retail</t>
        </is>
      </c>
      <c r="I2598" t="inlineStr">
        <is>
          <t>Private buyer</t>
        </is>
      </c>
      <c r="J2598" t="inlineStr">
        <is>
          <t>Sophie Müller</t>
        </is>
      </c>
      <c r="K2598" s="70" t="n">
        <v>52</v>
      </c>
      <c r="L2598" s="71" t="n">
        <v>3512672.58</v>
      </c>
      <c r="M2598" s="71" t="n">
        <v>182658974.16</v>
      </c>
      <c r="N2598" s="71" t="n">
        <v>9132948.710000001</v>
      </c>
      <c r="O2598" s="71" t="n">
        <v>173526025.45</v>
      </c>
      <c r="P2598" s="71" t="n">
        <v>144980405.76</v>
      </c>
      <c r="Q2598" s="71" t="n">
        <v>28545619.69</v>
      </c>
      <c r="R2598" t="inlineStr">
        <is>
          <t>OS-01</t>
        </is>
      </c>
      <c r="S2598" t="inlineStr">
        <is>
          <t>Hybrid</t>
        </is>
      </c>
      <c r="T2598" s="70" t="n">
        <v>56</v>
      </c>
      <c r="U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TY102590</t>
        </is>
      </c>
      <c r="B2599" s="68" t="n">
        <v>46000</v>
      </c>
      <c r="C2599" s="69" t="n">
        <v>2025</v>
      </c>
      <c r="D2599" t="inlineStr">
        <is>
          <t>Dec</t>
        </is>
      </c>
      <c r="E2599" t="inlineStr">
        <is>
          <t>Japan</t>
        </is>
      </c>
      <c r="F2599" t="inlineStr">
        <is>
          <t>Japan</t>
        </is>
      </c>
      <c r="G2599" t="inlineStr">
        <is>
          <t>Corolla</t>
        </is>
      </c>
      <c r="H2599" t="inlineStr">
        <is>
          <t>Dealer retail</t>
        </is>
      </c>
      <c r="I2599" t="inlineStr">
        <is>
          <t>Company fleet</t>
        </is>
      </c>
      <c r="J2599" t="inlineStr">
        <is>
          <t>Ravindra Patil</t>
        </is>
      </c>
      <c r="K2599" s="70" t="n">
        <v>21</v>
      </c>
      <c r="L2599" s="71" t="n">
        <v>2725207.86</v>
      </c>
      <c r="M2599" s="71" t="n">
        <v>57229365.06</v>
      </c>
      <c r="N2599" s="71" t="n">
        <v>1716880.95</v>
      </c>
      <c r="O2599" s="71" t="n">
        <v>55512484.11</v>
      </c>
      <c r="P2599" s="71" t="n">
        <v>49672099.6</v>
      </c>
      <c r="Q2599" s="71" t="n">
        <v>5840384.51</v>
      </c>
      <c r="R2599" t="inlineStr">
        <is>
          <t>NG-01</t>
        </is>
      </c>
      <c r="S2599" t="inlineStr">
        <is>
          <t>Petrol</t>
        </is>
      </c>
      <c r="T2599" s="70" t="n">
        <v>21</v>
      </c>
      <c r="U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TY102591</t>
        </is>
      </c>
      <c r="B2600" s="68" t="n">
        <v>46000</v>
      </c>
      <c r="C2600" s="69" t="n">
        <v>2025</v>
      </c>
      <c r="D2600" t="inlineStr">
        <is>
          <t>Dec</t>
        </is>
      </c>
      <c r="E2600" t="inlineStr">
        <is>
          <t>Japan</t>
        </is>
      </c>
      <c r="F2600" t="inlineStr">
        <is>
          <t>Japan</t>
        </is>
      </c>
      <c r="G2600" t="inlineStr">
        <is>
          <t>RAV4</t>
        </is>
      </c>
      <c r="H2600" t="inlineStr">
        <is>
          <t>Dealer retail</t>
        </is>
      </c>
      <c r="I2600" t="inlineStr">
        <is>
          <t>Private buyer</t>
        </is>
      </c>
      <c r="J2600" t="inlineStr">
        <is>
          <t>Shraddha Kulkarni</t>
        </is>
      </c>
      <c r="K2600" s="70" t="n">
        <v>30</v>
      </c>
      <c r="L2600" s="71" t="n">
        <v>3681322.13</v>
      </c>
      <c r="M2600" s="71" t="n">
        <v>110439663.9</v>
      </c>
      <c r="N2600" s="71" t="n">
        <v>0</v>
      </c>
      <c r="O2600" s="71" t="n">
        <v>110439663.9</v>
      </c>
      <c r="P2600" s="71" t="n">
        <v>87171063.18000001</v>
      </c>
      <c r="Q2600" s="71" t="n">
        <v>23268600.72</v>
      </c>
      <c r="R2600" t="inlineStr">
        <is>
          <t>NG-04</t>
        </is>
      </c>
      <c r="S2600" t="inlineStr">
        <is>
          <t>Hybrid</t>
        </is>
      </c>
      <c r="T2600" s="70" t="n">
        <v>31</v>
      </c>
      <c r="U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TY102592</t>
        </is>
      </c>
      <c r="B2601" s="68" t="n">
        <v>46000</v>
      </c>
      <c r="C2601" s="69" t="n">
        <v>2025</v>
      </c>
      <c r="D2601" t="inlineStr">
        <is>
          <t>Dec</t>
        </is>
      </c>
      <c r="E2601" t="inlineStr">
        <is>
          <t>Europe</t>
        </is>
      </c>
      <c r="F2601" t="inlineStr">
        <is>
          <t>UK</t>
        </is>
      </c>
      <c r="G2601" t="inlineStr">
        <is>
          <t>Corolla</t>
        </is>
      </c>
      <c r="H2601" t="inlineStr">
        <is>
          <t>Dealer retail</t>
        </is>
      </c>
      <c r="I2601" t="inlineStr">
        <is>
          <t>Private buyer</t>
        </is>
      </c>
      <c r="J2601" t="inlineStr">
        <is>
          <t>Aisha Bello</t>
        </is>
      </c>
      <c r="K2601" s="70" t="n">
        <v>17</v>
      </c>
      <c r="L2601" s="71" t="n">
        <v>2788205.62</v>
      </c>
      <c r="M2601" s="71" t="n">
        <v>47399495.54</v>
      </c>
      <c r="N2601" s="71" t="n">
        <v>2369974.78</v>
      </c>
      <c r="O2601" s="71" t="n">
        <v>45029520.76</v>
      </c>
      <c r="P2601" s="71" t="n">
        <v>39407047.71</v>
      </c>
      <c r="Q2601" s="71" t="n">
        <v>5622473.05</v>
      </c>
      <c r="R2601" t="inlineStr">
        <is>
          <t>LN-03</t>
        </is>
      </c>
      <c r="S2601" t="inlineStr">
        <is>
          <t>Petrol</t>
        </is>
      </c>
      <c r="T2601" s="70" t="n">
        <v>18</v>
      </c>
      <c r="U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TY102593</t>
        </is>
      </c>
      <c r="B2602" s="68" t="n">
        <v>46001</v>
      </c>
      <c r="C2602" s="69" t="n">
        <v>2025</v>
      </c>
      <c r="D2602" t="inlineStr">
        <is>
          <t>Dec</t>
        </is>
      </c>
      <c r="E2602" t="inlineStr">
        <is>
          <t>Asia</t>
        </is>
      </c>
      <c r="F2602" t="inlineStr">
        <is>
          <t>Thailand</t>
        </is>
      </c>
      <c r="G2602" t="inlineStr">
        <is>
          <t>Camry</t>
        </is>
      </c>
      <c r="H2602" t="inlineStr">
        <is>
          <t>Dealer retail</t>
        </is>
      </c>
      <c r="I2602" t="inlineStr">
        <is>
          <t>Private buyer</t>
        </is>
      </c>
      <c r="J2602" t="inlineStr">
        <is>
          <t>Olivia Brown</t>
        </is>
      </c>
      <c r="K2602" s="70" t="n">
        <v>26</v>
      </c>
      <c r="L2602" s="71" t="n">
        <v>4058312.46</v>
      </c>
      <c r="M2602" s="71" t="n">
        <v>105516123.96</v>
      </c>
      <c r="N2602" s="71" t="n">
        <v>0</v>
      </c>
      <c r="O2602" s="71" t="n">
        <v>105516123.96</v>
      </c>
      <c r="P2602" s="71" t="n">
        <v>83955528.43000001</v>
      </c>
      <c r="Q2602" s="71" t="n">
        <v>21560595.53</v>
      </c>
      <c r="R2602" t="inlineStr">
        <is>
          <t>BK-03</t>
        </is>
      </c>
      <c r="S2602" t="inlineStr">
        <is>
          <t>Petrol</t>
        </is>
      </c>
      <c r="T2602" s="70" t="n">
        <v>28</v>
      </c>
      <c r="U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TY102594</t>
        </is>
      </c>
      <c r="B2603" s="68" t="n">
        <v>46001</v>
      </c>
      <c r="C2603" s="69" t="n">
        <v>2025</v>
      </c>
      <c r="D2603" t="inlineStr">
        <is>
          <t>Dec</t>
        </is>
      </c>
      <c r="E2603" t="inlineStr">
        <is>
          <t>Europe</t>
        </is>
      </c>
      <c r="F2603" t="inlineStr">
        <is>
          <t>UK</t>
        </is>
      </c>
      <c r="G2603" t="inlineStr">
        <is>
          <t>Corolla</t>
        </is>
      </c>
      <c r="H2603" t="inlineStr">
        <is>
          <t>Dealer retail</t>
        </is>
      </c>
      <c r="I2603" t="inlineStr">
        <is>
          <t>Private buyer</t>
        </is>
      </c>
      <c r="J2603" t="inlineStr">
        <is>
          <t>Mei Lin</t>
        </is>
      </c>
      <c r="K2603" s="70" t="n">
        <v>11</v>
      </c>
      <c r="L2603" s="71" t="n">
        <v>2742838.51</v>
      </c>
      <c r="M2603" s="71" t="n">
        <v>30171223.61</v>
      </c>
      <c r="N2603" s="71" t="n">
        <v>905136.71</v>
      </c>
      <c r="O2603" s="71" t="n">
        <v>29266086.9</v>
      </c>
      <c r="P2603" s="71" t="n">
        <v>26124349.51</v>
      </c>
      <c r="Q2603" s="71" t="n">
        <v>3141737.39</v>
      </c>
      <c r="R2603" t="inlineStr">
        <is>
          <t>LN-04</t>
        </is>
      </c>
      <c r="S2603" t="inlineStr">
        <is>
          <t>Petrol</t>
        </is>
      </c>
      <c r="T2603" s="70" t="n">
        <v>12</v>
      </c>
      <c r="U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TY102595</t>
        </is>
      </c>
      <c r="B2604" s="68" t="n">
        <v>46001</v>
      </c>
      <c r="C2604" s="69" t="n">
        <v>2025</v>
      </c>
      <c r="D2604" t="inlineStr">
        <is>
          <t>Dec</t>
        </is>
      </c>
      <c r="E2604" t="inlineStr">
        <is>
          <t>Europe</t>
        </is>
      </c>
      <c r="F2604" t="inlineStr">
        <is>
          <t>France</t>
        </is>
      </c>
      <c r="G2604" t="inlineStr">
        <is>
          <t>Prius</t>
        </is>
      </c>
      <c r="H2604" t="inlineStr">
        <is>
          <t>Dealer retail</t>
        </is>
      </c>
      <c r="I2604" t="inlineStr">
        <is>
          <t>Private buyer</t>
        </is>
      </c>
      <c r="J2604" t="inlineStr">
        <is>
          <t>Kofi Mensah</t>
        </is>
      </c>
      <c r="K2604" s="70" t="n">
        <v>53</v>
      </c>
      <c r="L2604" s="71" t="n">
        <v>3516429.41</v>
      </c>
      <c r="M2604" s="71" t="n">
        <v>186370758.73</v>
      </c>
      <c r="N2604" s="71" t="n">
        <v>3727415.17</v>
      </c>
      <c r="O2604" s="71" t="n">
        <v>182643343.56</v>
      </c>
      <c r="P2604" s="71" t="n">
        <v>146048835.27</v>
      </c>
      <c r="Q2604" s="71" t="n">
        <v>36594508.29</v>
      </c>
      <c r="R2604" t="inlineStr">
        <is>
          <t>PA-02</t>
        </is>
      </c>
      <c r="S2604" t="inlineStr">
        <is>
          <t>Hybrid</t>
        </is>
      </c>
      <c r="T2604" s="70" t="n">
        <v>58</v>
      </c>
      <c r="U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TY102596</t>
        </is>
      </c>
      <c r="B2605" s="68" t="n">
        <v>46001</v>
      </c>
      <c r="C2605" s="69" t="n">
        <v>2025</v>
      </c>
      <c r="D2605" t="inlineStr">
        <is>
          <t>Dec</t>
        </is>
      </c>
      <c r="E2605" t="inlineStr">
        <is>
          <t>North America</t>
        </is>
      </c>
      <c r="F2605" t="inlineStr">
        <is>
          <t>Canada</t>
        </is>
      </c>
      <c r="G2605" t="inlineStr">
        <is>
          <t>Land Cruiser</t>
        </is>
      </c>
      <c r="H2605" t="inlineStr">
        <is>
          <t>Dealer retail</t>
        </is>
      </c>
      <c r="I2605" t="inlineStr">
        <is>
          <t>Private buyer</t>
        </is>
      </c>
      <c r="J2605" t="inlineStr">
        <is>
          <t>Shraddha Kulkarni</t>
        </is>
      </c>
      <c r="K2605" s="70" t="n">
        <v>48</v>
      </c>
      <c r="L2605" s="71" t="n">
        <v>7832379.26</v>
      </c>
      <c r="M2605" s="71" t="n">
        <v>375954204.48</v>
      </c>
      <c r="N2605" s="71" t="n">
        <v>7519084.09</v>
      </c>
      <c r="O2605" s="71" t="n">
        <v>368435120.39</v>
      </c>
      <c r="P2605" s="71" t="n">
        <v>258374758.07</v>
      </c>
      <c r="Q2605" s="71" t="n">
        <v>110060362.32</v>
      </c>
      <c r="R2605" t="inlineStr">
        <is>
          <t>TO-01</t>
        </is>
      </c>
      <c r="S2605" t="inlineStr">
        <is>
          <t>Hybrid</t>
        </is>
      </c>
      <c r="T2605" s="70" t="n">
        <v>50</v>
      </c>
      <c r="U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TY102597</t>
        </is>
      </c>
      <c r="B2606" s="68" t="n">
        <v>46002</v>
      </c>
      <c r="C2606" s="69" t="n">
        <v>2025</v>
      </c>
      <c r="D2606" t="inlineStr">
        <is>
          <t>Dec</t>
        </is>
      </c>
      <c r="E2606" t="inlineStr">
        <is>
          <t>Japan</t>
        </is>
      </c>
      <c r="F2606" t="inlineStr">
        <is>
          <t>Japan</t>
        </is>
      </c>
      <c r="G2606" t="inlineStr">
        <is>
          <t>Camry</t>
        </is>
      </c>
      <c r="H2606" t="inlineStr">
        <is>
          <t>Dealer retail</t>
        </is>
      </c>
      <c r="I2606" t="inlineStr">
        <is>
          <t>Company fleet</t>
        </is>
      </c>
      <c r="J2606" t="inlineStr">
        <is>
          <t>Noah Smith</t>
        </is>
      </c>
      <c r="K2606" s="70" t="n">
        <v>5</v>
      </c>
      <c r="L2606" s="71" t="n">
        <v>3982070.67</v>
      </c>
      <c r="M2606" s="71" t="n">
        <v>19910353.35</v>
      </c>
      <c r="N2606" s="71" t="n">
        <v>995517.67</v>
      </c>
      <c r="O2606" s="71" t="n">
        <v>18914835.68</v>
      </c>
      <c r="P2606" s="71" t="n">
        <v>16490043.04</v>
      </c>
      <c r="Q2606" s="71" t="n">
        <v>2424792.64</v>
      </c>
      <c r="R2606" t="inlineStr">
        <is>
          <t>NG-01</t>
        </is>
      </c>
      <c r="S2606" t="inlineStr">
        <is>
          <t>Hybrid</t>
        </is>
      </c>
      <c r="T2606" s="70" t="n">
        <v>5</v>
      </c>
      <c r="U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TY102598</t>
        </is>
      </c>
      <c r="B2607" s="68" t="n">
        <v>46002</v>
      </c>
      <c r="C2607" s="69" t="n">
        <v>2025</v>
      </c>
      <c r="D2607" t="inlineStr">
        <is>
          <t>Dec</t>
        </is>
      </c>
      <c r="E2607" t="inlineStr">
        <is>
          <t>Asia</t>
        </is>
      </c>
      <c r="F2607" t="inlineStr">
        <is>
          <t>Indonesia</t>
        </is>
      </c>
      <c r="G2607" t="inlineStr">
        <is>
          <t>RAV4</t>
        </is>
      </c>
      <c r="H2607" t="inlineStr">
        <is>
          <t>Fleet</t>
        </is>
      </c>
      <c r="I2607" t="inlineStr">
        <is>
          <t>Private buyer</t>
        </is>
      </c>
      <c r="J2607" t="inlineStr">
        <is>
          <t>Hiroshi Tanaka</t>
        </is>
      </c>
      <c r="K2607" s="70" t="n">
        <v>4</v>
      </c>
      <c r="L2607" s="71" t="n">
        <v>3478370.14</v>
      </c>
      <c r="M2607" s="71" t="n">
        <v>13913480.56</v>
      </c>
      <c r="N2607" s="71" t="n">
        <v>695674.03</v>
      </c>
      <c r="O2607" s="71" t="n">
        <v>13217806.53</v>
      </c>
      <c r="P2607" s="71" t="n">
        <v>11437243.43</v>
      </c>
      <c r="Q2607" s="71" t="n">
        <v>1780563.1</v>
      </c>
      <c r="R2607" t="inlineStr">
        <is>
          <t>JK-02</t>
        </is>
      </c>
      <c r="S2607" t="inlineStr">
        <is>
          <t>Hybrid</t>
        </is>
      </c>
      <c r="T2607" s="70" t="n">
        <v>4</v>
      </c>
      <c r="U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TY102599</t>
        </is>
      </c>
      <c r="B2608" s="68" t="n">
        <v>46002</v>
      </c>
      <c r="C2608" s="69" t="n">
        <v>2025</v>
      </c>
      <c r="D2608" t="inlineStr">
        <is>
          <t>Dec</t>
        </is>
      </c>
      <c r="E2608" t="inlineStr">
        <is>
          <t>Japan</t>
        </is>
      </c>
      <c r="F2608" t="inlineStr">
        <is>
          <t>Japan</t>
        </is>
      </c>
      <c r="G2608" t="inlineStr">
        <is>
          <t>Camry</t>
        </is>
      </c>
      <c r="H2608" t="inlineStr">
        <is>
          <t>Fleet</t>
        </is>
      </c>
      <c r="I2608" t="inlineStr">
        <is>
          <t>Company fleet</t>
        </is>
      </c>
      <c r="J2608" t="inlineStr">
        <is>
          <t>Olivia Brown</t>
        </is>
      </c>
      <c r="K2608" s="70" t="n">
        <v>51</v>
      </c>
      <c r="L2608" s="71" t="n">
        <v>3871024.25</v>
      </c>
      <c r="M2608" s="71" t="n">
        <v>197422236.75</v>
      </c>
      <c r="N2608" s="71" t="n">
        <v>9871111.84</v>
      </c>
      <c r="O2608" s="71" t="n">
        <v>187551124.91</v>
      </c>
      <c r="P2608" s="71" t="n">
        <v>161554046.99</v>
      </c>
      <c r="Q2608" s="71" t="n">
        <v>25997077.92</v>
      </c>
      <c r="R2608" t="inlineStr">
        <is>
          <t>NG-04</t>
        </is>
      </c>
      <c r="S2608" t="inlineStr">
        <is>
          <t>Petrol</t>
        </is>
      </c>
      <c r="T2608" s="70" t="n">
        <v>52</v>
      </c>
      <c r="U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TY102600</t>
        </is>
      </c>
      <c r="B2609" s="68" t="n">
        <v>46002</v>
      </c>
      <c r="C2609" s="69" t="n">
        <v>2025</v>
      </c>
      <c r="D2609" t="inlineStr">
        <is>
          <t>Dec</t>
        </is>
      </c>
      <c r="E2609" t="inlineStr">
        <is>
          <t>Middle East</t>
        </is>
      </c>
      <c r="F2609" t="inlineStr">
        <is>
          <t>Saudi Arabia</t>
        </is>
      </c>
      <c r="G2609" t="inlineStr">
        <is>
          <t>RAV4</t>
        </is>
      </c>
      <c r="H2609" t="inlineStr">
        <is>
          <t>Dealer retail</t>
        </is>
      </c>
      <c r="I2609" t="inlineStr">
        <is>
          <t>Government</t>
        </is>
      </c>
      <c r="J2609" t="inlineStr">
        <is>
          <t>Ravindra Patil</t>
        </is>
      </c>
      <c r="K2609" s="70" t="n">
        <v>27</v>
      </c>
      <c r="L2609" s="71" t="n">
        <v>3739538.16</v>
      </c>
      <c r="M2609" s="71" t="n">
        <v>100967530.32</v>
      </c>
      <c r="N2609" s="71" t="n">
        <v>3029025.91</v>
      </c>
      <c r="O2609" s="71" t="n">
        <v>97938504.41</v>
      </c>
      <c r="P2609" s="71" t="n">
        <v>74751945.90000001</v>
      </c>
      <c r="Q2609" s="71" t="n">
        <v>23186558.51</v>
      </c>
      <c r="R2609" t="inlineStr">
        <is>
          <t>RY-04</t>
        </is>
      </c>
      <c r="S2609" t="inlineStr">
        <is>
          <t>Hybrid</t>
        </is>
      </c>
      <c r="T2609" s="70" t="n">
        <v>29</v>
      </c>
      <c r="U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TY102601</t>
        </is>
      </c>
      <c r="B2610" s="68" t="n">
        <v>46002</v>
      </c>
      <c r="C2610" s="69" t="n">
        <v>2025</v>
      </c>
      <c r="D2610" t="inlineStr">
        <is>
          <t>Dec</t>
        </is>
      </c>
      <c r="E2610" t="inlineStr">
        <is>
          <t>Asia</t>
        </is>
      </c>
      <c r="F2610" t="inlineStr">
        <is>
          <t>Thailand</t>
        </is>
      </c>
      <c r="G2610" t="inlineStr">
        <is>
          <t>Hilux</t>
        </is>
      </c>
      <c r="H2610" t="inlineStr">
        <is>
          <t>Dealer retail</t>
        </is>
      </c>
      <c r="I2610" t="inlineStr">
        <is>
          <t>Private buyer</t>
        </is>
      </c>
      <c r="J2610" t="inlineStr">
        <is>
          <t>Arjun Mehta</t>
        </is>
      </c>
      <c r="K2610" s="70" t="n">
        <v>14</v>
      </c>
      <c r="L2610" s="71" t="n">
        <v>3836420.81</v>
      </c>
      <c r="M2610" s="71" t="n">
        <v>53709891.34</v>
      </c>
      <c r="N2610" s="71" t="n">
        <v>2685494.57</v>
      </c>
      <c r="O2610" s="71" t="n">
        <v>51024396.77</v>
      </c>
      <c r="P2610" s="71" t="n">
        <v>46543229.14</v>
      </c>
      <c r="Q2610" s="71" t="n">
        <v>4481167.63</v>
      </c>
      <c r="R2610" t="inlineStr">
        <is>
          <t>BK-04</t>
        </is>
      </c>
      <c r="S2610" t="inlineStr">
        <is>
          <t>Diesel</t>
        </is>
      </c>
      <c r="T2610" s="70" t="n">
        <v>15</v>
      </c>
      <c r="U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TY102602</t>
        </is>
      </c>
      <c r="B2611" s="68" t="n">
        <v>46002</v>
      </c>
      <c r="C2611" s="69" t="n">
        <v>2025</v>
      </c>
      <c r="D2611" t="inlineStr">
        <is>
          <t>Dec</t>
        </is>
      </c>
      <c r="E2611" t="inlineStr">
        <is>
          <t>Japan</t>
        </is>
      </c>
      <c r="F2611" t="inlineStr">
        <is>
          <t>Japan</t>
        </is>
      </c>
      <c r="G2611" t="inlineStr">
        <is>
          <t>Corolla</t>
        </is>
      </c>
      <c r="H2611" t="inlineStr">
        <is>
          <t>Dealer retail</t>
        </is>
      </c>
      <c r="I2611" t="inlineStr">
        <is>
          <t>Private buyer</t>
        </is>
      </c>
      <c r="J2611" t="inlineStr">
        <is>
          <t>Sophie Müller</t>
        </is>
      </c>
      <c r="K2611" s="70" t="n">
        <v>27</v>
      </c>
      <c r="L2611" s="71" t="n">
        <v>2756507.63</v>
      </c>
      <c r="M2611" s="71" t="n">
        <v>74425706.01000001</v>
      </c>
      <c r="N2611" s="71" t="n">
        <v>3721285.3</v>
      </c>
      <c r="O2611" s="71" t="n">
        <v>70704420.70999999</v>
      </c>
      <c r="P2611" s="71" t="n">
        <v>59636076.28</v>
      </c>
      <c r="Q2611" s="71" t="n">
        <v>11068344.43</v>
      </c>
      <c r="R2611" t="inlineStr">
        <is>
          <t>TK-03</t>
        </is>
      </c>
      <c r="S2611" t="inlineStr">
        <is>
          <t>Hybrid</t>
        </is>
      </c>
      <c r="T2611" s="70" t="n">
        <v>28</v>
      </c>
      <c r="U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TY102603</t>
        </is>
      </c>
      <c r="B2612" s="68" t="n">
        <v>46002</v>
      </c>
      <c r="C2612" s="69" t="n">
        <v>2025</v>
      </c>
      <c r="D2612" t="inlineStr">
        <is>
          <t>Dec</t>
        </is>
      </c>
      <c r="E2612" t="inlineStr">
        <is>
          <t>Japan</t>
        </is>
      </c>
      <c r="F2612" t="inlineStr">
        <is>
          <t>Japan</t>
        </is>
      </c>
      <c r="G2612" t="inlineStr">
        <is>
          <t>Prius</t>
        </is>
      </c>
      <c r="H2612" t="inlineStr">
        <is>
          <t>Dealer retail</t>
        </is>
      </c>
      <c r="I2612" t="inlineStr">
        <is>
          <t>Private buyer</t>
        </is>
      </c>
      <c r="J2612" t="inlineStr">
        <is>
          <t>Yuki Sato</t>
        </is>
      </c>
      <c r="K2612" s="70" t="n">
        <v>44</v>
      </c>
      <c r="L2612" s="71" t="n">
        <v>3446611.96</v>
      </c>
      <c r="M2612" s="71" t="n">
        <v>151650926.24</v>
      </c>
      <c r="N2612" s="71" t="n">
        <v>7582546.31</v>
      </c>
      <c r="O2612" s="71" t="n">
        <v>144068379.93</v>
      </c>
      <c r="P2612" s="71" t="n">
        <v>122395704.3</v>
      </c>
      <c r="Q2612" s="71" t="n">
        <v>21672675.63</v>
      </c>
      <c r="R2612" t="inlineStr">
        <is>
          <t>OS-01</t>
        </is>
      </c>
      <c r="S2612" t="inlineStr">
        <is>
          <t>Hybrid</t>
        </is>
      </c>
      <c r="T2612" s="70" t="n">
        <v>45</v>
      </c>
      <c r="U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TY102604</t>
        </is>
      </c>
      <c r="B2613" s="68" t="n">
        <v>46003</v>
      </c>
      <c r="C2613" s="69" t="n">
        <v>2025</v>
      </c>
      <c r="D2613" t="inlineStr">
        <is>
          <t>Dec</t>
        </is>
      </c>
      <c r="E2613" t="inlineStr">
        <is>
          <t>Asia</t>
        </is>
      </c>
      <c r="F2613" t="inlineStr">
        <is>
          <t>Indonesia</t>
        </is>
      </c>
      <c r="G2613" t="inlineStr">
        <is>
          <t>Corolla</t>
        </is>
      </c>
      <c r="H2613" t="inlineStr">
        <is>
          <t>Dealer retail</t>
        </is>
      </c>
      <c r="I2613" t="inlineStr">
        <is>
          <t>Private buyer</t>
        </is>
      </c>
      <c r="J2613" t="inlineStr">
        <is>
          <t>Sophie Müller</t>
        </is>
      </c>
      <c r="K2613" s="70" t="n">
        <v>27</v>
      </c>
      <c r="L2613" s="71" t="n">
        <v>2931120.57</v>
      </c>
      <c r="M2613" s="71" t="n">
        <v>79140255.39</v>
      </c>
      <c r="N2613" s="71" t="n">
        <v>2374207.66</v>
      </c>
      <c r="O2613" s="71" t="n">
        <v>76766047.73</v>
      </c>
      <c r="P2613" s="71" t="n">
        <v>60411910.33</v>
      </c>
      <c r="Q2613" s="71" t="n">
        <v>16354137.4</v>
      </c>
      <c r="R2613" t="inlineStr">
        <is>
          <t>JK-03</t>
        </is>
      </c>
      <c r="S2613" t="inlineStr">
        <is>
          <t>Hybrid</t>
        </is>
      </c>
      <c r="T2613" s="70" t="n">
        <v>31</v>
      </c>
      <c r="U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TY102605</t>
        </is>
      </c>
      <c r="B2614" s="68" t="n">
        <v>46003</v>
      </c>
      <c r="C2614" s="69" t="n">
        <v>2025</v>
      </c>
      <c r="D2614" t="inlineStr">
        <is>
          <t>Dec</t>
        </is>
      </c>
      <c r="E2614" t="inlineStr">
        <is>
          <t>Asia</t>
        </is>
      </c>
      <c r="F2614" t="inlineStr">
        <is>
          <t>Thailand</t>
        </is>
      </c>
      <c r="G2614" t="inlineStr">
        <is>
          <t>Corolla</t>
        </is>
      </c>
      <c r="H2614" t="inlineStr">
        <is>
          <t>Dealer retail</t>
        </is>
      </c>
      <c r="I2614" t="inlineStr">
        <is>
          <t>Private buyer</t>
        </is>
      </c>
      <c r="J2614" t="inlineStr">
        <is>
          <t>Carlos Silva</t>
        </is>
      </c>
      <c r="K2614" s="70" t="n">
        <v>44</v>
      </c>
      <c r="L2614" s="71" t="n">
        <v>2844004.82</v>
      </c>
      <c r="M2614" s="71" t="n">
        <v>125136212.08</v>
      </c>
      <c r="N2614" s="71" t="n">
        <v>3754086.36</v>
      </c>
      <c r="O2614" s="71" t="n">
        <v>121382125.72</v>
      </c>
      <c r="P2614" s="71" t="n">
        <v>97632290.44</v>
      </c>
      <c r="Q2614" s="71" t="n">
        <v>23749835.28</v>
      </c>
      <c r="R2614" t="inlineStr">
        <is>
          <t>BK-01</t>
        </is>
      </c>
      <c r="S2614" t="inlineStr">
        <is>
          <t>Petrol</t>
        </is>
      </c>
      <c r="T2614" s="70" t="n">
        <v>45</v>
      </c>
      <c r="U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TY102606</t>
        </is>
      </c>
      <c r="B2615" s="68" t="n">
        <v>46003</v>
      </c>
      <c r="C2615" s="69" t="n">
        <v>2025</v>
      </c>
      <c r="D2615" t="inlineStr">
        <is>
          <t>Dec</t>
        </is>
      </c>
      <c r="E2615" t="inlineStr">
        <is>
          <t>Japan</t>
        </is>
      </c>
      <c r="F2615" t="inlineStr">
        <is>
          <t>Japan</t>
        </is>
      </c>
      <c r="G2615" t="inlineStr">
        <is>
          <t>Camry</t>
        </is>
      </c>
      <c r="H2615" t="inlineStr">
        <is>
          <t>Fleet</t>
        </is>
      </c>
      <c r="I2615" t="inlineStr">
        <is>
          <t>Private buyer</t>
        </is>
      </c>
      <c r="J2615" t="inlineStr">
        <is>
          <t>Olivia Brown</t>
        </is>
      </c>
      <c r="K2615" s="70" t="n">
        <v>44</v>
      </c>
      <c r="L2615" s="71" t="n">
        <v>3947913.37</v>
      </c>
      <c r="M2615" s="71" t="n">
        <v>173708188.28</v>
      </c>
      <c r="N2615" s="71" t="n">
        <v>0</v>
      </c>
      <c r="O2615" s="71" t="n">
        <v>173708188.28</v>
      </c>
      <c r="P2615" s="71" t="n">
        <v>142175808.55</v>
      </c>
      <c r="Q2615" s="71" t="n">
        <v>31532379.73</v>
      </c>
      <c r="R2615" t="inlineStr">
        <is>
          <t>NG-02</t>
        </is>
      </c>
      <c r="S2615" t="inlineStr">
        <is>
          <t>Hybrid</t>
        </is>
      </c>
      <c r="T2615" s="70" t="n">
        <v>43</v>
      </c>
      <c r="U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TY102607</t>
        </is>
      </c>
      <c r="B2616" s="68" t="n">
        <v>46003</v>
      </c>
      <c r="C2616" s="69" t="n">
        <v>2025</v>
      </c>
      <c r="D2616" t="inlineStr">
        <is>
          <t>Dec</t>
        </is>
      </c>
      <c r="E2616" t="inlineStr">
        <is>
          <t>Europe</t>
        </is>
      </c>
      <c r="F2616" t="inlineStr">
        <is>
          <t>France</t>
        </is>
      </c>
      <c r="G2616" t="inlineStr">
        <is>
          <t>RAV4</t>
        </is>
      </c>
      <c r="H2616" t="inlineStr">
        <is>
          <t>Dealer retail</t>
        </is>
      </c>
      <c r="I2616" t="inlineStr">
        <is>
          <t>Private buyer</t>
        </is>
      </c>
      <c r="J2616" t="inlineStr">
        <is>
          <t>Emma Clarke</t>
        </is>
      </c>
      <c r="K2616" s="70" t="n">
        <v>34</v>
      </c>
      <c r="L2616" s="71" t="n">
        <v>3565717.63</v>
      </c>
      <c r="M2616" s="71" t="n">
        <v>121234399.42</v>
      </c>
      <c r="N2616" s="71" t="n">
        <v>6061719.97</v>
      </c>
      <c r="O2616" s="71" t="n">
        <v>115172679.45</v>
      </c>
      <c r="P2616" s="71" t="n">
        <v>97442865.17</v>
      </c>
      <c r="Q2616" s="71" t="n">
        <v>17729814.28</v>
      </c>
      <c r="R2616" t="inlineStr">
        <is>
          <t>PA-02</t>
        </is>
      </c>
      <c r="S2616" t="inlineStr">
        <is>
          <t>Petrol</t>
        </is>
      </c>
      <c r="T2616" s="70" t="n">
        <v>33</v>
      </c>
      <c r="U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TY102608</t>
        </is>
      </c>
      <c r="B2617" s="68" t="n">
        <v>46003</v>
      </c>
      <c r="C2617" s="69" t="n">
        <v>2025</v>
      </c>
      <c r="D2617" t="inlineStr">
        <is>
          <t>Dec</t>
        </is>
      </c>
      <c r="E2617" t="inlineStr">
        <is>
          <t>Middle East</t>
        </is>
      </c>
      <c r="F2617" t="inlineStr">
        <is>
          <t>Saudi Arabia</t>
        </is>
      </c>
      <c r="G2617" t="inlineStr">
        <is>
          <t>Camry</t>
        </is>
      </c>
      <c r="H2617" t="inlineStr">
        <is>
          <t>Dealer retail</t>
        </is>
      </c>
      <c r="I2617" t="inlineStr">
        <is>
          <t>Company fleet</t>
        </is>
      </c>
      <c r="J2617" t="inlineStr">
        <is>
          <t>Aisha Bello</t>
        </is>
      </c>
      <c r="K2617" s="70" t="n">
        <v>48</v>
      </c>
      <c r="L2617" s="71" t="n">
        <v>4165453.16</v>
      </c>
      <c r="M2617" s="71" t="n">
        <v>199941751.68</v>
      </c>
      <c r="N2617" s="71" t="n">
        <v>9997087.58</v>
      </c>
      <c r="O2617" s="71" t="n">
        <v>189944664.1</v>
      </c>
      <c r="P2617" s="71" t="n">
        <v>149292008.31</v>
      </c>
      <c r="Q2617" s="71" t="n">
        <v>40652655.79</v>
      </c>
      <c r="R2617" t="inlineStr">
        <is>
          <t>RY-04</t>
        </is>
      </c>
      <c r="S2617" t="inlineStr">
        <is>
          <t>Hybrid</t>
        </is>
      </c>
      <c r="T2617" s="70" t="n">
        <v>53</v>
      </c>
      <c r="U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TY102609</t>
        </is>
      </c>
      <c r="B2618" s="68" t="n">
        <v>46003</v>
      </c>
      <c r="C2618" s="69" t="n">
        <v>2025</v>
      </c>
      <c r="D2618" t="inlineStr">
        <is>
          <t>Dec</t>
        </is>
      </c>
      <c r="E2618" t="inlineStr">
        <is>
          <t>North America</t>
        </is>
      </c>
      <c r="F2618" t="inlineStr">
        <is>
          <t>USA</t>
        </is>
      </c>
      <c r="G2618" t="inlineStr">
        <is>
          <t>RAV4</t>
        </is>
      </c>
      <c r="H2618" t="inlineStr">
        <is>
          <t>Dealer retail</t>
        </is>
      </c>
      <c r="I2618" t="inlineStr">
        <is>
          <t>Private buyer</t>
        </is>
      </c>
      <c r="J2618" t="inlineStr">
        <is>
          <t>Priya Nair</t>
        </is>
      </c>
      <c r="K2618" s="70" t="n">
        <v>20</v>
      </c>
      <c r="L2618" s="71" t="n">
        <v>3670722.56</v>
      </c>
      <c r="M2618" s="71" t="n">
        <v>73414451.2</v>
      </c>
      <c r="N2618" s="71" t="n">
        <v>0</v>
      </c>
      <c r="O2618" s="71" t="n">
        <v>73414451.2</v>
      </c>
      <c r="P2618" s="71" t="n">
        <v>55481329.13</v>
      </c>
      <c r="Q2618" s="71" t="n">
        <v>17933122.07</v>
      </c>
      <c r="R2618" t="inlineStr">
        <is>
          <t>LA-03</t>
        </is>
      </c>
      <c r="S2618" t="inlineStr">
        <is>
          <t>Hybrid</t>
        </is>
      </c>
      <c r="T2618" s="70" t="n">
        <v>22</v>
      </c>
      <c r="U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TY102610</t>
        </is>
      </c>
      <c r="B2619" s="68" t="n">
        <v>46003</v>
      </c>
      <c r="C2619" s="69" t="n">
        <v>2025</v>
      </c>
      <c r="D2619" t="inlineStr">
        <is>
          <t>Dec</t>
        </is>
      </c>
      <c r="E2619" t="inlineStr">
        <is>
          <t>Asia</t>
        </is>
      </c>
      <c r="F2619" t="inlineStr">
        <is>
          <t>Indonesia</t>
        </is>
      </c>
      <c r="G2619" t="inlineStr">
        <is>
          <t>Land Cruiser</t>
        </is>
      </c>
      <c r="H2619" t="inlineStr">
        <is>
          <t>Fleet</t>
        </is>
      </c>
      <c r="I2619" t="inlineStr">
        <is>
          <t>Private buyer</t>
        </is>
      </c>
      <c r="J2619" t="inlineStr">
        <is>
          <t>Aisha Bello</t>
        </is>
      </c>
      <c r="K2619" s="70" t="n">
        <v>39</v>
      </c>
      <c r="L2619" s="71" t="n">
        <v>7664224.22</v>
      </c>
      <c r="M2619" s="71" t="n">
        <v>298904744.58</v>
      </c>
      <c r="N2619" s="71" t="n">
        <v>0</v>
      </c>
      <c r="O2619" s="71" t="n">
        <v>298904744.58</v>
      </c>
      <c r="P2619" s="71" t="n">
        <v>209175751.15</v>
      </c>
      <c r="Q2619" s="71" t="n">
        <v>89728993.43000001</v>
      </c>
      <c r="R2619" t="inlineStr">
        <is>
          <t>JK-04</t>
        </is>
      </c>
      <c r="S2619" t="inlineStr">
        <is>
          <t>Petrol</t>
        </is>
      </c>
      <c r="T2619" s="70" t="n">
        <v>39</v>
      </c>
      <c r="U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TY102611</t>
        </is>
      </c>
      <c r="B2620" s="68" t="n">
        <v>46003</v>
      </c>
      <c r="C2620" s="69" t="n">
        <v>2025</v>
      </c>
      <c r="D2620" t="inlineStr">
        <is>
          <t>Dec</t>
        </is>
      </c>
      <c r="E2620" t="inlineStr">
        <is>
          <t>North America</t>
        </is>
      </c>
      <c r="F2620" t="inlineStr">
        <is>
          <t>Canada</t>
        </is>
      </c>
      <c r="G2620" t="inlineStr">
        <is>
          <t>Hilux</t>
        </is>
      </c>
      <c r="H2620" t="inlineStr">
        <is>
          <t>Dealer retail</t>
        </is>
      </c>
      <c r="I2620" t="inlineStr">
        <is>
          <t>Private buyer</t>
        </is>
      </c>
      <c r="J2620" t="inlineStr">
        <is>
          <t>Ruhi Shaikh</t>
        </is>
      </c>
      <c r="K2620" s="70" t="n">
        <v>18</v>
      </c>
      <c r="L2620" s="71" t="n">
        <v>3795096.56</v>
      </c>
      <c r="M2620" s="71" t="n">
        <v>68311738.08</v>
      </c>
      <c r="N2620" s="71" t="n">
        <v>0</v>
      </c>
      <c r="O2620" s="71" t="n">
        <v>68311738.08</v>
      </c>
      <c r="P2620" s="71" t="n">
        <v>57911536.53</v>
      </c>
      <c r="Q2620" s="71" t="n">
        <v>10400201.55</v>
      </c>
      <c r="R2620" t="inlineStr">
        <is>
          <t>TO-01</t>
        </is>
      </c>
      <c r="S2620" t="inlineStr">
        <is>
          <t>Diesel</t>
        </is>
      </c>
      <c r="T2620" s="70" t="n">
        <v>19</v>
      </c>
      <c r="U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TY102612</t>
        </is>
      </c>
      <c r="B2621" s="68" t="n">
        <v>46003</v>
      </c>
      <c r="C2621" s="69" t="n">
        <v>2025</v>
      </c>
      <c r="D2621" t="inlineStr">
        <is>
          <t>Dec</t>
        </is>
      </c>
      <c r="E2621" t="inlineStr">
        <is>
          <t>Middle East</t>
        </is>
      </c>
      <c r="F2621" t="inlineStr">
        <is>
          <t>UAE</t>
        </is>
      </c>
      <c r="G2621" t="inlineStr">
        <is>
          <t>bZ4X</t>
        </is>
      </c>
      <c r="H2621" t="inlineStr">
        <is>
          <t>Dealer retail</t>
        </is>
      </c>
      <c r="I2621" t="inlineStr">
        <is>
          <t>Company fleet</t>
        </is>
      </c>
      <c r="J2621" t="inlineStr">
        <is>
          <t>Sophie Müller</t>
        </is>
      </c>
      <c r="K2621" s="70" t="n">
        <v>39</v>
      </c>
      <c r="L2621" s="71" t="n">
        <v>6254692.26</v>
      </c>
      <c r="M2621" s="71" t="n">
        <v>243932998.14</v>
      </c>
      <c r="N2621" s="71" t="n">
        <v>12196649.91</v>
      </c>
      <c r="O2621" s="71" t="n">
        <v>231736348.23</v>
      </c>
      <c r="P2621" s="71" t="n">
        <v>211254835.71</v>
      </c>
      <c r="Q2621" s="71" t="n">
        <v>20481512.52</v>
      </c>
      <c r="R2621" t="inlineStr">
        <is>
          <t>DB-03</t>
        </is>
      </c>
      <c r="S2621" t="inlineStr">
        <is>
          <t>EV</t>
        </is>
      </c>
      <c r="T2621" s="70" t="n">
        <v>38</v>
      </c>
      <c r="U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TY102613</t>
        </is>
      </c>
      <c r="B2622" s="68" t="n">
        <v>46003</v>
      </c>
      <c r="C2622" s="69" t="n">
        <v>2025</v>
      </c>
      <c r="D2622" t="inlineStr">
        <is>
          <t>Dec</t>
        </is>
      </c>
      <c r="E2622" t="inlineStr">
        <is>
          <t>North America</t>
        </is>
      </c>
      <c r="F2622" t="inlineStr">
        <is>
          <t>Canada</t>
        </is>
      </c>
      <c r="G2622" t="inlineStr">
        <is>
          <t>Camry</t>
        </is>
      </c>
      <c r="H2622" t="inlineStr">
        <is>
          <t>Fleet</t>
        </is>
      </c>
      <c r="I2622" t="inlineStr">
        <is>
          <t>Private buyer</t>
        </is>
      </c>
      <c r="J2622" t="inlineStr">
        <is>
          <t>Wei Chen</t>
        </is>
      </c>
      <c r="K2622" s="70" t="n">
        <v>27</v>
      </c>
      <c r="L2622" s="71" t="n">
        <v>4092913.95</v>
      </c>
      <c r="M2622" s="71" t="n">
        <v>110508676.65</v>
      </c>
      <c r="N2622" s="71" t="n">
        <v>2210173.53</v>
      </c>
      <c r="O2622" s="71" t="n">
        <v>108298503.12</v>
      </c>
      <c r="P2622" s="71" t="n">
        <v>87503141.09999999</v>
      </c>
      <c r="Q2622" s="71" t="n">
        <v>20795362.02</v>
      </c>
      <c r="R2622" t="inlineStr">
        <is>
          <t>TO-02</t>
        </is>
      </c>
      <c r="S2622" t="inlineStr">
        <is>
          <t>Petrol</t>
        </is>
      </c>
      <c r="T2622" s="70" t="n">
        <v>28</v>
      </c>
      <c r="U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TY102614</t>
        </is>
      </c>
      <c r="B2623" s="68" t="n">
        <v>46003</v>
      </c>
      <c r="C2623" s="69" t="n">
        <v>2025</v>
      </c>
      <c r="D2623" t="inlineStr">
        <is>
          <t>Dec</t>
        </is>
      </c>
      <c r="E2623" t="inlineStr">
        <is>
          <t>Japan</t>
        </is>
      </c>
      <c r="F2623" t="inlineStr">
        <is>
          <t>Japan</t>
        </is>
      </c>
      <c r="G2623" t="inlineStr">
        <is>
          <t>RAV4</t>
        </is>
      </c>
      <c r="H2623" t="inlineStr">
        <is>
          <t>Dealer retail</t>
        </is>
      </c>
      <c r="I2623" t="inlineStr">
        <is>
          <t>Company fleet</t>
        </is>
      </c>
      <c r="J2623" t="inlineStr">
        <is>
          <t>Mei Lin</t>
        </is>
      </c>
      <c r="K2623" s="70" t="n">
        <v>37</v>
      </c>
      <c r="L2623" s="71" t="n">
        <v>3646043.29</v>
      </c>
      <c r="M2623" s="71" t="n">
        <v>134903601.73</v>
      </c>
      <c r="N2623" s="71" t="n">
        <v>4047108.05</v>
      </c>
      <c r="O2623" s="71" t="n">
        <v>130856493.68</v>
      </c>
      <c r="P2623" s="71" t="n">
        <v>104323879.66</v>
      </c>
      <c r="Q2623" s="71" t="n">
        <v>26532614.02</v>
      </c>
      <c r="R2623" t="inlineStr">
        <is>
          <t>TK-03</t>
        </is>
      </c>
      <c r="S2623" t="inlineStr">
        <is>
          <t>Petrol</t>
        </is>
      </c>
      <c r="T2623" s="70" t="n">
        <v>39</v>
      </c>
      <c r="U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TY102615</t>
        </is>
      </c>
      <c r="B2624" s="68" t="n">
        <v>46004</v>
      </c>
      <c r="C2624" s="69" t="n">
        <v>2025</v>
      </c>
      <c r="D2624" t="inlineStr">
        <is>
          <t>Dec</t>
        </is>
      </c>
      <c r="E2624" t="inlineStr">
        <is>
          <t>North America</t>
        </is>
      </c>
      <c r="F2624" t="inlineStr">
        <is>
          <t>Canada</t>
        </is>
      </c>
      <c r="G2624" t="inlineStr">
        <is>
          <t>bZ4X</t>
        </is>
      </c>
      <c r="H2624" t="inlineStr">
        <is>
          <t>Fleet</t>
        </is>
      </c>
      <c r="I2624" t="inlineStr">
        <is>
          <t>Private buyer</t>
        </is>
      </c>
      <c r="J2624" t="inlineStr">
        <is>
          <t>Carlos Silva</t>
        </is>
      </c>
      <c r="K2624" s="70" t="n">
        <v>11</v>
      </c>
      <c r="L2624" s="71" t="n">
        <v>5788963.05</v>
      </c>
      <c r="M2624" s="71" t="n">
        <v>63678593.55</v>
      </c>
      <c r="N2624" s="71" t="n">
        <v>0</v>
      </c>
      <c r="O2624" s="71" t="n">
        <v>63678593.55</v>
      </c>
      <c r="P2624" s="71" t="n">
        <v>60262843.64</v>
      </c>
      <c r="Q2624" s="71" t="n">
        <v>3415749.91</v>
      </c>
      <c r="R2624" t="inlineStr">
        <is>
          <t>TO-03</t>
        </is>
      </c>
      <c r="S2624" t="inlineStr">
        <is>
          <t>EV</t>
        </is>
      </c>
      <c r="T2624" s="70" t="n">
        <v>11</v>
      </c>
      <c r="U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TY102616</t>
        </is>
      </c>
      <c r="B2625" s="68" t="n">
        <v>46004</v>
      </c>
      <c r="C2625" s="69" t="n">
        <v>2025</v>
      </c>
      <c r="D2625" t="inlineStr">
        <is>
          <t>Dec</t>
        </is>
      </c>
      <c r="E2625" t="inlineStr">
        <is>
          <t>North America</t>
        </is>
      </c>
      <c r="F2625" t="inlineStr">
        <is>
          <t>USA</t>
        </is>
      </c>
      <c r="G2625" t="inlineStr">
        <is>
          <t>Prius</t>
        </is>
      </c>
      <c r="H2625" t="inlineStr">
        <is>
          <t>Dealer retail</t>
        </is>
      </c>
      <c r="I2625" t="inlineStr">
        <is>
          <t>Private buyer</t>
        </is>
      </c>
      <c r="J2625" t="inlineStr">
        <is>
          <t>Ana Costa</t>
        </is>
      </c>
      <c r="K2625" s="70" t="n">
        <v>11</v>
      </c>
      <c r="L2625" s="71" t="n">
        <v>3334252.05</v>
      </c>
      <c r="M2625" s="71" t="n">
        <v>36676772.55</v>
      </c>
      <c r="N2625" s="71" t="n">
        <v>0</v>
      </c>
      <c r="O2625" s="71" t="n">
        <v>36676772.55</v>
      </c>
      <c r="P2625" s="71" t="n">
        <v>31774546.09</v>
      </c>
      <c r="Q2625" s="71" t="n">
        <v>4902226.46</v>
      </c>
      <c r="R2625" t="inlineStr">
        <is>
          <t>LA-02</t>
        </is>
      </c>
      <c r="S2625" t="inlineStr">
        <is>
          <t>Hybrid</t>
        </is>
      </c>
      <c r="T2625" s="70" t="n">
        <v>11</v>
      </c>
      <c r="U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TY102617</t>
        </is>
      </c>
      <c r="B2626" s="68" t="n">
        <v>46004</v>
      </c>
      <c r="C2626" s="69" t="n">
        <v>2025</v>
      </c>
      <c r="D2626" t="inlineStr">
        <is>
          <t>Dec</t>
        </is>
      </c>
      <c r="E2626" t="inlineStr">
        <is>
          <t>Japan</t>
        </is>
      </c>
      <c r="F2626" t="inlineStr">
        <is>
          <t>Japan</t>
        </is>
      </c>
      <c r="G2626" t="inlineStr">
        <is>
          <t>RAV4</t>
        </is>
      </c>
      <c r="H2626" t="inlineStr">
        <is>
          <t>Online reservation</t>
        </is>
      </c>
      <c r="I2626" t="inlineStr">
        <is>
          <t>Private buyer</t>
        </is>
      </c>
      <c r="J2626" t="inlineStr">
        <is>
          <t>Ana Costa</t>
        </is>
      </c>
      <c r="K2626" s="70" t="n">
        <v>12</v>
      </c>
      <c r="L2626" s="71" t="n">
        <v>3532272.89</v>
      </c>
      <c r="M2626" s="71" t="n">
        <v>42387274.68</v>
      </c>
      <c r="N2626" s="71" t="n">
        <v>1271618.24</v>
      </c>
      <c r="O2626" s="71" t="n">
        <v>41115656.44</v>
      </c>
      <c r="P2626" s="71" t="n">
        <v>35104788.9</v>
      </c>
      <c r="Q2626" s="71" t="n">
        <v>6010867.54</v>
      </c>
      <c r="R2626" t="inlineStr">
        <is>
          <t>NG-04</t>
        </is>
      </c>
      <c r="S2626" t="inlineStr">
        <is>
          <t>Hybrid</t>
        </is>
      </c>
      <c r="T2626" s="70" t="n">
        <v>12</v>
      </c>
      <c r="U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TY102618</t>
        </is>
      </c>
      <c r="B2627" s="68" t="n">
        <v>46004</v>
      </c>
      <c r="C2627" s="69" t="n">
        <v>2025</v>
      </c>
      <c r="D2627" t="inlineStr">
        <is>
          <t>Dec</t>
        </is>
      </c>
      <c r="E2627" t="inlineStr">
        <is>
          <t>North America</t>
        </is>
      </c>
      <c r="F2627" t="inlineStr">
        <is>
          <t>USA</t>
        </is>
      </c>
      <c r="G2627" t="inlineStr">
        <is>
          <t>RAV4</t>
        </is>
      </c>
      <c r="H2627" t="inlineStr">
        <is>
          <t>Dealer retail</t>
        </is>
      </c>
      <c r="I2627" t="inlineStr">
        <is>
          <t>Company fleet</t>
        </is>
      </c>
      <c r="J2627" t="inlineStr">
        <is>
          <t>Kofi Mensah</t>
        </is>
      </c>
      <c r="K2627" s="70" t="n">
        <v>8</v>
      </c>
      <c r="L2627" s="71" t="n">
        <v>3559821.68</v>
      </c>
      <c r="M2627" s="71" t="n">
        <v>28478573.44</v>
      </c>
      <c r="N2627" s="71" t="n">
        <v>0</v>
      </c>
      <c r="O2627" s="71" t="n">
        <v>28478573.44</v>
      </c>
      <c r="P2627" s="71" t="n">
        <v>22568501.75</v>
      </c>
      <c r="Q2627" s="71" t="n">
        <v>5910071.69</v>
      </c>
      <c r="R2627" t="inlineStr">
        <is>
          <t>TX-01</t>
        </is>
      </c>
      <c r="S2627" t="inlineStr">
        <is>
          <t>Petrol</t>
        </is>
      </c>
      <c r="T2627" s="70" t="n">
        <v>8</v>
      </c>
      <c r="U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TY102619</t>
        </is>
      </c>
      <c r="B2628" s="68" t="n">
        <v>46005</v>
      </c>
      <c r="C2628" s="69" t="n">
        <v>2025</v>
      </c>
      <c r="D2628" t="inlineStr">
        <is>
          <t>Dec</t>
        </is>
      </c>
      <c r="E2628" t="inlineStr">
        <is>
          <t>Asia</t>
        </is>
      </c>
      <c r="F2628" t="inlineStr">
        <is>
          <t>Thailand</t>
        </is>
      </c>
      <c r="G2628" t="inlineStr">
        <is>
          <t>RAV4</t>
        </is>
      </c>
      <c r="H2628" t="inlineStr">
        <is>
          <t>Dealer retail</t>
        </is>
      </c>
      <c r="I2628" t="inlineStr">
        <is>
          <t>Private buyer</t>
        </is>
      </c>
      <c r="J2628" t="inlineStr">
        <is>
          <t>Hiroshi Tanaka</t>
        </is>
      </c>
      <c r="K2628" s="70" t="n">
        <v>6</v>
      </c>
      <c r="L2628" s="71" t="n">
        <v>3682256.42</v>
      </c>
      <c r="M2628" s="71" t="n">
        <v>22093538.52</v>
      </c>
      <c r="N2628" s="71" t="n">
        <v>441870.77</v>
      </c>
      <c r="O2628" s="71" t="n">
        <v>21651667.75</v>
      </c>
      <c r="P2628" s="71" t="n">
        <v>17318111.26</v>
      </c>
      <c r="Q2628" s="71" t="n">
        <v>4333556.49</v>
      </c>
      <c r="R2628" t="inlineStr">
        <is>
          <t>BK-02</t>
        </is>
      </c>
      <c r="S2628" t="inlineStr">
        <is>
          <t>Petrol</t>
        </is>
      </c>
      <c r="T2628" s="70" t="n">
        <v>6</v>
      </c>
      <c r="U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TY102620</t>
        </is>
      </c>
      <c r="B2629" s="68" t="n">
        <v>46005</v>
      </c>
      <c r="C2629" s="69" t="n">
        <v>2025</v>
      </c>
      <c r="D2629" t="inlineStr">
        <is>
          <t>Dec</t>
        </is>
      </c>
      <c r="E2629" t="inlineStr">
        <is>
          <t>Asia</t>
        </is>
      </c>
      <c r="F2629" t="inlineStr">
        <is>
          <t>India</t>
        </is>
      </c>
      <c r="G2629" t="inlineStr">
        <is>
          <t>Corolla</t>
        </is>
      </c>
      <c r="H2629" t="inlineStr">
        <is>
          <t>Dealer retail</t>
        </is>
      </c>
      <c r="I2629" t="inlineStr">
        <is>
          <t>Private buyer</t>
        </is>
      </c>
      <c r="J2629" t="inlineStr">
        <is>
          <t>Sara Rossi</t>
        </is>
      </c>
      <c r="K2629" s="70" t="n">
        <v>32</v>
      </c>
      <c r="L2629" s="71" t="n">
        <v>2965309.35</v>
      </c>
      <c r="M2629" s="71" t="n">
        <v>94889899.2</v>
      </c>
      <c r="N2629" s="71" t="n">
        <v>4744494.96</v>
      </c>
      <c r="O2629" s="71" t="n">
        <v>90145404.23999999</v>
      </c>
      <c r="P2629" s="71" t="n">
        <v>72896342.76000001</v>
      </c>
      <c r="Q2629" s="71" t="n">
        <v>17249061.48</v>
      </c>
      <c r="R2629" t="inlineStr">
        <is>
          <t>PU-04</t>
        </is>
      </c>
      <c r="S2629" t="inlineStr">
        <is>
          <t>Hybrid</t>
        </is>
      </c>
      <c r="T2629" s="70" t="n">
        <v>34</v>
      </c>
      <c r="U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TY102621</t>
        </is>
      </c>
      <c r="B2630" s="68" t="n">
        <v>46005</v>
      </c>
      <c r="C2630" s="69" t="n">
        <v>2025</v>
      </c>
      <c r="D2630" t="inlineStr">
        <is>
          <t>Dec</t>
        </is>
      </c>
      <c r="E2630" t="inlineStr">
        <is>
          <t>North America</t>
        </is>
      </c>
      <c r="F2630" t="inlineStr">
        <is>
          <t>USA</t>
        </is>
      </c>
      <c r="G2630" t="inlineStr">
        <is>
          <t>Corolla</t>
        </is>
      </c>
      <c r="H2630" t="inlineStr">
        <is>
          <t>Dealer retail</t>
        </is>
      </c>
      <c r="I2630" t="inlineStr">
        <is>
          <t>Private buyer</t>
        </is>
      </c>
      <c r="J2630" t="inlineStr">
        <is>
          <t>Ruhi Shaikh</t>
        </is>
      </c>
      <c r="K2630" s="70" t="n">
        <v>27</v>
      </c>
      <c r="L2630" s="71" t="n">
        <v>2687789.17</v>
      </c>
      <c r="M2630" s="71" t="n">
        <v>72570307.59</v>
      </c>
      <c r="N2630" s="71" t="n">
        <v>3628515.38</v>
      </c>
      <c r="O2630" s="71" t="n">
        <v>68941792.20999999</v>
      </c>
      <c r="P2630" s="71" t="n">
        <v>63802508.14</v>
      </c>
      <c r="Q2630" s="71" t="n">
        <v>5139284.07</v>
      </c>
      <c r="R2630" t="inlineStr">
        <is>
          <t>TX-04</t>
        </is>
      </c>
      <c r="S2630" t="inlineStr">
        <is>
          <t>Petrol</t>
        </is>
      </c>
      <c r="T2630" s="70" t="n">
        <v>27</v>
      </c>
      <c r="U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TY102622</t>
        </is>
      </c>
      <c r="B2631" s="68" t="n">
        <v>46005</v>
      </c>
      <c r="C2631" s="69" t="n">
        <v>2025</v>
      </c>
      <c r="D2631" t="inlineStr">
        <is>
          <t>Dec</t>
        </is>
      </c>
      <c r="E2631" t="inlineStr">
        <is>
          <t>Asia</t>
        </is>
      </c>
      <c r="F2631" t="inlineStr">
        <is>
          <t>Thailand</t>
        </is>
      </c>
      <c r="G2631" t="inlineStr">
        <is>
          <t>Prius</t>
        </is>
      </c>
      <c r="H2631" t="inlineStr">
        <is>
          <t>Dealer retail</t>
        </is>
      </c>
      <c r="I2631" t="inlineStr">
        <is>
          <t>Company fleet</t>
        </is>
      </c>
      <c r="J2631" t="inlineStr">
        <is>
          <t>Olivia Brown</t>
        </is>
      </c>
      <c r="K2631" s="70" t="n">
        <v>27</v>
      </c>
      <c r="L2631" s="71" t="n">
        <v>3600337.26</v>
      </c>
      <c r="M2631" s="71" t="n">
        <v>97209106.02</v>
      </c>
      <c r="N2631" s="71" t="n">
        <v>0</v>
      </c>
      <c r="O2631" s="71" t="n">
        <v>97209106.02</v>
      </c>
      <c r="P2631" s="71" t="n">
        <v>78746882.98999999</v>
      </c>
      <c r="Q2631" s="71" t="n">
        <v>18462223.03</v>
      </c>
      <c r="R2631" t="inlineStr">
        <is>
          <t>BK-01</t>
        </is>
      </c>
      <c r="S2631" t="inlineStr">
        <is>
          <t>Hybrid</t>
        </is>
      </c>
      <c r="T2631" s="70" t="n">
        <v>26</v>
      </c>
      <c r="U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TY102623</t>
        </is>
      </c>
      <c r="B2632" s="68" t="n">
        <v>46005</v>
      </c>
      <c r="C2632" s="69" t="n">
        <v>2025</v>
      </c>
      <c r="D2632" t="inlineStr">
        <is>
          <t>Dec</t>
        </is>
      </c>
      <c r="E2632" t="inlineStr">
        <is>
          <t>Japan</t>
        </is>
      </c>
      <c r="F2632" t="inlineStr">
        <is>
          <t>Japan</t>
        </is>
      </c>
      <c r="G2632" t="inlineStr">
        <is>
          <t>RAV4</t>
        </is>
      </c>
      <c r="H2632" t="inlineStr">
        <is>
          <t>Dealer retail</t>
        </is>
      </c>
      <c r="I2632" t="inlineStr">
        <is>
          <t>Private buyer</t>
        </is>
      </c>
      <c r="J2632" t="inlineStr">
        <is>
          <t>Mei Lin</t>
        </is>
      </c>
      <c r="K2632" s="70" t="n">
        <v>46</v>
      </c>
      <c r="L2632" s="71" t="n">
        <v>3742363.23</v>
      </c>
      <c r="M2632" s="71" t="n">
        <v>172148708.58</v>
      </c>
      <c r="N2632" s="71" t="n">
        <v>5164461.26</v>
      </c>
      <c r="O2632" s="71" t="n">
        <v>166984247.32</v>
      </c>
      <c r="P2632" s="71" t="n">
        <v>127216221.85</v>
      </c>
      <c r="Q2632" s="71" t="n">
        <v>39768025.47</v>
      </c>
      <c r="R2632" t="inlineStr">
        <is>
          <t>TK-02</t>
        </is>
      </c>
      <c r="S2632" t="inlineStr">
        <is>
          <t>Hybrid</t>
        </is>
      </c>
      <c r="T2632" s="70" t="n">
        <v>50</v>
      </c>
      <c r="U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TY102624</t>
        </is>
      </c>
      <c r="B2633" s="68" t="n">
        <v>46006</v>
      </c>
      <c r="C2633" s="69" t="n">
        <v>2025</v>
      </c>
      <c r="D2633" t="inlineStr">
        <is>
          <t>Dec</t>
        </is>
      </c>
      <c r="E2633" t="inlineStr">
        <is>
          <t>Middle East</t>
        </is>
      </c>
      <c r="F2633" t="inlineStr">
        <is>
          <t>Saudi Arabia</t>
        </is>
      </c>
      <c r="G2633" t="inlineStr">
        <is>
          <t>Corolla</t>
        </is>
      </c>
      <c r="H2633" t="inlineStr">
        <is>
          <t>Dealer retail</t>
        </is>
      </c>
      <c r="I2633" t="inlineStr">
        <is>
          <t>Company fleet</t>
        </is>
      </c>
      <c r="J2633" t="inlineStr">
        <is>
          <t>Priya Nair</t>
        </is>
      </c>
      <c r="K2633" s="70" t="n">
        <v>51</v>
      </c>
      <c r="L2633" s="71" t="n">
        <v>2941895.48</v>
      </c>
      <c r="M2633" s="71" t="n">
        <v>150036669.48</v>
      </c>
      <c r="N2633" s="71" t="n">
        <v>4501100.08</v>
      </c>
      <c r="O2633" s="71" t="n">
        <v>145535569.4</v>
      </c>
      <c r="P2633" s="71" t="n">
        <v>118372743.28</v>
      </c>
      <c r="Q2633" s="71" t="n">
        <v>27162826.12</v>
      </c>
      <c r="R2633" t="inlineStr">
        <is>
          <t>RY-02</t>
        </is>
      </c>
      <c r="S2633" t="inlineStr">
        <is>
          <t>Hybrid</t>
        </is>
      </c>
      <c r="T2633" s="70" t="n">
        <v>53</v>
      </c>
      <c r="U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TY102625</t>
        </is>
      </c>
      <c r="B2634" s="68" t="n">
        <v>46006</v>
      </c>
      <c r="C2634" s="69" t="n">
        <v>2025</v>
      </c>
      <c r="D2634" t="inlineStr">
        <is>
          <t>Dec</t>
        </is>
      </c>
      <c r="E2634" t="inlineStr">
        <is>
          <t>Middle East</t>
        </is>
      </c>
      <c r="F2634" t="inlineStr">
        <is>
          <t>UAE</t>
        </is>
      </c>
      <c r="G2634" t="inlineStr">
        <is>
          <t>RAV4</t>
        </is>
      </c>
      <c r="H2634" t="inlineStr">
        <is>
          <t>Dealer retail</t>
        </is>
      </c>
      <c r="I2634" t="inlineStr">
        <is>
          <t>Private buyer</t>
        </is>
      </c>
      <c r="J2634" t="inlineStr">
        <is>
          <t>Lucas Martin</t>
        </is>
      </c>
      <c r="K2634" s="70" t="n">
        <v>53</v>
      </c>
      <c r="L2634" s="71" t="n">
        <v>3779934.52</v>
      </c>
      <c r="M2634" s="71" t="n">
        <v>200336529.56</v>
      </c>
      <c r="N2634" s="71" t="n">
        <v>4006730.59</v>
      </c>
      <c r="O2634" s="71" t="n">
        <v>196329798.97</v>
      </c>
      <c r="P2634" s="71" t="n">
        <v>152087429.29</v>
      </c>
      <c r="Q2634" s="71" t="n">
        <v>44242369.68</v>
      </c>
      <c r="R2634" t="inlineStr">
        <is>
          <t>DB-03</t>
        </is>
      </c>
      <c r="S2634" t="inlineStr">
        <is>
          <t>Hybrid</t>
        </is>
      </c>
      <c r="T2634" s="70" t="n">
        <v>54</v>
      </c>
      <c r="U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TY102626</t>
        </is>
      </c>
      <c r="B2635" s="68" t="n">
        <v>46006</v>
      </c>
      <c r="C2635" s="69" t="n">
        <v>2025</v>
      </c>
      <c r="D2635" t="inlineStr">
        <is>
          <t>Dec</t>
        </is>
      </c>
      <c r="E2635" t="inlineStr">
        <is>
          <t>North America</t>
        </is>
      </c>
      <c r="F2635" t="inlineStr">
        <is>
          <t>USA</t>
        </is>
      </c>
      <c r="G2635" t="inlineStr">
        <is>
          <t>Corolla</t>
        </is>
      </c>
      <c r="H2635" t="inlineStr">
        <is>
          <t>Online reservation</t>
        </is>
      </c>
      <c r="I2635" t="inlineStr">
        <is>
          <t>Company fleet</t>
        </is>
      </c>
      <c r="J2635" t="inlineStr">
        <is>
          <t>Ana Costa</t>
        </is>
      </c>
      <c r="K2635" s="70" t="n">
        <v>51</v>
      </c>
      <c r="L2635" s="71" t="n">
        <v>2665697.9</v>
      </c>
      <c r="M2635" s="71" t="n">
        <v>135950592.9</v>
      </c>
      <c r="N2635" s="71" t="n">
        <v>0</v>
      </c>
      <c r="O2635" s="71" t="n">
        <v>135950592.9</v>
      </c>
      <c r="P2635" s="71" t="n">
        <v>114165232.11</v>
      </c>
      <c r="Q2635" s="71" t="n">
        <v>21785360.79</v>
      </c>
      <c r="R2635" t="inlineStr">
        <is>
          <t>LA-02</t>
        </is>
      </c>
      <c r="S2635" t="inlineStr">
        <is>
          <t>Petrol</t>
        </is>
      </c>
      <c r="T2635" s="70" t="n">
        <v>51</v>
      </c>
      <c r="U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TY102627</t>
        </is>
      </c>
      <c r="B2636" s="68" t="n">
        <v>46006</v>
      </c>
      <c r="C2636" s="69" t="n">
        <v>2025</v>
      </c>
      <c r="D2636" t="inlineStr">
        <is>
          <t>Dec</t>
        </is>
      </c>
      <c r="E2636" t="inlineStr">
        <is>
          <t>Japan</t>
        </is>
      </c>
      <c r="F2636" t="inlineStr">
        <is>
          <t>Japan</t>
        </is>
      </c>
      <c r="G2636" t="inlineStr">
        <is>
          <t>Hilux</t>
        </is>
      </c>
      <c r="H2636" t="inlineStr">
        <is>
          <t>Online reservation</t>
        </is>
      </c>
      <c r="I2636" t="inlineStr">
        <is>
          <t>Government</t>
        </is>
      </c>
      <c r="J2636" t="inlineStr">
        <is>
          <t>Noah Smith</t>
        </is>
      </c>
      <c r="K2636" s="70" t="n">
        <v>51</v>
      </c>
      <c r="L2636" s="71" t="n">
        <v>3985134.8</v>
      </c>
      <c r="M2636" s="71" t="n">
        <v>203241874.8</v>
      </c>
      <c r="N2636" s="71" t="n">
        <v>6097256.24</v>
      </c>
      <c r="O2636" s="71" t="n">
        <v>197144618.56</v>
      </c>
      <c r="P2636" s="71" t="n">
        <v>160781877.72</v>
      </c>
      <c r="Q2636" s="71" t="n">
        <v>36362740.84</v>
      </c>
      <c r="R2636" t="inlineStr">
        <is>
          <t>TK-01</t>
        </is>
      </c>
      <c r="S2636" t="inlineStr">
        <is>
          <t>Diesel</t>
        </is>
      </c>
      <c r="T2636" s="70" t="n">
        <v>52</v>
      </c>
      <c r="U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TY102628</t>
        </is>
      </c>
      <c r="B2637" s="68" t="n">
        <v>46006</v>
      </c>
      <c r="C2637" s="69" t="n">
        <v>2025</v>
      </c>
      <c r="D2637" t="inlineStr">
        <is>
          <t>Dec</t>
        </is>
      </c>
      <c r="E2637" t="inlineStr">
        <is>
          <t>North America</t>
        </is>
      </c>
      <c r="F2637" t="inlineStr">
        <is>
          <t>Canada</t>
        </is>
      </c>
      <c r="G2637" t="inlineStr">
        <is>
          <t>RAV4</t>
        </is>
      </c>
      <c r="H2637" t="inlineStr">
        <is>
          <t>Dealer retail</t>
        </is>
      </c>
      <c r="I2637" t="inlineStr">
        <is>
          <t>Private buyer</t>
        </is>
      </c>
      <c r="J2637" t="inlineStr">
        <is>
          <t>Shraddha Kulkarni</t>
        </is>
      </c>
      <c r="K2637" s="70" t="n">
        <v>48</v>
      </c>
      <c r="L2637" s="71" t="n">
        <v>3753947.47</v>
      </c>
      <c r="M2637" s="71" t="n">
        <v>180189478.56</v>
      </c>
      <c r="N2637" s="71" t="n">
        <v>3603789.57</v>
      </c>
      <c r="O2637" s="71" t="n">
        <v>176585688.99</v>
      </c>
      <c r="P2637" s="71" t="n">
        <v>131494073.55</v>
      </c>
      <c r="Q2637" s="71" t="n">
        <v>45091615.44</v>
      </c>
      <c r="R2637" t="inlineStr">
        <is>
          <t>TO-03</t>
        </is>
      </c>
      <c r="S2637" t="inlineStr">
        <is>
          <t>Hybrid</t>
        </is>
      </c>
      <c r="T2637" s="70" t="n">
        <v>54</v>
      </c>
      <c r="U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TY102629</t>
        </is>
      </c>
      <c r="B2638" s="68" t="n">
        <v>46006</v>
      </c>
      <c r="C2638" s="69" t="n">
        <v>2025</v>
      </c>
      <c r="D2638" t="inlineStr">
        <is>
          <t>Dec</t>
        </is>
      </c>
      <c r="E2638" t="inlineStr">
        <is>
          <t>Japan</t>
        </is>
      </c>
      <c r="F2638" t="inlineStr">
        <is>
          <t>Japan</t>
        </is>
      </c>
      <c r="G2638" t="inlineStr">
        <is>
          <t>Hilux</t>
        </is>
      </c>
      <c r="H2638" t="inlineStr">
        <is>
          <t>Dealer retail</t>
        </is>
      </c>
      <c r="I2638" t="inlineStr">
        <is>
          <t>Private buyer</t>
        </is>
      </c>
      <c r="J2638" t="inlineStr">
        <is>
          <t>Carlos Silva</t>
        </is>
      </c>
      <c r="K2638" s="70" t="n">
        <v>13</v>
      </c>
      <c r="L2638" s="71" t="n">
        <v>3782704.79</v>
      </c>
      <c r="M2638" s="71" t="n">
        <v>49175162.27</v>
      </c>
      <c r="N2638" s="71" t="n">
        <v>0</v>
      </c>
      <c r="O2638" s="71" t="n">
        <v>49175162.27</v>
      </c>
      <c r="P2638" s="71" t="n">
        <v>41544092.65</v>
      </c>
      <c r="Q2638" s="71" t="n">
        <v>7631069.62</v>
      </c>
      <c r="R2638" t="inlineStr">
        <is>
          <t>TK-02</t>
        </is>
      </c>
      <c r="S2638" t="inlineStr">
        <is>
          <t>Diesel</t>
        </is>
      </c>
      <c r="T2638" s="70" t="n">
        <v>14</v>
      </c>
      <c r="U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TY102630</t>
        </is>
      </c>
      <c r="B2639" s="68" t="n">
        <v>46007</v>
      </c>
      <c r="C2639" s="69" t="n">
        <v>2025</v>
      </c>
      <c r="D2639" t="inlineStr">
        <is>
          <t>Dec</t>
        </is>
      </c>
      <c r="E2639" t="inlineStr">
        <is>
          <t>Japan</t>
        </is>
      </c>
      <c r="F2639" t="inlineStr">
        <is>
          <t>Japan</t>
        </is>
      </c>
      <c r="G2639" t="inlineStr">
        <is>
          <t>Corolla</t>
        </is>
      </c>
      <c r="H2639" t="inlineStr">
        <is>
          <t>Dealer retail</t>
        </is>
      </c>
      <c r="I2639" t="inlineStr">
        <is>
          <t>Private buyer</t>
        </is>
      </c>
      <c r="J2639" t="inlineStr">
        <is>
          <t>Shraddha Kulkarni</t>
        </is>
      </c>
      <c r="K2639" s="70" t="n">
        <v>14</v>
      </c>
      <c r="L2639" s="71" t="n">
        <v>2632218.53</v>
      </c>
      <c r="M2639" s="71" t="n">
        <v>36851059.42</v>
      </c>
      <c r="N2639" s="71" t="n">
        <v>737021.1899999999</v>
      </c>
      <c r="O2639" s="71" t="n">
        <v>36114038.23</v>
      </c>
      <c r="P2639" s="71" t="n">
        <v>32898423.38</v>
      </c>
      <c r="Q2639" s="71" t="n">
        <v>3215614.85</v>
      </c>
      <c r="R2639" t="inlineStr">
        <is>
          <t>TK-02</t>
        </is>
      </c>
      <c r="S2639" t="inlineStr">
        <is>
          <t>Hybrid</t>
        </is>
      </c>
      <c r="T2639" s="70" t="n">
        <v>13</v>
      </c>
      <c r="U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TY102631</t>
        </is>
      </c>
      <c r="B2640" s="68" t="n">
        <v>46007</v>
      </c>
      <c r="C2640" s="69" t="n">
        <v>2025</v>
      </c>
      <c r="D2640" t="inlineStr">
        <is>
          <t>Dec</t>
        </is>
      </c>
      <c r="E2640" t="inlineStr">
        <is>
          <t>Asia</t>
        </is>
      </c>
      <c r="F2640" t="inlineStr">
        <is>
          <t>Indonesia</t>
        </is>
      </c>
      <c r="G2640" t="inlineStr">
        <is>
          <t>bZ4X</t>
        </is>
      </c>
      <c r="H2640" t="inlineStr">
        <is>
          <t>Dealer retail</t>
        </is>
      </c>
      <c r="I2640" t="inlineStr">
        <is>
          <t>Company fleet</t>
        </is>
      </c>
      <c r="J2640" t="inlineStr">
        <is>
          <t>Noah Smith</t>
        </is>
      </c>
      <c r="K2640" s="70" t="n">
        <v>37</v>
      </c>
      <c r="L2640" s="71" t="n">
        <v>5748526.51</v>
      </c>
      <c r="M2640" s="71" t="n">
        <v>212695480.87</v>
      </c>
      <c r="N2640" s="71" t="n">
        <v>4253909.62</v>
      </c>
      <c r="O2640" s="71" t="n">
        <v>208441571.25</v>
      </c>
      <c r="P2640" s="71" t="n">
        <v>205249300.28</v>
      </c>
      <c r="Q2640" s="71" t="n">
        <v>3192270.97</v>
      </c>
      <c r="R2640" t="inlineStr">
        <is>
          <t>JK-04</t>
        </is>
      </c>
      <c r="S2640" t="inlineStr">
        <is>
          <t>EV</t>
        </is>
      </c>
      <c r="T2640" s="70" t="n">
        <v>41</v>
      </c>
      <c r="U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TY102632</t>
        </is>
      </c>
      <c r="B2641" s="68" t="n">
        <v>46007</v>
      </c>
      <c r="C2641" s="69" t="n">
        <v>2025</v>
      </c>
      <c r="D2641" t="inlineStr">
        <is>
          <t>Dec</t>
        </is>
      </c>
      <c r="E2641" t="inlineStr">
        <is>
          <t>North America</t>
        </is>
      </c>
      <c r="F2641" t="inlineStr">
        <is>
          <t>USA</t>
        </is>
      </c>
      <c r="G2641" t="inlineStr">
        <is>
          <t>bZ4X</t>
        </is>
      </c>
      <c r="H2641" t="inlineStr">
        <is>
          <t>Dealer retail</t>
        </is>
      </c>
      <c r="I2641" t="inlineStr">
        <is>
          <t>Private buyer</t>
        </is>
      </c>
      <c r="J2641" t="inlineStr">
        <is>
          <t>Amir Khan</t>
        </is>
      </c>
      <c r="K2641" s="70" t="n">
        <v>8</v>
      </c>
      <c r="L2641" s="71" t="n">
        <v>5927289.56</v>
      </c>
      <c r="M2641" s="71" t="n">
        <v>47418316.48</v>
      </c>
      <c r="N2641" s="71" t="n">
        <v>0</v>
      </c>
      <c r="O2641" s="71" t="n">
        <v>47418316.48</v>
      </c>
      <c r="P2641" s="71" t="n">
        <v>43388205.63</v>
      </c>
      <c r="Q2641" s="71" t="n">
        <v>4030110.85</v>
      </c>
      <c r="R2641" t="inlineStr">
        <is>
          <t>NY-04</t>
        </is>
      </c>
      <c r="S2641" t="inlineStr">
        <is>
          <t>EV</t>
        </is>
      </c>
      <c r="T2641" s="70" t="n">
        <v>8</v>
      </c>
      <c r="U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TY102633</t>
        </is>
      </c>
      <c r="B2642" s="68" t="n">
        <v>46007</v>
      </c>
      <c r="C2642" s="69" t="n">
        <v>2025</v>
      </c>
      <c r="D2642" t="inlineStr">
        <is>
          <t>Dec</t>
        </is>
      </c>
      <c r="E2642" t="inlineStr">
        <is>
          <t>Asia</t>
        </is>
      </c>
      <c r="F2642" t="inlineStr">
        <is>
          <t>Thailand</t>
        </is>
      </c>
      <c r="G2642" t="inlineStr">
        <is>
          <t>Corolla</t>
        </is>
      </c>
      <c r="H2642" t="inlineStr">
        <is>
          <t>Fleet</t>
        </is>
      </c>
      <c r="I2642" t="inlineStr">
        <is>
          <t>Private buyer</t>
        </is>
      </c>
      <c r="J2642" t="inlineStr">
        <is>
          <t>Amir Khan</t>
        </is>
      </c>
      <c r="K2642" s="70" t="n">
        <v>22</v>
      </c>
      <c r="L2642" s="71" t="n">
        <v>2814593.28</v>
      </c>
      <c r="M2642" s="71" t="n">
        <v>61921052.16</v>
      </c>
      <c r="N2642" s="71" t="n">
        <v>1857631.56</v>
      </c>
      <c r="O2642" s="71" t="n">
        <v>60063420.6</v>
      </c>
      <c r="P2642" s="71" t="n">
        <v>50334961.23</v>
      </c>
      <c r="Q2642" s="71" t="n">
        <v>9728459.369999999</v>
      </c>
      <c r="R2642" t="inlineStr">
        <is>
          <t>BK-02</t>
        </is>
      </c>
      <c r="S2642" t="inlineStr">
        <is>
          <t>Petrol</t>
        </is>
      </c>
      <c r="T2642" s="70" t="n">
        <v>22</v>
      </c>
      <c r="U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TY102634</t>
        </is>
      </c>
      <c r="B2643" s="68" t="n">
        <v>46007</v>
      </c>
      <c r="C2643" s="69" t="n">
        <v>2025</v>
      </c>
      <c r="D2643" t="inlineStr">
        <is>
          <t>Dec</t>
        </is>
      </c>
      <c r="E2643" t="inlineStr">
        <is>
          <t>North America</t>
        </is>
      </c>
      <c r="F2643" t="inlineStr">
        <is>
          <t>USA</t>
        </is>
      </c>
      <c r="G2643" t="inlineStr">
        <is>
          <t>RAV4</t>
        </is>
      </c>
      <c r="H2643" t="inlineStr">
        <is>
          <t>Dealer retail</t>
        </is>
      </c>
      <c r="I2643" t="inlineStr">
        <is>
          <t>Private buyer</t>
        </is>
      </c>
      <c r="J2643" t="inlineStr">
        <is>
          <t>Aisha Bello</t>
        </is>
      </c>
      <c r="K2643" s="70" t="n">
        <v>47</v>
      </c>
      <c r="L2643" s="71" t="n">
        <v>3638360.95</v>
      </c>
      <c r="M2643" s="71" t="n">
        <v>171002964.65</v>
      </c>
      <c r="N2643" s="71" t="n">
        <v>5130088.94</v>
      </c>
      <c r="O2643" s="71" t="n">
        <v>165872875.71</v>
      </c>
      <c r="P2643" s="71" t="n">
        <v>136690242.06</v>
      </c>
      <c r="Q2643" s="71" t="n">
        <v>29182633.65</v>
      </c>
      <c r="R2643" t="inlineStr">
        <is>
          <t>TX-02</t>
        </is>
      </c>
      <c r="S2643" t="inlineStr">
        <is>
          <t>Petrol</t>
        </is>
      </c>
      <c r="T2643" s="70" t="n">
        <v>48</v>
      </c>
      <c r="U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TY102635</t>
        </is>
      </c>
      <c r="B2644" s="68" t="n">
        <v>46007</v>
      </c>
      <c r="C2644" s="69" t="n">
        <v>2025</v>
      </c>
      <c r="D2644" t="inlineStr">
        <is>
          <t>Dec</t>
        </is>
      </c>
      <c r="E2644" t="inlineStr">
        <is>
          <t>Japan</t>
        </is>
      </c>
      <c r="F2644" t="inlineStr">
        <is>
          <t>Japan</t>
        </is>
      </c>
      <c r="G2644" t="inlineStr">
        <is>
          <t>Corolla</t>
        </is>
      </c>
      <c r="H2644" t="inlineStr">
        <is>
          <t>Dealer retail</t>
        </is>
      </c>
      <c r="I2644" t="inlineStr">
        <is>
          <t>Private buyer</t>
        </is>
      </c>
      <c r="J2644" t="inlineStr">
        <is>
          <t>Carlos Silva</t>
        </is>
      </c>
      <c r="K2644" s="70" t="n">
        <v>26</v>
      </c>
      <c r="L2644" s="71" t="n">
        <v>2901369.21</v>
      </c>
      <c r="M2644" s="71" t="n">
        <v>75435599.45999999</v>
      </c>
      <c r="N2644" s="71" t="n">
        <v>2263067.98</v>
      </c>
      <c r="O2644" s="71" t="n">
        <v>73172531.48</v>
      </c>
      <c r="P2644" s="71" t="n">
        <v>61361220.49</v>
      </c>
      <c r="Q2644" s="71" t="n">
        <v>11811310.99</v>
      </c>
      <c r="R2644" t="inlineStr">
        <is>
          <t>OS-03</t>
        </is>
      </c>
      <c r="S2644" t="inlineStr">
        <is>
          <t>Petrol</t>
        </is>
      </c>
      <c r="T2644" s="70" t="n">
        <v>27</v>
      </c>
      <c r="U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TY102636</t>
        </is>
      </c>
      <c r="B2645" s="68" t="n">
        <v>46007</v>
      </c>
      <c r="C2645" s="69" t="n">
        <v>2025</v>
      </c>
      <c r="D2645" t="inlineStr">
        <is>
          <t>Dec</t>
        </is>
      </c>
      <c r="E2645" t="inlineStr">
        <is>
          <t>Japan</t>
        </is>
      </c>
      <c r="F2645" t="inlineStr">
        <is>
          <t>Japan</t>
        </is>
      </c>
      <c r="G2645" t="inlineStr">
        <is>
          <t>RAV4</t>
        </is>
      </c>
      <c r="H2645" t="inlineStr">
        <is>
          <t>Dealer retail</t>
        </is>
      </c>
      <c r="I2645" t="inlineStr">
        <is>
          <t>Private buyer</t>
        </is>
      </c>
      <c r="J2645" t="inlineStr">
        <is>
          <t>Aisha Bello</t>
        </is>
      </c>
      <c r="K2645" s="70" t="n">
        <v>7</v>
      </c>
      <c r="L2645" s="71" t="n">
        <v>3569280.12</v>
      </c>
      <c r="M2645" s="71" t="n">
        <v>24984960.84</v>
      </c>
      <c r="N2645" s="71" t="n">
        <v>749548.83</v>
      </c>
      <c r="O2645" s="71" t="n">
        <v>24235412.01</v>
      </c>
      <c r="P2645" s="71" t="n">
        <v>19211553.57</v>
      </c>
      <c r="Q2645" s="71" t="n">
        <v>5023858.44</v>
      </c>
      <c r="R2645" t="inlineStr">
        <is>
          <t>NG-02</t>
        </is>
      </c>
      <c r="S2645" t="inlineStr">
        <is>
          <t>Hybrid</t>
        </is>
      </c>
      <c r="T2645" s="70" t="n">
        <v>7</v>
      </c>
      <c r="U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TY102637</t>
        </is>
      </c>
      <c r="B2646" s="68" t="n">
        <v>46007</v>
      </c>
      <c r="C2646" s="69" t="n">
        <v>2025</v>
      </c>
      <c r="D2646" t="inlineStr">
        <is>
          <t>Dec</t>
        </is>
      </c>
      <c r="E2646" t="inlineStr">
        <is>
          <t>Asia</t>
        </is>
      </c>
      <c r="F2646" t="inlineStr">
        <is>
          <t>Thailand</t>
        </is>
      </c>
      <c r="G2646" t="inlineStr">
        <is>
          <t>Prius</t>
        </is>
      </c>
      <c r="H2646" t="inlineStr">
        <is>
          <t>Fleet</t>
        </is>
      </c>
      <c r="I2646" t="inlineStr">
        <is>
          <t>Private buyer</t>
        </is>
      </c>
      <c r="J2646" t="inlineStr">
        <is>
          <t>Liam O'Brien</t>
        </is>
      </c>
      <c r="K2646" s="70" t="n">
        <v>53</v>
      </c>
      <c r="L2646" s="71" t="n">
        <v>3628323.93</v>
      </c>
      <c r="M2646" s="71" t="n">
        <v>192301168.29</v>
      </c>
      <c r="N2646" s="71" t="n">
        <v>3846023.37</v>
      </c>
      <c r="O2646" s="71" t="n">
        <v>188455144.92</v>
      </c>
      <c r="P2646" s="71" t="n">
        <v>153113509.57</v>
      </c>
      <c r="Q2646" s="71" t="n">
        <v>35341635.35</v>
      </c>
      <c r="R2646" t="inlineStr">
        <is>
          <t>BK-02</t>
        </is>
      </c>
      <c r="S2646" t="inlineStr">
        <is>
          <t>Hybrid</t>
        </is>
      </c>
      <c r="T2646" s="70" t="n">
        <v>55</v>
      </c>
      <c r="U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TY102638</t>
        </is>
      </c>
      <c r="B2647" s="68" t="n">
        <v>46007</v>
      </c>
      <c r="C2647" s="69" t="n">
        <v>2025</v>
      </c>
      <c r="D2647" t="inlineStr">
        <is>
          <t>Dec</t>
        </is>
      </c>
      <c r="E2647" t="inlineStr">
        <is>
          <t>Middle East</t>
        </is>
      </c>
      <c r="F2647" t="inlineStr">
        <is>
          <t>UAE</t>
        </is>
      </c>
      <c r="G2647" t="inlineStr">
        <is>
          <t>Land Cruiser</t>
        </is>
      </c>
      <c r="H2647" t="inlineStr">
        <is>
          <t>Dealer retail</t>
        </is>
      </c>
      <c r="I2647" t="inlineStr">
        <is>
          <t>Private buyer</t>
        </is>
      </c>
      <c r="J2647" t="inlineStr">
        <is>
          <t>Fatima Al-Saud</t>
        </is>
      </c>
      <c r="K2647" s="70" t="n">
        <v>42</v>
      </c>
      <c r="L2647" s="71" t="n">
        <v>7508068.08</v>
      </c>
      <c r="M2647" s="71" t="n">
        <v>315338859.36</v>
      </c>
      <c r="N2647" s="71" t="n">
        <v>0</v>
      </c>
      <c r="O2647" s="71" t="n">
        <v>315338859.36</v>
      </c>
      <c r="P2647" s="71" t="n">
        <v>224491351.8</v>
      </c>
      <c r="Q2647" s="71" t="n">
        <v>90847507.56</v>
      </c>
      <c r="R2647" t="inlineStr">
        <is>
          <t>DB-04</t>
        </is>
      </c>
      <c r="S2647" t="inlineStr">
        <is>
          <t>Petrol</t>
        </is>
      </c>
      <c r="T2647" s="70" t="n">
        <v>43</v>
      </c>
      <c r="U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TY102639</t>
        </is>
      </c>
      <c r="B2648" s="68" t="n">
        <v>46007</v>
      </c>
      <c r="C2648" s="69" t="n">
        <v>2025</v>
      </c>
      <c r="D2648" t="inlineStr">
        <is>
          <t>Dec</t>
        </is>
      </c>
      <c r="E2648" t="inlineStr">
        <is>
          <t>Asia</t>
        </is>
      </c>
      <c r="F2648" t="inlineStr">
        <is>
          <t>Indonesia</t>
        </is>
      </c>
      <c r="G2648" t="inlineStr">
        <is>
          <t>Camry</t>
        </is>
      </c>
      <c r="H2648" t="inlineStr">
        <is>
          <t>Dealer retail</t>
        </is>
      </c>
      <c r="I2648" t="inlineStr">
        <is>
          <t>Private buyer</t>
        </is>
      </c>
      <c r="J2648" t="inlineStr">
        <is>
          <t>Emma Clarke</t>
        </is>
      </c>
      <c r="K2648" s="70" t="n">
        <v>47</v>
      </c>
      <c r="L2648" s="71" t="n">
        <v>4124474.83</v>
      </c>
      <c r="M2648" s="71" t="n">
        <v>193850317.01</v>
      </c>
      <c r="N2648" s="71" t="n">
        <v>9692515.85</v>
      </c>
      <c r="O2648" s="71" t="n">
        <v>184157801.16</v>
      </c>
      <c r="P2648" s="71" t="n">
        <v>145799061.44</v>
      </c>
      <c r="Q2648" s="71" t="n">
        <v>38358739.72</v>
      </c>
      <c r="R2648" t="inlineStr">
        <is>
          <t>JK-02</t>
        </is>
      </c>
      <c r="S2648" t="inlineStr">
        <is>
          <t>Petrol</t>
        </is>
      </c>
      <c r="T2648" s="70" t="n">
        <v>48</v>
      </c>
      <c r="U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TY102640</t>
        </is>
      </c>
      <c r="B2649" s="68" t="n">
        <v>46008</v>
      </c>
      <c r="C2649" s="69" t="n">
        <v>2025</v>
      </c>
      <c r="D2649" t="inlineStr">
        <is>
          <t>Dec</t>
        </is>
      </c>
      <c r="E2649" t="inlineStr">
        <is>
          <t>North America</t>
        </is>
      </c>
      <c r="F2649" t="inlineStr">
        <is>
          <t>Canada</t>
        </is>
      </c>
      <c r="G2649" t="inlineStr">
        <is>
          <t>Corolla</t>
        </is>
      </c>
      <c r="H2649" t="inlineStr">
        <is>
          <t>Online reservation</t>
        </is>
      </c>
      <c r="I2649" t="inlineStr">
        <is>
          <t>Company fleet</t>
        </is>
      </c>
      <c r="J2649" t="inlineStr">
        <is>
          <t>Sophie Müller</t>
        </is>
      </c>
      <c r="K2649" s="70" t="n">
        <v>24</v>
      </c>
      <c r="L2649" s="71" t="n">
        <v>2951552.67</v>
      </c>
      <c r="M2649" s="71" t="n">
        <v>70837264.08</v>
      </c>
      <c r="N2649" s="71" t="n">
        <v>2125117.92</v>
      </c>
      <c r="O2649" s="71" t="n">
        <v>68712146.16</v>
      </c>
      <c r="P2649" s="71" t="n">
        <v>54673948.58</v>
      </c>
      <c r="Q2649" s="71" t="n">
        <v>14038197.58</v>
      </c>
      <c r="R2649" t="inlineStr">
        <is>
          <t>TO-03</t>
        </is>
      </c>
      <c r="S2649" t="inlineStr">
        <is>
          <t>Hybrid</t>
        </is>
      </c>
      <c r="T2649" s="70" t="n">
        <v>25</v>
      </c>
      <c r="U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TY102641</t>
        </is>
      </c>
      <c r="B2650" s="68" t="n">
        <v>46008</v>
      </c>
      <c r="C2650" s="69" t="n">
        <v>2025</v>
      </c>
      <c r="D2650" t="inlineStr">
        <is>
          <t>Dec</t>
        </is>
      </c>
      <c r="E2650" t="inlineStr">
        <is>
          <t>Japan</t>
        </is>
      </c>
      <c r="F2650" t="inlineStr">
        <is>
          <t>Japan</t>
        </is>
      </c>
      <c r="G2650" t="inlineStr">
        <is>
          <t>Hilux</t>
        </is>
      </c>
      <c r="H2650" t="inlineStr">
        <is>
          <t>Fleet</t>
        </is>
      </c>
      <c r="I2650" t="inlineStr">
        <is>
          <t>Private buyer</t>
        </is>
      </c>
      <c r="J2650" t="inlineStr">
        <is>
          <t>Emma Clarke</t>
        </is>
      </c>
      <c r="K2650" s="70" t="n">
        <v>37</v>
      </c>
      <c r="L2650" s="71" t="n">
        <v>4188531.03</v>
      </c>
      <c r="M2650" s="71" t="n">
        <v>154975648.11</v>
      </c>
      <c r="N2650" s="71" t="n">
        <v>0</v>
      </c>
      <c r="O2650" s="71" t="n">
        <v>154975648.11</v>
      </c>
      <c r="P2650" s="71" t="n">
        <v>118023922.21</v>
      </c>
      <c r="Q2650" s="71" t="n">
        <v>36951725.9</v>
      </c>
      <c r="R2650" t="inlineStr">
        <is>
          <t>OS-04</t>
        </is>
      </c>
      <c r="S2650" t="inlineStr">
        <is>
          <t>Diesel</t>
        </is>
      </c>
      <c r="T2650" s="70" t="n">
        <v>39</v>
      </c>
      <c r="U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TY102642</t>
        </is>
      </c>
      <c r="B2651" s="68" t="n">
        <v>46008</v>
      </c>
      <c r="C2651" s="69" t="n">
        <v>2025</v>
      </c>
      <c r="D2651" t="inlineStr">
        <is>
          <t>Dec</t>
        </is>
      </c>
      <c r="E2651" t="inlineStr">
        <is>
          <t>Asia</t>
        </is>
      </c>
      <c r="F2651" t="inlineStr">
        <is>
          <t>Indonesia</t>
        </is>
      </c>
      <c r="G2651" t="inlineStr">
        <is>
          <t>Hilux</t>
        </is>
      </c>
      <c r="H2651" t="inlineStr">
        <is>
          <t>Dealer retail</t>
        </is>
      </c>
      <c r="I2651" t="inlineStr">
        <is>
          <t>Private buyer</t>
        </is>
      </c>
      <c r="J2651" t="inlineStr">
        <is>
          <t>Sara Rossi</t>
        </is>
      </c>
      <c r="K2651" s="70" t="n">
        <v>12</v>
      </c>
      <c r="L2651" s="71" t="n">
        <v>3853207.31</v>
      </c>
      <c r="M2651" s="71" t="n">
        <v>46238487.72</v>
      </c>
      <c r="N2651" s="71" t="n">
        <v>1387154.63</v>
      </c>
      <c r="O2651" s="71" t="n">
        <v>44851333.09</v>
      </c>
      <c r="P2651" s="71" t="n">
        <v>39627049.37</v>
      </c>
      <c r="Q2651" s="71" t="n">
        <v>5224283.72</v>
      </c>
      <c r="R2651" t="inlineStr">
        <is>
          <t>JK-02</t>
        </is>
      </c>
      <c r="S2651" t="inlineStr">
        <is>
          <t>Diesel</t>
        </is>
      </c>
      <c r="T2651" s="70" t="n">
        <v>12</v>
      </c>
      <c r="U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TY102643</t>
        </is>
      </c>
      <c r="B2652" s="68" t="n">
        <v>46008</v>
      </c>
      <c r="C2652" s="69" t="n">
        <v>2025</v>
      </c>
      <c r="D2652" t="inlineStr">
        <is>
          <t>Dec</t>
        </is>
      </c>
      <c r="E2652" t="inlineStr">
        <is>
          <t>Japan</t>
        </is>
      </c>
      <c r="F2652" t="inlineStr">
        <is>
          <t>Japan</t>
        </is>
      </c>
      <c r="G2652" t="inlineStr">
        <is>
          <t>Corolla</t>
        </is>
      </c>
      <c r="H2652" t="inlineStr">
        <is>
          <t>Dealer retail</t>
        </is>
      </c>
      <c r="I2652" t="inlineStr">
        <is>
          <t>Private buyer</t>
        </is>
      </c>
      <c r="J2652" t="inlineStr">
        <is>
          <t>Liam O'Brien</t>
        </is>
      </c>
      <c r="K2652" s="70" t="n">
        <v>4</v>
      </c>
      <c r="L2652" s="71" t="n">
        <v>2781791.95</v>
      </c>
      <c r="M2652" s="71" t="n">
        <v>11127167.8</v>
      </c>
      <c r="N2652" s="71" t="n">
        <v>333815.03</v>
      </c>
      <c r="O2652" s="71" t="n">
        <v>10793352.77</v>
      </c>
      <c r="P2652" s="71" t="n">
        <v>9359559.800000001</v>
      </c>
      <c r="Q2652" s="71" t="n">
        <v>1433792.97</v>
      </c>
      <c r="R2652" t="inlineStr">
        <is>
          <t>OS-03</t>
        </is>
      </c>
      <c r="S2652" t="inlineStr">
        <is>
          <t>Hybrid</t>
        </is>
      </c>
      <c r="T2652" s="70" t="n">
        <v>4</v>
      </c>
      <c r="U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TY102644</t>
        </is>
      </c>
      <c r="B2653" s="68" t="n">
        <v>46008</v>
      </c>
      <c r="C2653" s="69" t="n">
        <v>2025</v>
      </c>
      <c r="D2653" t="inlineStr">
        <is>
          <t>Dec</t>
        </is>
      </c>
      <c r="E2653" t="inlineStr">
        <is>
          <t>Japan</t>
        </is>
      </c>
      <c r="F2653" t="inlineStr">
        <is>
          <t>Japan</t>
        </is>
      </c>
      <c r="G2653" t="inlineStr">
        <is>
          <t>RAV4</t>
        </is>
      </c>
      <c r="H2653" t="inlineStr">
        <is>
          <t>Fleet</t>
        </is>
      </c>
      <c r="I2653" t="inlineStr">
        <is>
          <t>Private buyer</t>
        </is>
      </c>
      <c r="J2653" t="inlineStr">
        <is>
          <t>Mei Lin</t>
        </is>
      </c>
      <c r="K2653" s="70" t="n">
        <v>6</v>
      </c>
      <c r="L2653" s="71" t="n">
        <v>3734335.23</v>
      </c>
      <c r="M2653" s="71" t="n">
        <v>22406011.38</v>
      </c>
      <c r="N2653" s="71" t="n">
        <v>448120.23</v>
      </c>
      <c r="O2653" s="71" t="n">
        <v>21957891.15</v>
      </c>
      <c r="P2653" s="71" t="n">
        <v>17520829.76</v>
      </c>
      <c r="Q2653" s="71" t="n">
        <v>4437061.39</v>
      </c>
      <c r="R2653" t="inlineStr">
        <is>
          <t>TK-02</t>
        </is>
      </c>
      <c r="S2653" t="inlineStr">
        <is>
          <t>Petrol</t>
        </is>
      </c>
      <c r="T2653" s="70" t="n">
        <v>6</v>
      </c>
      <c r="U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TY102645</t>
        </is>
      </c>
      <c r="B2654" s="68" t="n">
        <v>46009</v>
      </c>
      <c r="C2654" s="69" t="n">
        <v>2025</v>
      </c>
      <c r="D2654" t="inlineStr">
        <is>
          <t>Dec</t>
        </is>
      </c>
      <c r="E2654" t="inlineStr">
        <is>
          <t>Japan</t>
        </is>
      </c>
      <c r="F2654" t="inlineStr">
        <is>
          <t>Japan</t>
        </is>
      </c>
      <c r="G2654" t="inlineStr">
        <is>
          <t>Hilux</t>
        </is>
      </c>
      <c r="H2654" t="inlineStr">
        <is>
          <t>Dealer retail</t>
        </is>
      </c>
      <c r="I2654" t="inlineStr">
        <is>
          <t>Company fleet</t>
        </is>
      </c>
      <c r="J2654" t="inlineStr">
        <is>
          <t>Shraddha Kulkarni</t>
        </is>
      </c>
      <c r="K2654" s="70" t="n">
        <v>39</v>
      </c>
      <c r="L2654" s="71" t="n">
        <v>4096629.92</v>
      </c>
      <c r="M2654" s="71" t="n">
        <v>159768566.88</v>
      </c>
      <c r="N2654" s="71" t="n">
        <v>3195371.34</v>
      </c>
      <c r="O2654" s="71" t="n">
        <v>156573195.54</v>
      </c>
      <c r="P2654" s="71" t="n">
        <v>129057020.8</v>
      </c>
      <c r="Q2654" s="71" t="n">
        <v>27516174.74</v>
      </c>
      <c r="R2654" t="inlineStr">
        <is>
          <t>OS-03</t>
        </is>
      </c>
      <c r="S2654" t="inlineStr">
        <is>
          <t>Diesel</t>
        </is>
      </c>
      <c r="T2654" s="70" t="n">
        <v>41</v>
      </c>
      <c r="U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TY102646</t>
        </is>
      </c>
      <c r="B2655" s="68" t="n">
        <v>46009</v>
      </c>
      <c r="C2655" s="69" t="n">
        <v>2025</v>
      </c>
      <c r="D2655" t="inlineStr">
        <is>
          <t>Dec</t>
        </is>
      </c>
      <c r="E2655" t="inlineStr">
        <is>
          <t>North America</t>
        </is>
      </c>
      <c r="F2655" t="inlineStr">
        <is>
          <t>USA</t>
        </is>
      </c>
      <c r="G2655" t="inlineStr">
        <is>
          <t>Land Cruiser</t>
        </is>
      </c>
      <c r="H2655" t="inlineStr">
        <is>
          <t>Dealer retail</t>
        </is>
      </c>
      <c r="I2655" t="inlineStr">
        <is>
          <t>Private buyer</t>
        </is>
      </c>
      <c r="J2655" t="inlineStr">
        <is>
          <t>Aisha Bello</t>
        </is>
      </c>
      <c r="K2655" s="70" t="n">
        <v>48</v>
      </c>
      <c r="L2655" s="71" t="n">
        <v>7853661.2</v>
      </c>
      <c r="M2655" s="71" t="n">
        <v>376975737.6</v>
      </c>
      <c r="N2655" s="71" t="n">
        <v>0</v>
      </c>
      <c r="O2655" s="71" t="n">
        <v>376975737.6</v>
      </c>
      <c r="P2655" s="71" t="n">
        <v>269857589.44</v>
      </c>
      <c r="Q2655" s="71" t="n">
        <v>107118148.16</v>
      </c>
      <c r="R2655" t="inlineStr">
        <is>
          <t>LA-02</t>
        </is>
      </c>
      <c r="S2655" t="inlineStr">
        <is>
          <t>Hybrid</t>
        </is>
      </c>
      <c r="T2655" s="70" t="n">
        <v>53</v>
      </c>
      <c r="U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TY102647</t>
        </is>
      </c>
      <c r="B2656" s="68" t="n">
        <v>46009</v>
      </c>
      <c r="C2656" s="69" t="n">
        <v>2025</v>
      </c>
      <c r="D2656" t="inlineStr">
        <is>
          <t>Dec</t>
        </is>
      </c>
      <c r="E2656" t="inlineStr">
        <is>
          <t>North America</t>
        </is>
      </c>
      <c r="F2656" t="inlineStr">
        <is>
          <t>USA</t>
        </is>
      </c>
      <c r="G2656" t="inlineStr">
        <is>
          <t>Hilux</t>
        </is>
      </c>
      <c r="H2656" t="inlineStr">
        <is>
          <t>Dealer retail</t>
        </is>
      </c>
      <c r="I2656" t="inlineStr">
        <is>
          <t>Private buyer</t>
        </is>
      </c>
      <c r="J2656" t="inlineStr">
        <is>
          <t>Fatima Al-Saud</t>
        </is>
      </c>
      <c r="K2656" s="70" t="n">
        <v>48</v>
      </c>
      <c r="L2656" s="71" t="n">
        <v>3934523.88</v>
      </c>
      <c r="M2656" s="71" t="n">
        <v>188857146.24</v>
      </c>
      <c r="N2656" s="71" t="n">
        <v>9442857.310000001</v>
      </c>
      <c r="O2656" s="71" t="n">
        <v>179414288.93</v>
      </c>
      <c r="P2656" s="71" t="n">
        <v>151867342.46</v>
      </c>
      <c r="Q2656" s="71" t="n">
        <v>27546946.47</v>
      </c>
      <c r="R2656" t="inlineStr">
        <is>
          <t>NY-04</t>
        </is>
      </c>
      <c r="S2656" t="inlineStr">
        <is>
          <t>Diesel</t>
        </is>
      </c>
      <c r="T2656" s="70" t="n">
        <v>52</v>
      </c>
      <c r="U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TY102648</t>
        </is>
      </c>
      <c r="B2657" s="68" t="n">
        <v>46009</v>
      </c>
      <c r="C2657" s="69" t="n">
        <v>2025</v>
      </c>
      <c r="D2657" t="inlineStr">
        <is>
          <t>Dec</t>
        </is>
      </c>
      <c r="E2657" t="inlineStr">
        <is>
          <t>Asia</t>
        </is>
      </c>
      <c r="F2657" t="inlineStr">
        <is>
          <t>Thailand</t>
        </is>
      </c>
      <c r="G2657" t="inlineStr">
        <is>
          <t>bZ4X</t>
        </is>
      </c>
      <c r="H2657" t="inlineStr">
        <is>
          <t>Dealer retail</t>
        </is>
      </c>
      <c r="I2657" t="inlineStr">
        <is>
          <t>Company fleet</t>
        </is>
      </c>
      <c r="J2657" t="inlineStr">
        <is>
          <t>Zoya Ahmed</t>
        </is>
      </c>
      <c r="K2657" s="70" t="n">
        <v>45</v>
      </c>
      <c r="L2657" s="71" t="n">
        <v>5852028.32</v>
      </c>
      <c r="M2657" s="71" t="n">
        <v>263341274.4</v>
      </c>
      <c r="N2657" s="71" t="n">
        <v>13167063.72</v>
      </c>
      <c r="O2657" s="71" t="n">
        <v>250174210.68</v>
      </c>
      <c r="P2657" s="71" t="n">
        <v>247855833.12</v>
      </c>
      <c r="Q2657" s="71" t="n">
        <v>2318377.56</v>
      </c>
      <c r="R2657" t="inlineStr">
        <is>
          <t>BK-03</t>
        </is>
      </c>
      <c r="S2657" t="inlineStr">
        <is>
          <t>EV</t>
        </is>
      </c>
      <c r="T2657" s="70" t="n">
        <v>50</v>
      </c>
      <c r="U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TY102649</t>
        </is>
      </c>
      <c r="B2658" s="68" t="n">
        <v>46009</v>
      </c>
      <c r="C2658" s="69" t="n">
        <v>2025</v>
      </c>
      <c r="D2658" t="inlineStr">
        <is>
          <t>Dec</t>
        </is>
      </c>
      <c r="E2658" t="inlineStr">
        <is>
          <t>Japan</t>
        </is>
      </c>
      <c r="F2658" t="inlineStr">
        <is>
          <t>Japan</t>
        </is>
      </c>
      <c r="G2658" t="inlineStr">
        <is>
          <t>Land Cruiser</t>
        </is>
      </c>
      <c r="H2658" t="inlineStr">
        <is>
          <t>Dealer retail</t>
        </is>
      </c>
      <c r="I2658" t="inlineStr">
        <is>
          <t>Private buyer</t>
        </is>
      </c>
      <c r="J2658" t="inlineStr">
        <is>
          <t>Aisha Bello</t>
        </is>
      </c>
      <c r="K2658" s="70" t="n">
        <v>44</v>
      </c>
      <c r="L2658" s="71" t="n">
        <v>7679409.13</v>
      </c>
      <c r="M2658" s="71" t="n">
        <v>337894001.72</v>
      </c>
      <c r="N2658" s="71" t="n">
        <v>10136820.05</v>
      </c>
      <c r="O2658" s="71" t="n">
        <v>327757181.67</v>
      </c>
      <c r="P2658" s="71" t="n">
        <v>242706617.57</v>
      </c>
      <c r="Q2658" s="71" t="n">
        <v>85050564.09999999</v>
      </c>
      <c r="R2658" t="inlineStr">
        <is>
          <t>OS-02</t>
        </is>
      </c>
      <c r="S2658" t="inlineStr">
        <is>
          <t>Diesel</t>
        </is>
      </c>
      <c r="T2658" s="70" t="n">
        <v>44</v>
      </c>
      <c r="U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TY102650</t>
        </is>
      </c>
      <c r="B2659" s="68" t="n">
        <v>46009</v>
      </c>
      <c r="C2659" s="69" t="n">
        <v>2025</v>
      </c>
      <c r="D2659" t="inlineStr">
        <is>
          <t>Dec</t>
        </is>
      </c>
      <c r="E2659" t="inlineStr">
        <is>
          <t>North America</t>
        </is>
      </c>
      <c r="F2659" t="inlineStr">
        <is>
          <t>Canada</t>
        </is>
      </c>
      <c r="G2659" t="inlineStr">
        <is>
          <t>RAV4</t>
        </is>
      </c>
      <c r="H2659" t="inlineStr">
        <is>
          <t>Dealer retail</t>
        </is>
      </c>
      <c r="I2659" t="inlineStr">
        <is>
          <t>Private buyer</t>
        </is>
      </c>
      <c r="J2659" t="inlineStr">
        <is>
          <t>Shraddha Kulkarni</t>
        </is>
      </c>
      <c r="K2659" s="70" t="n">
        <v>52</v>
      </c>
      <c r="L2659" s="71" t="n">
        <v>3402611.27</v>
      </c>
      <c r="M2659" s="71" t="n">
        <v>176935786.04</v>
      </c>
      <c r="N2659" s="71" t="n">
        <v>3538715.72</v>
      </c>
      <c r="O2659" s="71" t="n">
        <v>173397070.32</v>
      </c>
      <c r="P2659" s="71" t="n">
        <v>143416803.76</v>
      </c>
      <c r="Q2659" s="71" t="n">
        <v>29980266.56</v>
      </c>
      <c r="R2659" t="inlineStr">
        <is>
          <t>TO-02</t>
        </is>
      </c>
      <c r="S2659" t="inlineStr">
        <is>
          <t>Petrol</t>
        </is>
      </c>
      <c r="T2659" s="70" t="n">
        <v>54</v>
      </c>
      <c r="U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TY102651</t>
        </is>
      </c>
      <c r="B2660" s="68" t="n">
        <v>46009</v>
      </c>
      <c r="C2660" s="69" t="n">
        <v>2025</v>
      </c>
      <c r="D2660" t="inlineStr">
        <is>
          <t>Dec</t>
        </is>
      </c>
      <c r="E2660" t="inlineStr">
        <is>
          <t>Asia</t>
        </is>
      </c>
      <c r="F2660" t="inlineStr">
        <is>
          <t>India</t>
        </is>
      </c>
      <c r="G2660" t="inlineStr">
        <is>
          <t>Land Cruiser</t>
        </is>
      </c>
      <c r="H2660" t="inlineStr">
        <is>
          <t>Dealer retail</t>
        </is>
      </c>
      <c r="I2660" t="inlineStr">
        <is>
          <t>Company fleet</t>
        </is>
      </c>
      <c r="J2660" t="inlineStr">
        <is>
          <t>Fatima Al-Saud</t>
        </is>
      </c>
      <c r="K2660" s="70" t="n">
        <v>5</v>
      </c>
      <c r="L2660" s="71" t="n">
        <v>7815820.37</v>
      </c>
      <c r="M2660" s="71" t="n">
        <v>39079101.85</v>
      </c>
      <c r="N2660" s="71" t="n">
        <v>1953955.09</v>
      </c>
      <c r="O2660" s="71" t="n">
        <v>37125146.76</v>
      </c>
      <c r="P2660" s="71" t="n">
        <v>28745849.31</v>
      </c>
      <c r="Q2660" s="71" t="n">
        <v>8379297.45</v>
      </c>
      <c r="R2660" t="inlineStr">
        <is>
          <t>DL-01</t>
        </is>
      </c>
      <c r="S2660" t="inlineStr">
        <is>
          <t>Petrol</t>
        </is>
      </c>
      <c r="T2660" s="70" t="n">
        <v>5</v>
      </c>
      <c r="U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TY102652</t>
        </is>
      </c>
      <c r="B2661" s="68" t="n">
        <v>46009</v>
      </c>
      <c r="C2661" s="69" t="n">
        <v>2025</v>
      </c>
      <c r="D2661" t="inlineStr">
        <is>
          <t>Dec</t>
        </is>
      </c>
      <c r="E2661" t="inlineStr">
        <is>
          <t>Europe</t>
        </is>
      </c>
      <c r="F2661" t="inlineStr">
        <is>
          <t>France</t>
        </is>
      </c>
      <c r="G2661" t="inlineStr">
        <is>
          <t>Land Cruiser</t>
        </is>
      </c>
      <c r="H2661" t="inlineStr">
        <is>
          <t>Online reservation</t>
        </is>
      </c>
      <c r="I2661" t="inlineStr">
        <is>
          <t>Company fleet</t>
        </is>
      </c>
      <c r="J2661" t="inlineStr">
        <is>
          <t>Noah Smith</t>
        </is>
      </c>
      <c r="K2661" s="70" t="n">
        <v>26</v>
      </c>
      <c r="L2661" s="71" t="n">
        <v>7794211.48</v>
      </c>
      <c r="M2661" s="71" t="n">
        <v>202649498.48</v>
      </c>
      <c r="N2661" s="71" t="n">
        <v>6079484.95</v>
      </c>
      <c r="O2661" s="71" t="n">
        <v>196570013.53</v>
      </c>
      <c r="P2661" s="71" t="n">
        <v>146607895.11</v>
      </c>
      <c r="Q2661" s="71" t="n">
        <v>49962118.42</v>
      </c>
      <c r="R2661" t="inlineStr">
        <is>
          <t>PA-01</t>
        </is>
      </c>
      <c r="S2661" t="inlineStr">
        <is>
          <t>Petrol</t>
        </is>
      </c>
      <c r="T2661" s="70" t="n">
        <v>25</v>
      </c>
      <c r="U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TY102653</t>
        </is>
      </c>
      <c r="B2662" s="68" t="n">
        <v>46010</v>
      </c>
      <c r="C2662" s="69" t="n">
        <v>2025</v>
      </c>
      <c r="D2662" t="inlineStr">
        <is>
          <t>Dec</t>
        </is>
      </c>
      <c r="E2662" t="inlineStr">
        <is>
          <t>Asia</t>
        </is>
      </c>
      <c r="F2662" t="inlineStr">
        <is>
          <t>Thailand</t>
        </is>
      </c>
      <c r="G2662" t="inlineStr">
        <is>
          <t>Camry</t>
        </is>
      </c>
      <c r="H2662" t="inlineStr">
        <is>
          <t>Dealer retail</t>
        </is>
      </c>
      <c r="I2662" t="inlineStr">
        <is>
          <t>Private buyer</t>
        </is>
      </c>
      <c r="J2662" t="inlineStr">
        <is>
          <t>Ravindra Patil</t>
        </is>
      </c>
      <c r="K2662" s="70" t="n">
        <v>34</v>
      </c>
      <c r="L2662" s="71" t="n">
        <v>4202824.64</v>
      </c>
      <c r="M2662" s="71" t="n">
        <v>142896037.76</v>
      </c>
      <c r="N2662" s="71" t="n">
        <v>2857920.76</v>
      </c>
      <c r="O2662" s="71" t="n">
        <v>140038117</v>
      </c>
      <c r="P2662" s="71" t="n">
        <v>110589945.6</v>
      </c>
      <c r="Q2662" s="71" t="n">
        <v>29448171.4</v>
      </c>
      <c r="R2662" t="inlineStr">
        <is>
          <t>BK-03</t>
        </is>
      </c>
      <c r="S2662" t="inlineStr">
        <is>
          <t>Petrol</t>
        </is>
      </c>
      <c r="T2662" s="70" t="n">
        <v>33</v>
      </c>
      <c r="U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TY102654</t>
        </is>
      </c>
      <c r="B2663" s="68" t="n">
        <v>46010</v>
      </c>
      <c r="C2663" s="69" t="n">
        <v>2025</v>
      </c>
      <c r="D2663" t="inlineStr">
        <is>
          <t>Dec</t>
        </is>
      </c>
      <c r="E2663" t="inlineStr">
        <is>
          <t>Europe</t>
        </is>
      </c>
      <c r="F2663" t="inlineStr">
        <is>
          <t>UK</t>
        </is>
      </c>
      <c r="G2663" t="inlineStr">
        <is>
          <t>RAV4</t>
        </is>
      </c>
      <c r="H2663" t="inlineStr">
        <is>
          <t>Fleet</t>
        </is>
      </c>
      <c r="I2663" t="inlineStr">
        <is>
          <t>Private buyer</t>
        </is>
      </c>
      <c r="J2663" t="inlineStr">
        <is>
          <t>Sara Rossi</t>
        </is>
      </c>
      <c r="K2663" s="70" t="n">
        <v>13</v>
      </c>
      <c r="L2663" s="71" t="n">
        <v>3442721.61</v>
      </c>
      <c r="M2663" s="71" t="n">
        <v>44755380.93</v>
      </c>
      <c r="N2663" s="71" t="n">
        <v>0</v>
      </c>
      <c r="O2663" s="71" t="n">
        <v>44755380.93</v>
      </c>
      <c r="P2663" s="71" t="n">
        <v>36151745.33</v>
      </c>
      <c r="Q2663" s="71" t="n">
        <v>8603635.6</v>
      </c>
      <c r="R2663" t="inlineStr">
        <is>
          <t>LN-01</t>
        </is>
      </c>
      <c r="S2663" t="inlineStr">
        <is>
          <t>Hybrid</t>
        </is>
      </c>
      <c r="T2663" s="70" t="n">
        <v>13</v>
      </c>
      <c r="U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TY102655</t>
        </is>
      </c>
      <c r="B2664" s="68" t="n">
        <v>46010</v>
      </c>
      <c r="C2664" s="69" t="n">
        <v>2025</v>
      </c>
      <c r="D2664" t="inlineStr">
        <is>
          <t>Dec</t>
        </is>
      </c>
      <c r="E2664" t="inlineStr">
        <is>
          <t>North America</t>
        </is>
      </c>
      <c r="F2664" t="inlineStr">
        <is>
          <t>USA</t>
        </is>
      </c>
      <c r="G2664" t="inlineStr">
        <is>
          <t>Corolla</t>
        </is>
      </c>
      <c r="H2664" t="inlineStr">
        <is>
          <t>Fleet</t>
        </is>
      </c>
      <c r="I2664" t="inlineStr">
        <is>
          <t>Private buyer</t>
        </is>
      </c>
      <c r="J2664" t="inlineStr">
        <is>
          <t>Kofi Mensah</t>
        </is>
      </c>
      <c r="K2664" s="70" t="n">
        <v>50</v>
      </c>
      <c r="L2664" s="71" t="n">
        <v>2656897.06</v>
      </c>
      <c r="M2664" s="71" t="n">
        <v>132844853</v>
      </c>
      <c r="N2664" s="71" t="n">
        <v>6642242.65</v>
      </c>
      <c r="O2664" s="71" t="n">
        <v>126202610.35</v>
      </c>
      <c r="P2664" s="71" t="n">
        <v>111100861.76</v>
      </c>
      <c r="Q2664" s="71" t="n">
        <v>15101748.59</v>
      </c>
      <c r="R2664" t="inlineStr">
        <is>
          <t>NY-04</t>
        </is>
      </c>
      <c r="S2664" t="inlineStr">
        <is>
          <t>Petrol</t>
        </is>
      </c>
      <c r="T2664" s="70" t="n">
        <v>52</v>
      </c>
      <c r="U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TY102656</t>
        </is>
      </c>
      <c r="B2665" s="68" t="n">
        <v>46010</v>
      </c>
      <c r="C2665" s="69" t="n">
        <v>2025</v>
      </c>
      <c r="D2665" t="inlineStr">
        <is>
          <t>Dec</t>
        </is>
      </c>
      <c r="E2665" t="inlineStr">
        <is>
          <t>Asia</t>
        </is>
      </c>
      <c r="F2665" t="inlineStr">
        <is>
          <t>India</t>
        </is>
      </c>
      <c r="G2665" t="inlineStr">
        <is>
          <t>RAV4</t>
        </is>
      </c>
      <c r="H2665" t="inlineStr">
        <is>
          <t>Dealer retail</t>
        </is>
      </c>
      <c r="I2665" t="inlineStr">
        <is>
          <t>Private buyer</t>
        </is>
      </c>
      <c r="J2665" t="inlineStr">
        <is>
          <t>Amir Khan</t>
        </is>
      </c>
      <c r="K2665" s="70" t="n">
        <v>12</v>
      </c>
      <c r="L2665" s="71" t="n">
        <v>3761339.32</v>
      </c>
      <c r="M2665" s="71" t="n">
        <v>45136071.84</v>
      </c>
      <c r="N2665" s="71" t="n">
        <v>2256803.59</v>
      </c>
      <c r="O2665" s="71" t="n">
        <v>42879268.25</v>
      </c>
      <c r="P2665" s="71" t="n">
        <v>35108872.51</v>
      </c>
      <c r="Q2665" s="71" t="n">
        <v>7770395.74</v>
      </c>
      <c r="R2665" t="inlineStr">
        <is>
          <t>PU-04</t>
        </is>
      </c>
      <c r="S2665" t="inlineStr">
        <is>
          <t>Hybrid</t>
        </is>
      </c>
      <c r="T2665" s="70" t="n">
        <v>13</v>
      </c>
      <c r="U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TY102657</t>
        </is>
      </c>
      <c r="B2666" s="68" t="n">
        <v>46010</v>
      </c>
      <c r="C2666" s="69" t="n">
        <v>2025</v>
      </c>
      <c r="D2666" t="inlineStr">
        <is>
          <t>Dec</t>
        </is>
      </c>
      <c r="E2666" t="inlineStr">
        <is>
          <t>North America</t>
        </is>
      </c>
      <c r="F2666" t="inlineStr">
        <is>
          <t>Canada</t>
        </is>
      </c>
      <c r="G2666" t="inlineStr">
        <is>
          <t>Hilux</t>
        </is>
      </c>
      <c r="H2666" t="inlineStr">
        <is>
          <t>Dealer retail</t>
        </is>
      </c>
      <c r="I2666" t="inlineStr">
        <is>
          <t>Private buyer</t>
        </is>
      </c>
      <c r="J2666" t="inlineStr">
        <is>
          <t>Ruhi Shaikh</t>
        </is>
      </c>
      <c r="K2666" s="70" t="n">
        <v>38</v>
      </c>
      <c r="L2666" s="71" t="n">
        <v>3769716.72</v>
      </c>
      <c r="M2666" s="71" t="n">
        <v>143249235.36</v>
      </c>
      <c r="N2666" s="71" t="n">
        <v>0</v>
      </c>
      <c r="O2666" s="71" t="n">
        <v>143249235.36</v>
      </c>
      <c r="P2666" s="71" t="n">
        <v>120826972.6</v>
      </c>
      <c r="Q2666" s="71" t="n">
        <v>22422262.76</v>
      </c>
      <c r="R2666" t="inlineStr">
        <is>
          <t>TO-01</t>
        </is>
      </c>
      <c r="S2666" t="inlineStr">
        <is>
          <t>Petrol</t>
        </is>
      </c>
      <c r="T2666" s="70" t="n">
        <v>43</v>
      </c>
      <c r="U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TY102658</t>
        </is>
      </c>
      <c r="B2667" s="68" t="n">
        <v>46010</v>
      </c>
      <c r="C2667" s="69" t="n">
        <v>2025</v>
      </c>
      <c r="D2667" t="inlineStr">
        <is>
          <t>Dec</t>
        </is>
      </c>
      <c r="E2667" t="inlineStr">
        <is>
          <t>Europe</t>
        </is>
      </c>
      <c r="F2667" t="inlineStr">
        <is>
          <t>France</t>
        </is>
      </c>
      <c r="G2667" t="inlineStr">
        <is>
          <t>Camry</t>
        </is>
      </c>
      <c r="H2667" t="inlineStr">
        <is>
          <t>Dealer retail</t>
        </is>
      </c>
      <c r="I2667" t="inlineStr">
        <is>
          <t>Private buyer</t>
        </is>
      </c>
      <c r="J2667" t="inlineStr">
        <is>
          <t>Arjun Mehta</t>
        </is>
      </c>
      <c r="K2667" s="70" t="n">
        <v>26</v>
      </c>
      <c r="L2667" s="71" t="n">
        <v>3938757.11</v>
      </c>
      <c r="M2667" s="71" t="n">
        <v>102407684.86</v>
      </c>
      <c r="N2667" s="71" t="n">
        <v>2048153.7</v>
      </c>
      <c r="O2667" s="71" t="n">
        <v>100359531.16</v>
      </c>
      <c r="P2667" s="71" t="n">
        <v>81950452.51000001</v>
      </c>
      <c r="Q2667" s="71" t="n">
        <v>18409078.65</v>
      </c>
      <c r="R2667" t="inlineStr">
        <is>
          <t>PA-01</t>
        </is>
      </c>
      <c r="S2667" t="inlineStr">
        <is>
          <t>Hybrid</t>
        </is>
      </c>
      <c r="T2667" s="70" t="n">
        <v>28</v>
      </c>
      <c r="U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TY102659</t>
        </is>
      </c>
      <c r="B2668" s="68" t="n">
        <v>46011</v>
      </c>
      <c r="C2668" s="69" t="n">
        <v>2025</v>
      </c>
      <c r="D2668" t="inlineStr">
        <is>
          <t>Dec</t>
        </is>
      </c>
      <c r="E2668" t="inlineStr">
        <is>
          <t>Japan</t>
        </is>
      </c>
      <c r="F2668" t="inlineStr">
        <is>
          <t>Japan</t>
        </is>
      </c>
      <c r="G2668" t="inlineStr">
        <is>
          <t>Corolla</t>
        </is>
      </c>
      <c r="H2668" t="inlineStr">
        <is>
          <t>Dealer retail</t>
        </is>
      </c>
      <c r="I2668" t="inlineStr">
        <is>
          <t>Private buyer</t>
        </is>
      </c>
      <c r="J2668" t="inlineStr">
        <is>
          <t>Yuki Sato</t>
        </is>
      </c>
      <c r="K2668" s="70" t="n">
        <v>17</v>
      </c>
      <c r="L2668" s="71" t="n">
        <v>2896180.47</v>
      </c>
      <c r="M2668" s="71" t="n">
        <v>49235067.99</v>
      </c>
      <c r="N2668" s="71" t="n">
        <v>984701.36</v>
      </c>
      <c r="O2668" s="71" t="n">
        <v>48250366.63</v>
      </c>
      <c r="P2668" s="71" t="n">
        <v>39763300.05</v>
      </c>
      <c r="Q2668" s="71" t="n">
        <v>8487066.58</v>
      </c>
      <c r="R2668" t="inlineStr">
        <is>
          <t>NG-02</t>
        </is>
      </c>
      <c r="S2668" t="inlineStr">
        <is>
          <t>Hybrid</t>
        </is>
      </c>
      <c r="T2668" s="70" t="n">
        <v>17</v>
      </c>
      <c r="U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TY102660</t>
        </is>
      </c>
      <c r="B2669" s="68" t="n">
        <v>46011</v>
      </c>
      <c r="C2669" s="69" t="n">
        <v>2025</v>
      </c>
      <c r="D2669" t="inlineStr">
        <is>
          <t>Dec</t>
        </is>
      </c>
      <c r="E2669" t="inlineStr">
        <is>
          <t>North America</t>
        </is>
      </c>
      <c r="F2669" t="inlineStr">
        <is>
          <t>Canada</t>
        </is>
      </c>
      <c r="G2669" t="inlineStr">
        <is>
          <t>Hilux</t>
        </is>
      </c>
      <c r="H2669" t="inlineStr">
        <is>
          <t>Dealer retail</t>
        </is>
      </c>
      <c r="I2669" t="inlineStr">
        <is>
          <t>Government</t>
        </is>
      </c>
      <c r="J2669" t="inlineStr">
        <is>
          <t>Emma Clarke</t>
        </is>
      </c>
      <c r="K2669" s="70" t="n">
        <v>5</v>
      </c>
      <c r="L2669" s="71" t="n">
        <v>3996078.51</v>
      </c>
      <c r="M2669" s="71" t="n">
        <v>19980392.55</v>
      </c>
      <c r="N2669" s="71" t="n">
        <v>399607.85</v>
      </c>
      <c r="O2669" s="71" t="n">
        <v>19580784.7</v>
      </c>
      <c r="P2669" s="71" t="n">
        <v>16611460.28</v>
      </c>
      <c r="Q2669" s="71" t="n">
        <v>2969324.42</v>
      </c>
      <c r="R2669" t="inlineStr">
        <is>
          <t>TO-04</t>
        </is>
      </c>
      <c r="S2669" t="inlineStr">
        <is>
          <t>Diesel</t>
        </is>
      </c>
      <c r="T2669" s="70" t="n">
        <v>5</v>
      </c>
      <c r="U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TY102661</t>
        </is>
      </c>
      <c r="B2670" s="68" t="n">
        <v>46011</v>
      </c>
      <c r="C2670" s="69" t="n">
        <v>2025</v>
      </c>
      <c r="D2670" t="inlineStr">
        <is>
          <t>Dec</t>
        </is>
      </c>
      <c r="E2670" t="inlineStr">
        <is>
          <t>Europe</t>
        </is>
      </c>
      <c r="F2670" t="inlineStr">
        <is>
          <t>France</t>
        </is>
      </c>
      <c r="G2670" t="inlineStr">
        <is>
          <t>Land Cruiser</t>
        </is>
      </c>
      <c r="H2670" t="inlineStr">
        <is>
          <t>Dealer retail</t>
        </is>
      </c>
      <c r="I2670" t="inlineStr">
        <is>
          <t>Private buyer</t>
        </is>
      </c>
      <c r="J2670" t="inlineStr">
        <is>
          <t>Liam O'Brien</t>
        </is>
      </c>
      <c r="K2670" s="70" t="n">
        <v>41</v>
      </c>
      <c r="L2670" s="71" t="n">
        <v>7273410.51</v>
      </c>
      <c r="M2670" s="71" t="n">
        <v>298209830.91</v>
      </c>
      <c r="N2670" s="71" t="n">
        <v>8946294.93</v>
      </c>
      <c r="O2670" s="71" t="n">
        <v>289263535.98</v>
      </c>
      <c r="P2670" s="71" t="n">
        <v>235278776.85</v>
      </c>
      <c r="Q2670" s="71" t="n">
        <v>53984759.13</v>
      </c>
      <c r="R2670" t="inlineStr">
        <is>
          <t>PA-02</t>
        </is>
      </c>
      <c r="S2670" t="inlineStr">
        <is>
          <t>Petrol</t>
        </is>
      </c>
      <c r="T2670" s="70" t="n">
        <v>43</v>
      </c>
      <c r="U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TY102662</t>
        </is>
      </c>
      <c r="B2671" s="68" t="n">
        <v>46011</v>
      </c>
      <c r="C2671" s="69" t="n">
        <v>2025</v>
      </c>
      <c r="D2671" t="inlineStr">
        <is>
          <t>Dec</t>
        </is>
      </c>
      <c r="E2671" t="inlineStr">
        <is>
          <t>Japan</t>
        </is>
      </c>
      <c r="F2671" t="inlineStr">
        <is>
          <t>Japan</t>
        </is>
      </c>
      <c r="G2671" t="inlineStr">
        <is>
          <t>bZ4X</t>
        </is>
      </c>
      <c r="H2671" t="inlineStr">
        <is>
          <t>Fleet</t>
        </is>
      </c>
      <c r="I2671" t="inlineStr">
        <is>
          <t>Private buyer</t>
        </is>
      </c>
      <c r="J2671" t="inlineStr">
        <is>
          <t>Mei Lin</t>
        </is>
      </c>
      <c r="K2671" s="70" t="n">
        <v>6</v>
      </c>
      <c r="L2671" s="71" t="n">
        <v>5961488.62</v>
      </c>
      <c r="M2671" s="71" t="n">
        <v>35768931.72</v>
      </c>
      <c r="N2671" s="71" t="n">
        <v>715378.63</v>
      </c>
      <c r="O2671" s="71" t="n">
        <v>35053553.09</v>
      </c>
      <c r="P2671" s="71" t="n">
        <v>31413070.16</v>
      </c>
      <c r="Q2671" s="71" t="n">
        <v>3640482.93</v>
      </c>
      <c r="R2671" t="inlineStr">
        <is>
          <t>NG-01</t>
        </is>
      </c>
      <c r="S2671" t="inlineStr">
        <is>
          <t>EV</t>
        </is>
      </c>
      <c r="T2671" s="70" t="n">
        <v>6</v>
      </c>
      <c r="U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TY102663</t>
        </is>
      </c>
      <c r="B2672" s="68" t="n">
        <v>46011</v>
      </c>
      <c r="C2672" s="69" t="n">
        <v>2025</v>
      </c>
      <c r="D2672" t="inlineStr">
        <is>
          <t>Dec</t>
        </is>
      </c>
      <c r="E2672" t="inlineStr">
        <is>
          <t>North America</t>
        </is>
      </c>
      <c r="F2672" t="inlineStr">
        <is>
          <t>USA</t>
        </is>
      </c>
      <c r="G2672" t="inlineStr">
        <is>
          <t>Hilux</t>
        </is>
      </c>
      <c r="H2672" t="inlineStr">
        <is>
          <t>Dealer retail</t>
        </is>
      </c>
      <c r="I2672" t="inlineStr">
        <is>
          <t>Government</t>
        </is>
      </c>
      <c r="J2672" t="inlineStr">
        <is>
          <t>Aisha Bello</t>
        </is>
      </c>
      <c r="K2672" s="70" t="n">
        <v>52</v>
      </c>
      <c r="L2672" s="71" t="n">
        <v>4147986.23</v>
      </c>
      <c r="M2672" s="71" t="n">
        <v>215695283.96</v>
      </c>
      <c r="N2672" s="71" t="n">
        <v>0</v>
      </c>
      <c r="O2672" s="71" t="n">
        <v>215695283.96</v>
      </c>
      <c r="P2672" s="71" t="n">
        <v>160257650.44</v>
      </c>
      <c r="Q2672" s="71" t="n">
        <v>55437633.52</v>
      </c>
      <c r="R2672" t="inlineStr">
        <is>
          <t>NY-01</t>
        </is>
      </c>
      <c r="S2672" t="inlineStr">
        <is>
          <t>Petrol</t>
        </is>
      </c>
      <c r="T2672" s="70" t="n">
        <v>52</v>
      </c>
      <c r="U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TY102664</t>
        </is>
      </c>
      <c r="B2673" s="68" t="n">
        <v>46011</v>
      </c>
      <c r="C2673" s="69" t="n">
        <v>2025</v>
      </c>
      <c r="D2673" t="inlineStr">
        <is>
          <t>Dec</t>
        </is>
      </c>
      <c r="E2673" t="inlineStr">
        <is>
          <t>North America</t>
        </is>
      </c>
      <c r="F2673" t="inlineStr">
        <is>
          <t>USA</t>
        </is>
      </c>
      <c r="G2673" t="inlineStr">
        <is>
          <t>Camry</t>
        </is>
      </c>
      <c r="H2673" t="inlineStr">
        <is>
          <t>Dealer retail</t>
        </is>
      </c>
      <c r="I2673" t="inlineStr">
        <is>
          <t>Company fleet</t>
        </is>
      </c>
      <c r="J2673" t="inlineStr">
        <is>
          <t>Noah Smith</t>
        </is>
      </c>
      <c r="K2673" s="70" t="n">
        <v>53</v>
      </c>
      <c r="L2673" s="71" t="n">
        <v>4202347.78</v>
      </c>
      <c r="M2673" s="71" t="n">
        <v>222724432.34</v>
      </c>
      <c r="N2673" s="71" t="n">
        <v>4454488.65</v>
      </c>
      <c r="O2673" s="71" t="n">
        <v>218269943.69</v>
      </c>
      <c r="P2673" s="71" t="n">
        <v>174688705.59</v>
      </c>
      <c r="Q2673" s="71" t="n">
        <v>43581238.1</v>
      </c>
      <c r="R2673" t="inlineStr">
        <is>
          <t>LA-02</t>
        </is>
      </c>
      <c r="S2673" t="inlineStr">
        <is>
          <t>Hybrid</t>
        </is>
      </c>
      <c r="T2673" s="70" t="n">
        <v>57</v>
      </c>
      <c r="U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TY102665</t>
        </is>
      </c>
      <c r="B2674" s="68" t="n">
        <v>46011</v>
      </c>
      <c r="C2674" s="69" t="n">
        <v>2025</v>
      </c>
      <c r="D2674" t="inlineStr">
        <is>
          <t>Dec</t>
        </is>
      </c>
      <c r="E2674" t="inlineStr">
        <is>
          <t>Europe</t>
        </is>
      </c>
      <c r="F2674" t="inlineStr">
        <is>
          <t>France</t>
        </is>
      </c>
      <c r="G2674" t="inlineStr">
        <is>
          <t>RAV4</t>
        </is>
      </c>
      <c r="H2674" t="inlineStr">
        <is>
          <t>Dealer retail</t>
        </is>
      </c>
      <c r="I2674" t="inlineStr">
        <is>
          <t>Company fleet</t>
        </is>
      </c>
      <c r="J2674" t="inlineStr">
        <is>
          <t>Zoya Ahmed</t>
        </is>
      </c>
      <c r="K2674" s="70" t="n">
        <v>48</v>
      </c>
      <c r="L2674" s="71" t="n">
        <v>3738922.86</v>
      </c>
      <c r="M2674" s="71" t="n">
        <v>179468297.28</v>
      </c>
      <c r="N2674" s="71" t="n">
        <v>0</v>
      </c>
      <c r="O2674" s="71" t="n">
        <v>179468297.28</v>
      </c>
      <c r="P2674" s="71" t="n">
        <v>135701029.31</v>
      </c>
      <c r="Q2674" s="71" t="n">
        <v>43767267.97</v>
      </c>
      <c r="R2674" t="inlineStr">
        <is>
          <t>PA-03</t>
        </is>
      </c>
      <c r="S2674" t="inlineStr">
        <is>
          <t>Hybrid</t>
        </is>
      </c>
      <c r="T2674" s="70" t="n">
        <v>53</v>
      </c>
      <c r="U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TY102666</t>
        </is>
      </c>
      <c r="B2675" s="68" t="n">
        <v>46011</v>
      </c>
      <c r="C2675" s="69" t="n">
        <v>2025</v>
      </c>
      <c r="D2675" t="inlineStr">
        <is>
          <t>Dec</t>
        </is>
      </c>
      <c r="E2675" t="inlineStr">
        <is>
          <t>North America</t>
        </is>
      </c>
      <c r="F2675" t="inlineStr">
        <is>
          <t>Canada</t>
        </is>
      </c>
      <c r="G2675" t="inlineStr">
        <is>
          <t>Corolla</t>
        </is>
      </c>
      <c r="H2675" t="inlineStr">
        <is>
          <t>Dealer retail</t>
        </is>
      </c>
      <c r="I2675" t="inlineStr">
        <is>
          <t>Private buyer</t>
        </is>
      </c>
      <c r="J2675" t="inlineStr">
        <is>
          <t>Ravindra Patil</t>
        </is>
      </c>
      <c r="K2675" s="70" t="n">
        <v>39</v>
      </c>
      <c r="L2675" s="71" t="n">
        <v>2774673.7</v>
      </c>
      <c r="M2675" s="71" t="n">
        <v>108212274.3</v>
      </c>
      <c r="N2675" s="71" t="n">
        <v>3246368.23</v>
      </c>
      <c r="O2675" s="71" t="n">
        <v>104965906.07</v>
      </c>
      <c r="P2675" s="71" t="n">
        <v>90538612.93000001</v>
      </c>
      <c r="Q2675" s="71" t="n">
        <v>14427293.14</v>
      </c>
      <c r="R2675" t="inlineStr">
        <is>
          <t>TO-03</t>
        </is>
      </c>
      <c r="S2675" t="inlineStr">
        <is>
          <t>Petrol</t>
        </is>
      </c>
      <c r="T2675" s="70" t="n">
        <v>39</v>
      </c>
      <c r="U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TY102667</t>
        </is>
      </c>
      <c r="B2676" s="68" t="n">
        <v>46011</v>
      </c>
      <c r="C2676" s="69" t="n">
        <v>2025</v>
      </c>
      <c r="D2676" t="inlineStr">
        <is>
          <t>Dec</t>
        </is>
      </c>
      <c r="E2676" t="inlineStr">
        <is>
          <t>Middle East</t>
        </is>
      </c>
      <c r="F2676" t="inlineStr">
        <is>
          <t>UAE</t>
        </is>
      </c>
      <c r="G2676" t="inlineStr">
        <is>
          <t>Land Cruiser</t>
        </is>
      </c>
      <c r="H2676" t="inlineStr">
        <is>
          <t>Dealer retail</t>
        </is>
      </c>
      <c r="I2676" t="inlineStr">
        <is>
          <t>Private buyer</t>
        </is>
      </c>
      <c r="J2676" t="inlineStr">
        <is>
          <t>Lucas Martin</t>
        </is>
      </c>
      <c r="K2676" s="70" t="n">
        <v>7</v>
      </c>
      <c r="L2676" s="71" t="n">
        <v>7317539.81</v>
      </c>
      <c r="M2676" s="71" t="n">
        <v>51222778.67</v>
      </c>
      <c r="N2676" s="71" t="n">
        <v>0</v>
      </c>
      <c r="O2676" s="71" t="n">
        <v>51222778.67</v>
      </c>
      <c r="P2676" s="71" t="n">
        <v>37986235.53</v>
      </c>
      <c r="Q2676" s="71" t="n">
        <v>13236543.14</v>
      </c>
      <c r="R2676" t="inlineStr">
        <is>
          <t>DB-01</t>
        </is>
      </c>
      <c r="S2676" t="inlineStr">
        <is>
          <t>Diesel</t>
        </is>
      </c>
      <c r="T2676" s="70" t="n">
        <v>7</v>
      </c>
      <c r="U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TY102668</t>
        </is>
      </c>
      <c r="B2677" s="68" t="n">
        <v>46011</v>
      </c>
      <c r="C2677" s="69" t="n">
        <v>2025</v>
      </c>
      <c r="D2677" t="inlineStr">
        <is>
          <t>Dec</t>
        </is>
      </c>
      <c r="E2677" t="inlineStr">
        <is>
          <t>Asia</t>
        </is>
      </c>
      <c r="F2677" t="inlineStr">
        <is>
          <t>Indonesia</t>
        </is>
      </c>
      <c r="G2677" t="inlineStr">
        <is>
          <t>RAV4</t>
        </is>
      </c>
      <c r="H2677" t="inlineStr">
        <is>
          <t>Dealer retail</t>
        </is>
      </c>
      <c r="I2677" t="inlineStr">
        <is>
          <t>Private buyer</t>
        </is>
      </c>
      <c r="J2677" t="inlineStr">
        <is>
          <t>Emma Clarke</t>
        </is>
      </c>
      <c r="K2677" s="70" t="n">
        <v>4</v>
      </c>
      <c r="L2677" s="71" t="n">
        <v>3760418.22</v>
      </c>
      <c r="M2677" s="71" t="n">
        <v>15041672.88</v>
      </c>
      <c r="N2677" s="71" t="n">
        <v>451250.19</v>
      </c>
      <c r="O2677" s="71" t="n">
        <v>14590422.69</v>
      </c>
      <c r="P2677" s="71" t="n">
        <v>10931122.22</v>
      </c>
      <c r="Q2677" s="71" t="n">
        <v>3659300.47</v>
      </c>
      <c r="R2677" t="inlineStr">
        <is>
          <t>JK-02</t>
        </is>
      </c>
      <c r="S2677" t="inlineStr">
        <is>
          <t>Hybrid</t>
        </is>
      </c>
      <c r="T2677" s="70" t="n">
        <v>4</v>
      </c>
      <c r="U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TY102669</t>
        </is>
      </c>
      <c r="B2678" s="68" t="n">
        <v>46011</v>
      </c>
      <c r="C2678" s="69" t="n">
        <v>2025</v>
      </c>
      <c r="D2678" t="inlineStr">
        <is>
          <t>Dec</t>
        </is>
      </c>
      <c r="E2678" t="inlineStr">
        <is>
          <t>North America</t>
        </is>
      </c>
      <c r="F2678" t="inlineStr">
        <is>
          <t>USA</t>
        </is>
      </c>
      <c r="G2678" t="inlineStr">
        <is>
          <t>Hilux</t>
        </is>
      </c>
      <c r="H2678" t="inlineStr">
        <is>
          <t>Dealer retail</t>
        </is>
      </c>
      <c r="I2678" t="inlineStr">
        <is>
          <t>Private buyer</t>
        </is>
      </c>
      <c r="J2678" t="inlineStr">
        <is>
          <t>Hiroshi Tanaka</t>
        </is>
      </c>
      <c r="K2678" s="70" t="n">
        <v>14</v>
      </c>
      <c r="L2678" s="71" t="n">
        <v>3764307.67</v>
      </c>
      <c r="M2678" s="71" t="n">
        <v>52700307.38</v>
      </c>
      <c r="N2678" s="71" t="n">
        <v>0</v>
      </c>
      <c r="O2678" s="71" t="n">
        <v>52700307.38</v>
      </c>
      <c r="P2678" s="71" t="n">
        <v>44696409.83</v>
      </c>
      <c r="Q2678" s="71" t="n">
        <v>8003897.55</v>
      </c>
      <c r="R2678" t="inlineStr">
        <is>
          <t>TX-02</t>
        </is>
      </c>
      <c r="S2678" t="inlineStr">
        <is>
          <t>Diesel</t>
        </is>
      </c>
      <c r="T2678" s="70" t="n">
        <v>14</v>
      </c>
      <c r="U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TY102670</t>
        </is>
      </c>
      <c r="B2679" s="68" t="n">
        <v>46011</v>
      </c>
      <c r="C2679" s="69" t="n">
        <v>2025</v>
      </c>
      <c r="D2679" t="inlineStr">
        <is>
          <t>Dec</t>
        </is>
      </c>
      <c r="E2679" t="inlineStr">
        <is>
          <t>North America</t>
        </is>
      </c>
      <c r="F2679" t="inlineStr">
        <is>
          <t>USA</t>
        </is>
      </c>
      <c r="G2679" t="inlineStr">
        <is>
          <t>Corolla</t>
        </is>
      </c>
      <c r="H2679" t="inlineStr">
        <is>
          <t>Dealer retail</t>
        </is>
      </c>
      <c r="I2679" t="inlineStr">
        <is>
          <t>Private buyer</t>
        </is>
      </c>
      <c r="J2679" t="inlineStr">
        <is>
          <t>Priya Nair</t>
        </is>
      </c>
      <c r="K2679" s="70" t="n">
        <v>12</v>
      </c>
      <c r="L2679" s="71" t="n">
        <v>2939846.58</v>
      </c>
      <c r="M2679" s="71" t="n">
        <v>35278158.96</v>
      </c>
      <c r="N2679" s="71" t="n">
        <v>0</v>
      </c>
      <c r="O2679" s="71" t="n">
        <v>35278158.96</v>
      </c>
      <c r="P2679" s="71" t="n">
        <v>28010555.67</v>
      </c>
      <c r="Q2679" s="71" t="n">
        <v>7267603.29</v>
      </c>
      <c r="R2679" t="inlineStr">
        <is>
          <t>TX-01</t>
        </is>
      </c>
      <c r="S2679" t="inlineStr">
        <is>
          <t>Petrol</t>
        </is>
      </c>
      <c r="T2679" s="70" t="n">
        <v>13</v>
      </c>
      <c r="U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TY102671</t>
        </is>
      </c>
      <c r="B2680" s="68" t="n">
        <v>46012</v>
      </c>
      <c r="C2680" s="69" t="n">
        <v>2025</v>
      </c>
      <c r="D2680" t="inlineStr">
        <is>
          <t>Dec</t>
        </is>
      </c>
      <c r="E2680" t="inlineStr">
        <is>
          <t>North America</t>
        </is>
      </c>
      <c r="F2680" t="inlineStr">
        <is>
          <t>Canada</t>
        </is>
      </c>
      <c r="G2680" t="inlineStr">
        <is>
          <t>Corolla</t>
        </is>
      </c>
      <c r="H2680" t="inlineStr">
        <is>
          <t>Dealer retail</t>
        </is>
      </c>
      <c r="I2680" t="inlineStr">
        <is>
          <t>Company fleet</t>
        </is>
      </c>
      <c r="J2680" t="inlineStr">
        <is>
          <t>Yuki Sato</t>
        </is>
      </c>
      <c r="K2680" s="70" t="n">
        <v>50</v>
      </c>
      <c r="L2680" s="71" t="n">
        <v>2801328.24</v>
      </c>
      <c r="M2680" s="71" t="n">
        <v>140066412</v>
      </c>
      <c r="N2680" s="71" t="n">
        <v>2801328.24</v>
      </c>
      <c r="O2680" s="71" t="n">
        <v>137265083.76</v>
      </c>
      <c r="P2680" s="71" t="n">
        <v>117574352.71</v>
      </c>
      <c r="Q2680" s="71" t="n">
        <v>19690731.05</v>
      </c>
      <c r="R2680" t="inlineStr">
        <is>
          <t>TO-02</t>
        </is>
      </c>
      <c r="S2680" t="inlineStr">
        <is>
          <t>Hybrid</t>
        </is>
      </c>
      <c r="T2680" s="70" t="n">
        <v>49</v>
      </c>
      <c r="U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TY102672</t>
        </is>
      </c>
      <c r="B2681" s="68" t="n">
        <v>46012</v>
      </c>
      <c r="C2681" s="69" t="n">
        <v>2025</v>
      </c>
      <c r="D2681" t="inlineStr">
        <is>
          <t>Dec</t>
        </is>
      </c>
      <c r="E2681" t="inlineStr">
        <is>
          <t>Europe</t>
        </is>
      </c>
      <c r="F2681" t="inlineStr">
        <is>
          <t>France</t>
        </is>
      </c>
      <c r="G2681" t="inlineStr">
        <is>
          <t>Camry</t>
        </is>
      </c>
      <c r="H2681" t="inlineStr">
        <is>
          <t>Online reservation</t>
        </is>
      </c>
      <c r="I2681" t="inlineStr">
        <is>
          <t>Private buyer</t>
        </is>
      </c>
      <c r="J2681" t="inlineStr">
        <is>
          <t>Mei Lin</t>
        </is>
      </c>
      <c r="K2681" s="70" t="n">
        <v>13</v>
      </c>
      <c r="L2681" s="71" t="n">
        <v>3774997.13</v>
      </c>
      <c r="M2681" s="71" t="n">
        <v>49074962.69</v>
      </c>
      <c r="N2681" s="71" t="n">
        <v>981499.25</v>
      </c>
      <c r="O2681" s="71" t="n">
        <v>48093463.44</v>
      </c>
      <c r="P2681" s="71" t="n">
        <v>42998539.56</v>
      </c>
      <c r="Q2681" s="71" t="n">
        <v>5094923.88</v>
      </c>
      <c r="R2681" t="inlineStr">
        <is>
          <t>PA-02</t>
        </is>
      </c>
      <c r="S2681" t="inlineStr">
        <is>
          <t>Hybrid</t>
        </is>
      </c>
      <c r="T2681" s="70" t="n">
        <v>14</v>
      </c>
      <c r="U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TY102673</t>
        </is>
      </c>
      <c r="B2682" s="68" t="n">
        <v>46012</v>
      </c>
      <c r="C2682" s="69" t="n">
        <v>2025</v>
      </c>
      <c r="D2682" t="inlineStr">
        <is>
          <t>Dec</t>
        </is>
      </c>
      <c r="E2682" t="inlineStr">
        <is>
          <t>Asia</t>
        </is>
      </c>
      <c r="F2682" t="inlineStr">
        <is>
          <t>Indonesia</t>
        </is>
      </c>
      <c r="G2682" t="inlineStr">
        <is>
          <t>RAV4</t>
        </is>
      </c>
      <c r="H2682" t="inlineStr">
        <is>
          <t>Dealer retail</t>
        </is>
      </c>
      <c r="I2682" t="inlineStr">
        <is>
          <t>Private buyer</t>
        </is>
      </c>
      <c r="J2682" t="inlineStr">
        <is>
          <t>Olivia Brown</t>
        </is>
      </c>
      <c r="K2682" s="70" t="n">
        <v>50</v>
      </c>
      <c r="L2682" s="71" t="n">
        <v>3646048.02</v>
      </c>
      <c r="M2682" s="71" t="n">
        <v>182302401</v>
      </c>
      <c r="N2682" s="71" t="n">
        <v>0</v>
      </c>
      <c r="O2682" s="71" t="n">
        <v>182302401</v>
      </c>
      <c r="P2682" s="71" t="n">
        <v>137120021.08</v>
      </c>
      <c r="Q2682" s="71" t="n">
        <v>45182379.92</v>
      </c>
      <c r="R2682" t="inlineStr">
        <is>
          <t>JK-03</t>
        </is>
      </c>
      <c r="S2682" t="inlineStr">
        <is>
          <t>Hybrid</t>
        </is>
      </c>
      <c r="T2682" s="70" t="n">
        <v>54</v>
      </c>
      <c r="U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TY102674</t>
        </is>
      </c>
      <c r="B2683" s="68" t="n">
        <v>46012</v>
      </c>
      <c r="C2683" s="69" t="n">
        <v>2025</v>
      </c>
      <c r="D2683" t="inlineStr">
        <is>
          <t>Dec</t>
        </is>
      </c>
      <c r="E2683" t="inlineStr">
        <is>
          <t>Japan</t>
        </is>
      </c>
      <c r="F2683" t="inlineStr">
        <is>
          <t>Japan</t>
        </is>
      </c>
      <c r="G2683" t="inlineStr">
        <is>
          <t>RAV4</t>
        </is>
      </c>
      <c r="H2683" t="inlineStr">
        <is>
          <t>Online reservation</t>
        </is>
      </c>
      <c r="I2683" t="inlineStr">
        <is>
          <t>Private buyer</t>
        </is>
      </c>
      <c r="J2683" t="inlineStr">
        <is>
          <t>Sophie Müller</t>
        </is>
      </c>
      <c r="K2683" s="70" t="n">
        <v>2</v>
      </c>
      <c r="L2683" s="71" t="n">
        <v>3642607.85</v>
      </c>
      <c r="M2683" s="71" t="n">
        <v>7285215.7</v>
      </c>
      <c r="N2683" s="71" t="n">
        <v>364260.79</v>
      </c>
      <c r="O2683" s="71" t="n">
        <v>6920954.91</v>
      </c>
      <c r="P2683" s="71" t="n">
        <v>5780829.34</v>
      </c>
      <c r="Q2683" s="71" t="n">
        <v>1140125.57</v>
      </c>
      <c r="R2683" t="inlineStr">
        <is>
          <t>TK-03</t>
        </is>
      </c>
      <c r="S2683" t="inlineStr">
        <is>
          <t>Hybrid</t>
        </is>
      </c>
      <c r="T2683" s="70" t="n">
        <v>2</v>
      </c>
      <c r="U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TY102675</t>
        </is>
      </c>
      <c r="B2684" s="68" t="n">
        <v>46012</v>
      </c>
      <c r="C2684" s="69" t="n">
        <v>2025</v>
      </c>
      <c r="D2684" t="inlineStr">
        <is>
          <t>Dec</t>
        </is>
      </c>
      <c r="E2684" t="inlineStr">
        <is>
          <t>Japan</t>
        </is>
      </c>
      <c r="F2684" t="inlineStr">
        <is>
          <t>Japan</t>
        </is>
      </c>
      <c r="G2684" t="inlineStr">
        <is>
          <t>Land Cruiser</t>
        </is>
      </c>
      <c r="H2684" t="inlineStr">
        <is>
          <t>Fleet</t>
        </is>
      </c>
      <c r="I2684" t="inlineStr">
        <is>
          <t>Government</t>
        </is>
      </c>
      <c r="J2684" t="inlineStr">
        <is>
          <t>Amir Khan</t>
        </is>
      </c>
      <c r="K2684" s="70" t="n">
        <v>25</v>
      </c>
      <c r="L2684" s="71" t="n">
        <v>7514911.09</v>
      </c>
      <c r="M2684" s="71" t="n">
        <v>187872777.25</v>
      </c>
      <c r="N2684" s="71" t="n">
        <v>3757455.54</v>
      </c>
      <c r="O2684" s="71" t="n">
        <v>184115321.71</v>
      </c>
      <c r="P2684" s="71" t="n">
        <v>135518063.04</v>
      </c>
      <c r="Q2684" s="71" t="n">
        <v>48597258.67</v>
      </c>
      <c r="R2684" t="inlineStr">
        <is>
          <t>TK-04</t>
        </is>
      </c>
      <c r="S2684" t="inlineStr">
        <is>
          <t>Petrol</t>
        </is>
      </c>
      <c r="T2684" s="70" t="n">
        <v>27</v>
      </c>
      <c r="U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TY102676</t>
        </is>
      </c>
      <c r="B2685" s="68" t="n">
        <v>46012</v>
      </c>
      <c r="C2685" s="69" t="n">
        <v>2025</v>
      </c>
      <c r="D2685" t="inlineStr">
        <is>
          <t>Dec</t>
        </is>
      </c>
      <c r="E2685" t="inlineStr">
        <is>
          <t>Japan</t>
        </is>
      </c>
      <c r="F2685" t="inlineStr">
        <is>
          <t>Japan</t>
        </is>
      </c>
      <c r="G2685" t="inlineStr">
        <is>
          <t>bZ4X</t>
        </is>
      </c>
      <c r="H2685" t="inlineStr">
        <is>
          <t>Fleet</t>
        </is>
      </c>
      <c r="I2685" t="inlineStr">
        <is>
          <t>Private buyer</t>
        </is>
      </c>
      <c r="J2685" t="inlineStr">
        <is>
          <t>Ana Costa</t>
        </is>
      </c>
      <c r="K2685" s="70" t="n">
        <v>9</v>
      </c>
      <c r="L2685" s="71" t="n">
        <v>5798067.61</v>
      </c>
      <c r="M2685" s="71" t="n">
        <v>52182608.49</v>
      </c>
      <c r="N2685" s="71" t="n">
        <v>1043652.17</v>
      </c>
      <c r="O2685" s="71" t="n">
        <v>51138956.32</v>
      </c>
      <c r="P2685" s="71" t="n">
        <v>47222647.18</v>
      </c>
      <c r="Q2685" s="71" t="n">
        <v>3916309.14</v>
      </c>
      <c r="R2685" t="inlineStr">
        <is>
          <t>TK-02</t>
        </is>
      </c>
      <c r="S2685" t="inlineStr">
        <is>
          <t>EV</t>
        </is>
      </c>
      <c r="T2685" s="70" t="n">
        <v>9</v>
      </c>
      <c r="U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TY102677</t>
        </is>
      </c>
      <c r="B2686" s="68" t="n">
        <v>46012</v>
      </c>
      <c r="C2686" s="69" t="n">
        <v>2025</v>
      </c>
      <c r="D2686" t="inlineStr">
        <is>
          <t>Dec</t>
        </is>
      </c>
      <c r="E2686" t="inlineStr">
        <is>
          <t>Europe</t>
        </is>
      </c>
      <c r="F2686" t="inlineStr">
        <is>
          <t>Germany</t>
        </is>
      </c>
      <c r="G2686" t="inlineStr">
        <is>
          <t>RAV4</t>
        </is>
      </c>
      <c r="H2686" t="inlineStr">
        <is>
          <t>Dealer retail</t>
        </is>
      </c>
      <c r="I2686" t="inlineStr">
        <is>
          <t>Private buyer</t>
        </is>
      </c>
      <c r="J2686" t="inlineStr">
        <is>
          <t>Omar Haddad</t>
        </is>
      </c>
      <c r="K2686" s="70" t="n">
        <v>41</v>
      </c>
      <c r="L2686" s="71" t="n">
        <v>3587154.06</v>
      </c>
      <c r="M2686" s="71" t="n">
        <v>147073316.46</v>
      </c>
      <c r="N2686" s="71" t="n">
        <v>4412199.49</v>
      </c>
      <c r="O2686" s="71" t="n">
        <v>142661116.97</v>
      </c>
      <c r="P2686" s="71" t="n">
        <v>117287114.65</v>
      </c>
      <c r="Q2686" s="71" t="n">
        <v>25374002.32</v>
      </c>
      <c r="R2686" t="inlineStr">
        <is>
          <t>BE-04</t>
        </is>
      </c>
      <c r="S2686" t="inlineStr">
        <is>
          <t>Hybrid</t>
        </is>
      </c>
      <c r="T2686" s="70" t="n">
        <v>41</v>
      </c>
      <c r="U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TY102678</t>
        </is>
      </c>
      <c r="B2687" s="68" t="n">
        <v>46012</v>
      </c>
      <c r="C2687" s="69" t="n">
        <v>2025</v>
      </c>
      <c r="D2687" t="inlineStr">
        <is>
          <t>Dec</t>
        </is>
      </c>
      <c r="E2687" t="inlineStr">
        <is>
          <t>Middle East</t>
        </is>
      </c>
      <c r="F2687" t="inlineStr">
        <is>
          <t>Saudi Arabia</t>
        </is>
      </c>
      <c r="G2687" t="inlineStr">
        <is>
          <t>Corolla</t>
        </is>
      </c>
      <c r="H2687" t="inlineStr">
        <is>
          <t>Dealer retail</t>
        </is>
      </c>
      <c r="I2687" t="inlineStr">
        <is>
          <t>Company fleet</t>
        </is>
      </c>
      <c r="J2687" t="inlineStr">
        <is>
          <t>Yuki Sato</t>
        </is>
      </c>
      <c r="K2687" s="70" t="n">
        <v>53</v>
      </c>
      <c r="L2687" s="71" t="n">
        <v>2859729.88</v>
      </c>
      <c r="M2687" s="71" t="n">
        <v>151565683.64</v>
      </c>
      <c r="N2687" s="71" t="n">
        <v>4546970.51</v>
      </c>
      <c r="O2687" s="71" t="n">
        <v>147018713.13</v>
      </c>
      <c r="P2687" s="71" t="n">
        <v>117961449.7</v>
      </c>
      <c r="Q2687" s="71" t="n">
        <v>29057263.43</v>
      </c>
      <c r="R2687" t="inlineStr">
        <is>
          <t>RY-04</t>
        </is>
      </c>
      <c r="S2687" t="inlineStr">
        <is>
          <t>Hybrid</t>
        </is>
      </c>
      <c r="T2687" s="70" t="n">
        <v>57</v>
      </c>
      <c r="U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TY102679</t>
        </is>
      </c>
      <c r="B2688" s="68" t="n">
        <v>46012</v>
      </c>
      <c r="C2688" s="69" t="n">
        <v>2025</v>
      </c>
      <c r="D2688" t="inlineStr">
        <is>
          <t>Dec</t>
        </is>
      </c>
      <c r="E2688" t="inlineStr">
        <is>
          <t>Asia</t>
        </is>
      </c>
      <c r="F2688" t="inlineStr">
        <is>
          <t>Thailand</t>
        </is>
      </c>
      <c r="G2688" t="inlineStr">
        <is>
          <t>bZ4X</t>
        </is>
      </c>
      <c r="H2688" t="inlineStr">
        <is>
          <t>Dealer retail</t>
        </is>
      </c>
      <c r="I2688" t="inlineStr">
        <is>
          <t>Private buyer</t>
        </is>
      </c>
      <c r="J2688" t="inlineStr">
        <is>
          <t>Sophie Müller</t>
        </is>
      </c>
      <c r="K2688" s="70" t="n">
        <v>15</v>
      </c>
      <c r="L2688" s="71" t="n">
        <v>5931563.23</v>
      </c>
      <c r="M2688" s="71" t="n">
        <v>88973448.45</v>
      </c>
      <c r="N2688" s="71" t="n">
        <v>1779468.97</v>
      </c>
      <c r="O2688" s="71" t="n">
        <v>87193979.48</v>
      </c>
      <c r="P2688" s="71" t="n">
        <v>81034900.33</v>
      </c>
      <c r="Q2688" s="71" t="n">
        <v>6159079.15</v>
      </c>
      <c r="R2688" t="inlineStr">
        <is>
          <t>BK-04</t>
        </is>
      </c>
      <c r="S2688" t="inlineStr">
        <is>
          <t>EV</t>
        </is>
      </c>
      <c r="T2688" s="70" t="n">
        <v>15</v>
      </c>
      <c r="U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TY102680</t>
        </is>
      </c>
      <c r="B2689" s="68" t="n">
        <v>46013</v>
      </c>
      <c r="C2689" s="69" t="n">
        <v>2025</v>
      </c>
      <c r="D2689" t="inlineStr">
        <is>
          <t>Dec</t>
        </is>
      </c>
      <c r="E2689" t="inlineStr">
        <is>
          <t>North America</t>
        </is>
      </c>
      <c r="F2689" t="inlineStr">
        <is>
          <t>USA</t>
        </is>
      </c>
      <c r="G2689" t="inlineStr">
        <is>
          <t>Corolla</t>
        </is>
      </c>
      <c r="H2689" t="inlineStr">
        <is>
          <t>Dealer retail</t>
        </is>
      </c>
      <c r="I2689" t="inlineStr">
        <is>
          <t>Private buyer</t>
        </is>
      </c>
      <c r="J2689" t="inlineStr">
        <is>
          <t>Sara Rossi</t>
        </is>
      </c>
      <c r="K2689" s="70" t="n">
        <v>53</v>
      </c>
      <c r="L2689" s="71" t="n">
        <v>2934194.38</v>
      </c>
      <c r="M2689" s="71" t="n">
        <v>155512302.14</v>
      </c>
      <c r="N2689" s="71" t="n">
        <v>0</v>
      </c>
      <c r="O2689" s="71" t="n">
        <v>155512302.14</v>
      </c>
      <c r="P2689" s="71" t="n">
        <v>125220443.39</v>
      </c>
      <c r="Q2689" s="71" t="n">
        <v>30291858.75</v>
      </c>
      <c r="R2689" t="inlineStr">
        <is>
          <t>TX-01</t>
        </is>
      </c>
      <c r="S2689" t="inlineStr">
        <is>
          <t>Hybrid</t>
        </is>
      </c>
      <c r="T2689" s="70" t="n">
        <v>52</v>
      </c>
      <c r="U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TY102681</t>
        </is>
      </c>
      <c r="B2690" s="68" t="n">
        <v>46013</v>
      </c>
      <c r="C2690" s="69" t="n">
        <v>2025</v>
      </c>
      <c r="D2690" t="inlineStr">
        <is>
          <t>Dec</t>
        </is>
      </c>
      <c r="E2690" t="inlineStr">
        <is>
          <t>North America</t>
        </is>
      </c>
      <c r="F2690" t="inlineStr">
        <is>
          <t>USA</t>
        </is>
      </c>
      <c r="G2690" t="inlineStr">
        <is>
          <t>Camry</t>
        </is>
      </c>
      <c r="H2690" t="inlineStr">
        <is>
          <t>Dealer retail</t>
        </is>
      </c>
      <c r="I2690" t="inlineStr">
        <is>
          <t>Company fleet</t>
        </is>
      </c>
      <c r="J2690" t="inlineStr">
        <is>
          <t>Lucas Martin</t>
        </is>
      </c>
      <c r="K2690" s="70" t="n">
        <v>31</v>
      </c>
      <c r="L2690" s="71" t="n">
        <v>3794977.53</v>
      </c>
      <c r="M2690" s="71" t="n">
        <v>117644303.43</v>
      </c>
      <c r="N2690" s="71" t="n">
        <v>3529329.1</v>
      </c>
      <c r="O2690" s="71" t="n">
        <v>114114974.33</v>
      </c>
      <c r="P2690" s="71" t="n">
        <v>102274299.37</v>
      </c>
      <c r="Q2690" s="71" t="n">
        <v>11840674.96</v>
      </c>
      <c r="R2690" t="inlineStr">
        <is>
          <t>LA-01</t>
        </is>
      </c>
      <c r="S2690" t="inlineStr">
        <is>
          <t>Hybrid</t>
        </is>
      </c>
      <c r="T2690" s="70" t="n">
        <v>33</v>
      </c>
      <c r="U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TY102682</t>
        </is>
      </c>
      <c r="B2691" s="68" t="n">
        <v>46013</v>
      </c>
      <c r="C2691" s="69" t="n">
        <v>2025</v>
      </c>
      <c r="D2691" t="inlineStr">
        <is>
          <t>Dec</t>
        </is>
      </c>
      <c r="E2691" t="inlineStr">
        <is>
          <t>Middle East</t>
        </is>
      </c>
      <c r="F2691" t="inlineStr">
        <is>
          <t>Saudi Arabia</t>
        </is>
      </c>
      <c r="G2691" t="inlineStr">
        <is>
          <t>RAV4</t>
        </is>
      </c>
      <c r="H2691" t="inlineStr">
        <is>
          <t>Dealer retail</t>
        </is>
      </c>
      <c r="I2691" t="inlineStr">
        <is>
          <t>Private buyer</t>
        </is>
      </c>
      <c r="J2691" t="inlineStr">
        <is>
          <t>Fatima Al-Saud</t>
        </is>
      </c>
      <c r="K2691" s="70" t="n">
        <v>17</v>
      </c>
      <c r="L2691" s="71" t="n">
        <v>3664736.57</v>
      </c>
      <c r="M2691" s="71" t="n">
        <v>62300521.69</v>
      </c>
      <c r="N2691" s="71" t="n">
        <v>1246010.43</v>
      </c>
      <c r="O2691" s="71" t="n">
        <v>61054511.26</v>
      </c>
      <c r="P2691" s="71" t="n">
        <v>48919117.29</v>
      </c>
      <c r="Q2691" s="71" t="n">
        <v>12135393.97</v>
      </c>
      <c r="R2691" t="inlineStr">
        <is>
          <t>RY-02</t>
        </is>
      </c>
      <c r="S2691" t="inlineStr">
        <is>
          <t>Hybrid</t>
        </is>
      </c>
      <c r="T2691" s="70" t="n">
        <v>19</v>
      </c>
      <c r="U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TY102683</t>
        </is>
      </c>
      <c r="B2692" s="68" t="n">
        <v>46013</v>
      </c>
      <c r="C2692" s="69" t="n">
        <v>2025</v>
      </c>
      <c r="D2692" t="inlineStr">
        <is>
          <t>Dec</t>
        </is>
      </c>
      <c r="E2692" t="inlineStr">
        <is>
          <t>Japan</t>
        </is>
      </c>
      <c r="F2692" t="inlineStr">
        <is>
          <t>Japan</t>
        </is>
      </c>
      <c r="G2692" t="inlineStr">
        <is>
          <t>Prius</t>
        </is>
      </c>
      <c r="H2692" t="inlineStr">
        <is>
          <t>Dealer retail</t>
        </is>
      </c>
      <c r="I2692" t="inlineStr">
        <is>
          <t>Private buyer</t>
        </is>
      </c>
      <c r="J2692" t="inlineStr">
        <is>
          <t>Amir Khan</t>
        </is>
      </c>
      <c r="K2692" s="70" t="n">
        <v>31</v>
      </c>
      <c r="L2692" s="71" t="n">
        <v>3364860.49</v>
      </c>
      <c r="M2692" s="71" t="n">
        <v>104310675.19</v>
      </c>
      <c r="N2692" s="71" t="n">
        <v>0</v>
      </c>
      <c r="O2692" s="71" t="n">
        <v>104310675.19</v>
      </c>
      <c r="P2692" s="71" t="n">
        <v>87823542.17</v>
      </c>
      <c r="Q2692" s="71" t="n">
        <v>16487133.02</v>
      </c>
      <c r="R2692" t="inlineStr">
        <is>
          <t>OS-01</t>
        </is>
      </c>
      <c r="S2692" t="inlineStr">
        <is>
          <t>Hybrid</t>
        </is>
      </c>
      <c r="T2692" s="70" t="n">
        <v>32</v>
      </c>
      <c r="U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TY102684</t>
        </is>
      </c>
      <c r="B2693" s="68" t="n">
        <v>46013</v>
      </c>
      <c r="C2693" s="69" t="n">
        <v>2025</v>
      </c>
      <c r="D2693" t="inlineStr">
        <is>
          <t>Dec</t>
        </is>
      </c>
      <c r="E2693" t="inlineStr">
        <is>
          <t>Asia</t>
        </is>
      </c>
      <c r="F2693" t="inlineStr">
        <is>
          <t>Indonesia</t>
        </is>
      </c>
      <c r="G2693" t="inlineStr">
        <is>
          <t>Corolla</t>
        </is>
      </c>
      <c r="H2693" t="inlineStr">
        <is>
          <t>Fleet</t>
        </is>
      </c>
      <c r="I2693" t="inlineStr">
        <is>
          <t>Company fleet</t>
        </is>
      </c>
      <c r="J2693" t="inlineStr">
        <is>
          <t>Kofi Mensah</t>
        </is>
      </c>
      <c r="K2693" s="70" t="n">
        <v>24</v>
      </c>
      <c r="L2693" s="71" t="n">
        <v>2709245.91</v>
      </c>
      <c r="M2693" s="71" t="n">
        <v>65021901.84</v>
      </c>
      <c r="N2693" s="71" t="n">
        <v>0</v>
      </c>
      <c r="O2693" s="71" t="n">
        <v>65021901.84</v>
      </c>
      <c r="P2693" s="71" t="n">
        <v>56832266.87</v>
      </c>
      <c r="Q2693" s="71" t="n">
        <v>8189634.97</v>
      </c>
      <c r="R2693" t="inlineStr">
        <is>
          <t>JK-04</t>
        </is>
      </c>
      <c r="S2693" t="inlineStr">
        <is>
          <t>Petrol</t>
        </is>
      </c>
      <c r="T2693" s="70" t="n">
        <v>23</v>
      </c>
      <c r="U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TY102685</t>
        </is>
      </c>
      <c r="B2694" s="68" t="n">
        <v>46013</v>
      </c>
      <c r="C2694" s="69" t="n">
        <v>2025</v>
      </c>
      <c r="D2694" t="inlineStr">
        <is>
          <t>Dec</t>
        </is>
      </c>
      <c r="E2694" t="inlineStr">
        <is>
          <t>Japan</t>
        </is>
      </c>
      <c r="F2694" t="inlineStr">
        <is>
          <t>Japan</t>
        </is>
      </c>
      <c r="G2694" t="inlineStr">
        <is>
          <t>Corolla</t>
        </is>
      </c>
      <c r="H2694" t="inlineStr">
        <is>
          <t>Dealer retail</t>
        </is>
      </c>
      <c r="I2694" t="inlineStr">
        <is>
          <t>Private buyer</t>
        </is>
      </c>
      <c r="J2694" t="inlineStr">
        <is>
          <t>Lucas Martin</t>
        </is>
      </c>
      <c r="K2694" s="70" t="n">
        <v>15</v>
      </c>
      <c r="L2694" s="71" t="n">
        <v>2880532.61</v>
      </c>
      <c r="M2694" s="71" t="n">
        <v>43207989.15</v>
      </c>
      <c r="N2694" s="71" t="n">
        <v>2160399.46</v>
      </c>
      <c r="O2694" s="71" t="n">
        <v>41047589.69</v>
      </c>
      <c r="P2694" s="71" t="n">
        <v>34527869.16</v>
      </c>
      <c r="Q2694" s="71" t="n">
        <v>6519720.53</v>
      </c>
      <c r="R2694" t="inlineStr">
        <is>
          <t>OS-02</t>
        </is>
      </c>
      <c r="S2694" t="inlineStr">
        <is>
          <t>Petrol</t>
        </is>
      </c>
      <c r="T2694" s="70" t="n">
        <v>15</v>
      </c>
      <c r="U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TY102686</t>
        </is>
      </c>
      <c r="B2695" s="68" t="n">
        <v>46013</v>
      </c>
      <c r="C2695" s="69" t="n">
        <v>2025</v>
      </c>
      <c r="D2695" t="inlineStr">
        <is>
          <t>Dec</t>
        </is>
      </c>
      <c r="E2695" t="inlineStr">
        <is>
          <t>Japan</t>
        </is>
      </c>
      <c r="F2695" t="inlineStr">
        <is>
          <t>Japan</t>
        </is>
      </c>
      <c r="G2695" t="inlineStr">
        <is>
          <t>Corolla</t>
        </is>
      </c>
      <c r="H2695" t="inlineStr">
        <is>
          <t>Dealer retail</t>
        </is>
      </c>
      <c r="I2695" t="inlineStr">
        <is>
          <t>Private buyer</t>
        </is>
      </c>
      <c r="J2695" t="inlineStr">
        <is>
          <t>Fatima Al-Saud</t>
        </is>
      </c>
      <c r="K2695" s="70" t="n">
        <v>2</v>
      </c>
      <c r="L2695" s="71" t="n">
        <v>2845869.37</v>
      </c>
      <c r="M2695" s="71" t="n">
        <v>5691738.74</v>
      </c>
      <c r="N2695" s="71" t="n">
        <v>113834.77</v>
      </c>
      <c r="O2695" s="71" t="n">
        <v>5577903.97</v>
      </c>
      <c r="P2695" s="71" t="n">
        <v>4413721.49</v>
      </c>
      <c r="Q2695" s="71" t="n">
        <v>1164182.48</v>
      </c>
      <c r="R2695" t="inlineStr">
        <is>
          <t>NG-02</t>
        </is>
      </c>
      <c r="S2695" t="inlineStr">
        <is>
          <t>Petrol</t>
        </is>
      </c>
      <c r="T2695" s="70" t="n">
        <v>2</v>
      </c>
      <c r="U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TY102687</t>
        </is>
      </c>
      <c r="B2696" s="68" t="n">
        <v>46013</v>
      </c>
      <c r="C2696" s="69" t="n">
        <v>2025</v>
      </c>
      <c r="D2696" t="inlineStr">
        <is>
          <t>Dec</t>
        </is>
      </c>
      <c r="E2696" t="inlineStr">
        <is>
          <t>Middle East</t>
        </is>
      </c>
      <c r="F2696" t="inlineStr">
        <is>
          <t>UAE</t>
        </is>
      </c>
      <c r="G2696" t="inlineStr">
        <is>
          <t>bZ4X</t>
        </is>
      </c>
      <c r="H2696" t="inlineStr">
        <is>
          <t>Dealer retail</t>
        </is>
      </c>
      <c r="I2696" t="inlineStr">
        <is>
          <t>Private buyer</t>
        </is>
      </c>
      <c r="J2696" t="inlineStr">
        <is>
          <t>Zoya Ahmed</t>
        </is>
      </c>
      <c r="K2696" s="70" t="n">
        <v>21</v>
      </c>
      <c r="L2696" s="71" t="n">
        <v>6195572.31</v>
      </c>
      <c r="M2696" s="71" t="n">
        <v>130107018.51</v>
      </c>
      <c r="N2696" s="71" t="n">
        <v>3903210.56</v>
      </c>
      <c r="O2696" s="71" t="n">
        <v>126203807.95</v>
      </c>
      <c r="P2696" s="71" t="n">
        <v>112409633.71</v>
      </c>
      <c r="Q2696" s="71" t="n">
        <v>13794174.24</v>
      </c>
      <c r="R2696" t="inlineStr">
        <is>
          <t>DB-01</t>
        </is>
      </c>
      <c r="S2696" t="inlineStr">
        <is>
          <t>EV</t>
        </is>
      </c>
      <c r="T2696" s="70" t="n">
        <v>22</v>
      </c>
      <c r="U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TY102688</t>
        </is>
      </c>
      <c r="B2697" s="68" t="n">
        <v>46013</v>
      </c>
      <c r="C2697" s="69" t="n">
        <v>2025</v>
      </c>
      <c r="D2697" t="inlineStr">
        <is>
          <t>Dec</t>
        </is>
      </c>
      <c r="E2697" t="inlineStr">
        <is>
          <t>Japan</t>
        </is>
      </c>
      <c r="F2697" t="inlineStr">
        <is>
          <t>Japan</t>
        </is>
      </c>
      <c r="G2697" t="inlineStr">
        <is>
          <t>Corolla</t>
        </is>
      </c>
      <c r="H2697" t="inlineStr">
        <is>
          <t>Dealer retail</t>
        </is>
      </c>
      <c r="I2697" t="inlineStr">
        <is>
          <t>Private buyer</t>
        </is>
      </c>
      <c r="J2697" t="inlineStr">
        <is>
          <t>Yuki Sato</t>
        </is>
      </c>
      <c r="K2697" s="70" t="n">
        <v>2</v>
      </c>
      <c r="L2697" s="71" t="n">
        <v>2712677.91</v>
      </c>
      <c r="M2697" s="71" t="n">
        <v>5425355.82</v>
      </c>
      <c r="N2697" s="71" t="n">
        <v>162760.67</v>
      </c>
      <c r="O2697" s="71" t="n">
        <v>5262595.15</v>
      </c>
      <c r="P2697" s="71" t="n">
        <v>4621771.01</v>
      </c>
      <c r="Q2697" s="71" t="n">
        <v>640824.14</v>
      </c>
      <c r="R2697" t="inlineStr">
        <is>
          <t>OS-03</t>
        </is>
      </c>
      <c r="S2697" t="inlineStr">
        <is>
          <t>Petrol</t>
        </is>
      </c>
      <c r="T2697" s="70" t="n">
        <v>2</v>
      </c>
      <c r="U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TY102689</t>
        </is>
      </c>
      <c r="B2698" s="68" t="n">
        <v>46013</v>
      </c>
      <c r="C2698" s="69" t="n">
        <v>2025</v>
      </c>
      <c r="D2698" t="inlineStr">
        <is>
          <t>Dec</t>
        </is>
      </c>
      <c r="E2698" t="inlineStr">
        <is>
          <t>Asia</t>
        </is>
      </c>
      <c r="F2698" t="inlineStr">
        <is>
          <t>India</t>
        </is>
      </c>
      <c r="G2698" t="inlineStr">
        <is>
          <t>Hilux</t>
        </is>
      </c>
      <c r="H2698" t="inlineStr">
        <is>
          <t>Fleet</t>
        </is>
      </c>
      <c r="I2698" t="inlineStr">
        <is>
          <t>Private buyer</t>
        </is>
      </c>
      <c r="J2698" t="inlineStr">
        <is>
          <t>Hiroshi Tanaka</t>
        </is>
      </c>
      <c r="K2698" s="70" t="n">
        <v>27</v>
      </c>
      <c r="L2698" s="71" t="n">
        <v>3813016.41</v>
      </c>
      <c r="M2698" s="71" t="n">
        <v>102951443.07</v>
      </c>
      <c r="N2698" s="71" t="n">
        <v>3088543.29</v>
      </c>
      <c r="O2698" s="71" t="n">
        <v>99862899.78</v>
      </c>
      <c r="P2698" s="71" t="n">
        <v>84223556.67</v>
      </c>
      <c r="Q2698" s="71" t="n">
        <v>15639343.11</v>
      </c>
      <c r="R2698" t="inlineStr">
        <is>
          <t>DL-01</t>
        </is>
      </c>
      <c r="S2698" t="inlineStr">
        <is>
          <t>Petrol</t>
        </is>
      </c>
      <c r="T2698" s="70" t="n">
        <v>28</v>
      </c>
      <c r="U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TY102690</t>
        </is>
      </c>
      <c r="B2699" s="68" t="n">
        <v>46013</v>
      </c>
      <c r="C2699" s="69" t="n">
        <v>2025</v>
      </c>
      <c r="D2699" t="inlineStr">
        <is>
          <t>Dec</t>
        </is>
      </c>
      <c r="E2699" t="inlineStr">
        <is>
          <t>North America</t>
        </is>
      </c>
      <c r="F2699" t="inlineStr">
        <is>
          <t>USA</t>
        </is>
      </c>
      <c r="G2699" t="inlineStr">
        <is>
          <t>Camry</t>
        </is>
      </c>
      <c r="H2699" t="inlineStr">
        <is>
          <t>Dealer retail</t>
        </is>
      </c>
      <c r="I2699" t="inlineStr">
        <is>
          <t>Private buyer</t>
        </is>
      </c>
      <c r="J2699" t="inlineStr">
        <is>
          <t>Carlos Silva</t>
        </is>
      </c>
      <c r="K2699" s="70" t="n">
        <v>50</v>
      </c>
      <c r="L2699" s="71" t="n">
        <v>3955011.88</v>
      </c>
      <c r="M2699" s="71" t="n">
        <v>197750594</v>
      </c>
      <c r="N2699" s="71" t="n">
        <v>0</v>
      </c>
      <c r="O2699" s="71" t="n">
        <v>197750594</v>
      </c>
      <c r="P2699" s="71" t="n">
        <v>154132173.97</v>
      </c>
      <c r="Q2699" s="71" t="n">
        <v>43618420.03</v>
      </c>
      <c r="R2699" t="inlineStr">
        <is>
          <t>NY-04</t>
        </is>
      </c>
      <c r="S2699" t="inlineStr">
        <is>
          <t>Hybrid</t>
        </is>
      </c>
      <c r="T2699" s="70" t="n">
        <v>54</v>
      </c>
      <c r="U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TY102691</t>
        </is>
      </c>
      <c r="B2700" s="68" t="n">
        <v>46013</v>
      </c>
      <c r="C2700" s="69" t="n">
        <v>2025</v>
      </c>
      <c r="D2700" t="inlineStr">
        <is>
          <t>Dec</t>
        </is>
      </c>
      <c r="E2700" t="inlineStr">
        <is>
          <t>North America</t>
        </is>
      </c>
      <c r="F2700" t="inlineStr">
        <is>
          <t>Canada</t>
        </is>
      </c>
      <c r="G2700" t="inlineStr">
        <is>
          <t>Camry</t>
        </is>
      </c>
      <c r="H2700" t="inlineStr">
        <is>
          <t>Fleet</t>
        </is>
      </c>
      <c r="I2700" t="inlineStr">
        <is>
          <t>Private buyer</t>
        </is>
      </c>
      <c r="J2700" t="inlineStr">
        <is>
          <t>Olivia Brown</t>
        </is>
      </c>
      <c r="K2700" s="70" t="n">
        <v>26</v>
      </c>
      <c r="L2700" s="71" t="n">
        <v>4065671.6</v>
      </c>
      <c r="M2700" s="71" t="n">
        <v>105707461.6</v>
      </c>
      <c r="N2700" s="71" t="n">
        <v>5285373.08</v>
      </c>
      <c r="O2700" s="71" t="n">
        <v>100422088.52</v>
      </c>
      <c r="P2700" s="71" t="n">
        <v>81304661.29000001</v>
      </c>
      <c r="Q2700" s="71" t="n">
        <v>19117427.23</v>
      </c>
      <c r="R2700" t="inlineStr">
        <is>
          <t>TO-02</t>
        </is>
      </c>
      <c r="S2700" t="inlineStr">
        <is>
          <t>Petrol</t>
        </is>
      </c>
      <c r="T2700" s="70" t="n">
        <v>25</v>
      </c>
      <c r="U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TY102692</t>
        </is>
      </c>
      <c r="B2701" s="68" t="n">
        <v>46013</v>
      </c>
      <c r="C2701" s="69" t="n">
        <v>2025</v>
      </c>
      <c r="D2701" t="inlineStr">
        <is>
          <t>Dec</t>
        </is>
      </c>
      <c r="E2701" t="inlineStr">
        <is>
          <t>Europe</t>
        </is>
      </c>
      <c r="F2701" t="inlineStr">
        <is>
          <t>Germany</t>
        </is>
      </c>
      <c r="G2701" t="inlineStr">
        <is>
          <t>Prius</t>
        </is>
      </c>
      <c r="H2701" t="inlineStr">
        <is>
          <t>Dealer retail</t>
        </is>
      </c>
      <c r="I2701" t="inlineStr">
        <is>
          <t>Private buyer</t>
        </is>
      </c>
      <c r="J2701" t="inlineStr">
        <is>
          <t>Omar Haddad</t>
        </is>
      </c>
      <c r="K2701" s="70" t="n">
        <v>2</v>
      </c>
      <c r="L2701" s="71" t="n">
        <v>3411997.53</v>
      </c>
      <c r="M2701" s="71" t="n">
        <v>6823995.06</v>
      </c>
      <c r="N2701" s="71" t="n">
        <v>341199.75</v>
      </c>
      <c r="O2701" s="71" t="n">
        <v>6482795.31</v>
      </c>
      <c r="P2701" s="71" t="n">
        <v>5759610.02</v>
      </c>
      <c r="Q2701" s="71" t="n">
        <v>723185.29</v>
      </c>
      <c r="R2701" t="inlineStr">
        <is>
          <t>BE-01</t>
        </is>
      </c>
      <c r="S2701" t="inlineStr">
        <is>
          <t>Hybrid</t>
        </is>
      </c>
      <c r="T2701" s="70" t="n">
        <v>2</v>
      </c>
      <c r="U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TY102693</t>
        </is>
      </c>
      <c r="B2702" s="68" t="n">
        <v>46013</v>
      </c>
      <c r="C2702" s="69" t="n">
        <v>2025</v>
      </c>
      <c r="D2702" t="inlineStr">
        <is>
          <t>Dec</t>
        </is>
      </c>
      <c r="E2702" t="inlineStr">
        <is>
          <t>North America</t>
        </is>
      </c>
      <c r="F2702" t="inlineStr">
        <is>
          <t>Canada</t>
        </is>
      </c>
      <c r="G2702" t="inlineStr">
        <is>
          <t>Camry</t>
        </is>
      </c>
      <c r="H2702" t="inlineStr">
        <is>
          <t>Online reservation</t>
        </is>
      </c>
      <c r="I2702" t="inlineStr">
        <is>
          <t>Company fleet</t>
        </is>
      </c>
      <c r="J2702" t="inlineStr">
        <is>
          <t>Kofi Mensah</t>
        </is>
      </c>
      <c r="K2702" s="70" t="n">
        <v>32</v>
      </c>
      <c r="L2702" s="71" t="n">
        <v>3865451.38</v>
      </c>
      <c r="M2702" s="71" t="n">
        <v>123694444.16</v>
      </c>
      <c r="N2702" s="71" t="n">
        <v>6184722.21</v>
      </c>
      <c r="O2702" s="71" t="n">
        <v>117509721.95</v>
      </c>
      <c r="P2702" s="71" t="n">
        <v>105803244.18</v>
      </c>
      <c r="Q2702" s="71" t="n">
        <v>11706477.77</v>
      </c>
      <c r="R2702" t="inlineStr">
        <is>
          <t>TO-04</t>
        </is>
      </c>
      <c r="S2702" t="inlineStr">
        <is>
          <t>Hybrid</t>
        </is>
      </c>
      <c r="T2702" s="70" t="n">
        <v>34</v>
      </c>
      <c r="U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TY102694</t>
        </is>
      </c>
      <c r="B2703" s="68" t="n">
        <v>46014</v>
      </c>
      <c r="C2703" s="69" t="n">
        <v>2025</v>
      </c>
      <c r="D2703" t="inlineStr">
        <is>
          <t>Dec</t>
        </is>
      </c>
      <c r="E2703" t="inlineStr">
        <is>
          <t>Japan</t>
        </is>
      </c>
      <c r="F2703" t="inlineStr">
        <is>
          <t>Japan</t>
        </is>
      </c>
      <c r="G2703" t="inlineStr">
        <is>
          <t>Corolla</t>
        </is>
      </c>
      <c r="H2703" t="inlineStr">
        <is>
          <t>Dealer retail</t>
        </is>
      </c>
      <c r="I2703" t="inlineStr">
        <is>
          <t>Company fleet</t>
        </is>
      </c>
      <c r="J2703" t="inlineStr">
        <is>
          <t>Noah Smith</t>
        </is>
      </c>
      <c r="K2703" s="70" t="n">
        <v>39</v>
      </c>
      <c r="L2703" s="71" t="n">
        <v>2844653.59</v>
      </c>
      <c r="M2703" s="71" t="n">
        <v>110941490.01</v>
      </c>
      <c r="N2703" s="71" t="n">
        <v>5547074.5</v>
      </c>
      <c r="O2703" s="71" t="n">
        <v>105394415.51</v>
      </c>
      <c r="P2703" s="71" t="n">
        <v>91561526.95999999</v>
      </c>
      <c r="Q2703" s="71" t="n">
        <v>13832888.55</v>
      </c>
      <c r="R2703" t="inlineStr">
        <is>
          <t>OS-01</t>
        </is>
      </c>
      <c r="S2703" t="inlineStr">
        <is>
          <t>Hybrid</t>
        </is>
      </c>
      <c r="T2703" s="70" t="n">
        <v>40</v>
      </c>
      <c r="U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TY102695</t>
        </is>
      </c>
      <c r="B2704" s="68" t="n">
        <v>46014</v>
      </c>
      <c r="C2704" s="69" t="n">
        <v>2025</v>
      </c>
      <c r="D2704" t="inlineStr">
        <is>
          <t>Dec</t>
        </is>
      </c>
      <c r="E2704" t="inlineStr">
        <is>
          <t>Japan</t>
        </is>
      </c>
      <c r="F2704" t="inlineStr">
        <is>
          <t>Japan</t>
        </is>
      </c>
      <c r="G2704" t="inlineStr">
        <is>
          <t>RAV4</t>
        </is>
      </c>
      <c r="H2704" t="inlineStr">
        <is>
          <t>Dealer retail</t>
        </is>
      </c>
      <c r="I2704" t="inlineStr">
        <is>
          <t>Private buyer</t>
        </is>
      </c>
      <c r="J2704" t="inlineStr">
        <is>
          <t>Ana Costa</t>
        </is>
      </c>
      <c r="K2704" s="70" t="n">
        <v>33</v>
      </c>
      <c r="L2704" s="71" t="n">
        <v>3431806.79</v>
      </c>
      <c r="M2704" s="71" t="n">
        <v>113249624.07</v>
      </c>
      <c r="N2704" s="71" t="n">
        <v>5662481.2</v>
      </c>
      <c r="O2704" s="71" t="n">
        <v>107587142.87</v>
      </c>
      <c r="P2704" s="71" t="n">
        <v>91729815.43000001</v>
      </c>
      <c r="Q2704" s="71" t="n">
        <v>15857327.44</v>
      </c>
      <c r="R2704" t="inlineStr">
        <is>
          <t>OS-03</t>
        </is>
      </c>
      <c r="S2704" t="inlineStr">
        <is>
          <t>Petrol</t>
        </is>
      </c>
      <c r="T2704" s="70" t="n">
        <v>32</v>
      </c>
      <c r="U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TY102696</t>
        </is>
      </c>
      <c r="B2705" s="68" t="n">
        <v>46014</v>
      </c>
      <c r="C2705" s="69" t="n">
        <v>2025</v>
      </c>
      <c r="D2705" t="inlineStr">
        <is>
          <t>Dec</t>
        </is>
      </c>
      <c r="E2705" t="inlineStr">
        <is>
          <t>Asia</t>
        </is>
      </c>
      <c r="F2705" t="inlineStr">
        <is>
          <t>India</t>
        </is>
      </c>
      <c r="G2705" t="inlineStr">
        <is>
          <t>Camry</t>
        </is>
      </c>
      <c r="H2705" t="inlineStr">
        <is>
          <t>Fleet</t>
        </is>
      </c>
      <c r="I2705" t="inlineStr">
        <is>
          <t>Company fleet</t>
        </is>
      </c>
      <c r="J2705" t="inlineStr">
        <is>
          <t>Ravindra Patil</t>
        </is>
      </c>
      <c r="K2705" s="70" t="n">
        <v>19</v>
      </c>
      <c r="L2705" s="71" t="n">
        <v>3972915.7</v>
      </c>
      <c r="M2705" s="71" t="n">
        <v>75485398.3</v>
      </c>
      <c r="N2705" s="71" t="n">
        <v>2264561.95</v>
      </c>
      <c r="O2705" s="71" t="n">
        <v>73220836.34999999</v>
      </c>
      <c r="P2705" s="71" t="n">
        <v>62119095.68</v>
      </c>
      <c r="Q2705" s="71" t="n">
        <v>11101740.67</v>
      </c>
      <c r="R2705" t="inlineStr">
        <is>
          <t>DL-04</t>
        </is>
      </c>
      <c r="S2705" t="inlineStr">
        <is>
          <t>Hybrid</t>
        </is>
      </c>
      <c r="T2705" s="70" t="n">
        <v>19</v>
      </c>
      <c r="U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TY102697</t>
        </is>
      </c>
      <c r="B2706" s="68" t="n">
        <v>46014</v>
      </c>
      <c r="C2706" s="69" t="n">
        <v>2025</v>
      </c>
      <c r="D2706" t="inlineStr">
        <is>
          <t>Dec</t>
        </is>
      </c>
      <c r="E2706" t="inlineStr">
        <is>
          <t>North America</t>
        </is>
      </c>
      <c r="F2706" t="inlineStr">
        <is>
          <t>Canada</t>
        </is>
      </c>
      <c r="G2706" t="inlineStr">
        <is>
          <t>RAV4</t>
        </is>
      </c>
      <c r="H2706" t="inlineStr">
        <is>
          <t>Dealer retail</t>
        </is>
      </c>
      <c r="I2706" t="inlineStr">
        <is>
          <t>Private buyer</t>
        </is>
      </c>
      <c r="J2706" t="inlineStr">
        <is>
          <t>Olivia Brown</t>
        </is>
      </c>
      <c r="K2706" s="70" t="n">
        <v>32</v>
      </c>
      <c r="L2706" s="71" t="n">
        <v>3625583.02</v>
      </c>
      <c r="M2706" s="71" t="n">
        <v>116018656.64</v>
      </c>
      <c r="N2706" s="71" t="n">
        <v>0</v>
      </c>
      <c r="O2706" s="71" t="n">
        <v>116018656.64</v>
      </c>
      <c r="P2706" s="71" t="n">
        <v>88075851.53</v>
      </c>
      <c r="Q2706" s="71" t="n">
        <v>27942805.11</v>
      </c>
      <c r="R2706" t="inlineStr">
        <is>
          <t>TO-04</t>
        </is>
      </c>
      <c r="S2706" t="inlineStr">
        <is>
          <t>Petrol</t>
        </is>
      </c>
      <c r="T2706" s="70" t="n">
        <v>33</v>
      </c>
      <c r="U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TY102698</t>
        </is>
      </c>
      <c r="B2707" s="68" t="n">
        <v>46014</v>
      </c>
      <c r="C2707" s="69" t="n">
        <v>2025</v>
      </c>
      <c r="D2707" t="inlineStr">
        <is>
          <t>Dec</t>
        </is>
      </c>
      <c r="E2707" t="inlineStr">
        <is>
          <t>Asia</t>
        </is>
      </c>
      <c r="F2707" t="inlineStr">
        <is>
          <t>Thailand</t>
        </is>
      </c>
      <c r="G2707" t="inlineStr">
        <is>
          <t>bZ4X</t>
        </is>
      </c>
      <c r="H2707" t="inlineStr">
        <is>
          <t>Dealer retail</t>
        </is>
      </c>
      <c r="I2707" t="inlineStr">
        <is>
          <t>Government</t>
        </is>
      </c>
      <c r="J2707" t="inlineStr">
        <is>
          <t>Arjun Mehta</t>
        </is>
      </c>
      <c r="K2707" s="70" t="n">
        <v>7</v>
      </c>
      <c r="L2707" s="71" t="n">
        <v>5835068.54</v>
      </c>
      <c r="M2707" s="71" t="n">
        <v>40845479.78</v>
      </c>
      <c r="N2707" s="71" t="n">
        <v>1225364.39</v>
      </c>
      <c r="O2707" s="71" t="n">
        <v>39620115.39</v>
      </c>
      <c r="P2707" s="71" t="n">
        <v>37468975.32</v>
      </c>
      <c r="Q2707" s="71" t="n">
        <v>2151140.07</v>
      </c>
      <c r="R2707" t="inlineStr">
        <is>
          <t>BK-02</t>
        </is>
      </c>
      <c r="S2707" t="inlineStr">
        <is>
          <t>EV</t>
        </is>
      </c>
      <c r="T2707" s="70" t="n">
        <v>7</v>
      </c>
      <c r="U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TY102699</t>
        </is>
      </c>
      <c r="B2708" s="68" t="n">
        <v>46014</v>
      </c>
      <c r="C2708" s="69" t="n">
        <v>2025</v>
      </c>
      <c r="D2708" t="inlineStr">
        <is>
          <t>Dec</t>
        </is>
      </c>
      <c r="E2708" t="inlineStr">
        <is>
          <t>Asia</t>
        </is>
      </c>
      <c r="F2708" t="inlineStr">
        <is>
          <t>Thailand</t>
        </is>
      </c>
      <c r="G2708" t="inlineStr">
        <is>
          <t>bZ4X</t>
        </is>
      </c>
      <c r="H2708" t="inlineStr">
        <is>
          <t>Dealer retail</t>
        </is>
      </c>
      <c r="I2708" t="inlineStr">
        <is>
          <t>Private buyer</t>
        </is>
      </c>
      <c r="J2708" t="inlineStr">
        <is>
          <t>Priya Nair</t>
        </is>
      </c>
      <c r="K2708" s="70" t="n">
        <v>27</v>
      </c>
      <c r="L2708" s="71" t="n">
        <v>6246942.8</v>
      </c>
      <c r="M2708" s="71" t="n">
        <v>168667455.6</v>
      </c>
      <c r="N2708" s="71" t="n">
        <v>3373349.11</v>
      </c>
      <c r="O2708" s="71" t="n">
        <v>165294106.49</v>
      </c>
      <c r="P2708" s="71" t="n">
        <v>144203588.94</v>
      </c>
      <c r="Q2708" s="71" t="n">
        <v>21090517.55</v>
      </c>
      <c r="R2708" t="inlineStr">
        <is>
          <t>BK-02</t>
        </is>
      </c>
      <c r="S2708" t="inlineStr">
        <is>
          <t>EV</t>
        </is>
      </c>
      <c r="T2708" s="70" t="n">
        <v>26</v>
      </c>
      <c r="U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TY102700</t>
        </is>
      </c>
      <c r="B2709" s="68" t="n">
        <v>46014</v>
      </c>
      <c r="C2709" s="69" t="n">
        <v>2025</v>
      </c>
      <c r="D2709" t="inlineStr">
        <is>
          <t>Dec</t>
        </is>
      </c>
      <c r="E2709" t="inlineStr">
        <is>
          <t>North America</t>
        </is>
      </c>
      <c r="F2709" t="inlineStr">
        <is>
          <t>Canada</t>
        </is>
      </c>
      <c r="G2709" t="inlineStr">
        <is>
          <t>RAV4</t>
        </is>
      </c>
      <c r="H2709" t="inlineStr">
        <is>
          <t>Dealer retail</t>
        </is>
      </c>
      <c r="I2709" t="inlineStr">
        <is>
          <t>Private buyer</t>
        </is>
      </c>
      <c r="J2709" t="inlineStr">
        <is>
          <t>Mei Lin</t>
        </is>
      </c>
      <c r="K2709" s="70" t="n">
        <v>7</v>
      </c>
      <c r="L2709" s="71" t="n">
        <v>3507378.41</v>
      </c>
      <c r="M2709" s="71" t="n">
        <v>24551648.87</v>
      </c>
      <c r="N2709" s="71" t="n">
        <v>736549.47</v>
      </c>
      <c r="O2709" s="71" t="n">
        <v>23815099.4</v>
      </c>
      <c r="P2709" s="71" t="n">
        <v>20289787.82</v>
      </c>
      <c r="Q2709" s="71" t="n">
        <v>3525311.58</v>
      </c>
      <c r="R2709" t="inlineStr">
        <is>
          <t>TO-02</t>
        </is>
      </c>
      <c r="S2709" t="inlineStr">
        <is>
          <t>Hybrid</t>
        </is>
      </c>
      <c r="T2709" s="70" t="n">
        <v>7</v>
      </c>
      <c r="U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TY102701</t>
        </is>
      </c>
      <c r="B2710" s="68" t="n">
        <v>46014</v>
      </c>
      <c r="C2710" s="69" t="n">
        <v>2025</v>
      </c>
      <c r="D2710" t="inlineStr">
        <is>
          <t>Dec</t>
        </is>
      </c>
      <c r="E2710" t="inlineStr">
        <is>
          <t>North America</t>
        </is>
      </c>
      <c r="F2710" t="inlineStr">
        <is>
          <t>Canada</t>
        </is>
      </c>
      <c r="G2710" t="inlineStr">
        <is>
          <t>Hilux</t>
        </is>
      </c>
      <c r="H2710" t="inlineStr">
        <is>
          <t>Dealer retail</t>
        </is>
      </c>
      <c r="I2710" t="inlineStr">
        <is>
          <t>Private buyer</t>
        </is>
      </c>
      <c r="J2710" t="inlineStr">
        <is>
          <t>Sophie Müller</t>
        </is>
      </c>
      <c r="K2710" s="70" t="n">
        <v>14</v>
      </c>
      <c r="L2710" s="71" t="n">
        <v>3863747.59</v>
      </c>
      <c r="M2710" s="71" t="n">
        <v>54092466.26</v>
      </c>
      <c r="N2710" s="71" t="n">
        <v>1081849.33</v>
      </c>
      <c r="O2710" s="71" t="n">
        <v>53010616.93</v>
      </c>
      <c r="P2710" s="71" t="n">
        <v>44969816.77</v>
      </c>
      <c r="Q2710" s="71" t="n">
        <v>8040800.16</v>
      </c>
      <c r="R2710" t="inlineStr">
        <is>
          <t>TO-04</t>
        </is>
      </c>
      <c r="S2710" t="inlineStr">
        <is>
          <t>Diesel</t>
        </is>
      </c>
      <c r="T2710" s="70" t="n">
        <v>14</v>
      </c>
      <c r="U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TY102702</t>
        </is>
      </c>
      <c r="B2711" s="68" t="n">
        <v>46014</v>
      </c>
      <c r="C2711" s="69" t="n">
        <v>2025</v>
      </c>
      <c r="D2711" t="inlineStr">
        <is>
          <t>Dec</t>
        </is>
      </c>
      <c r="E2711" t="inlineStr">
        <is>
          <t>Asia</t>
        </is>
      </c>
      <c r="F2711" t="inlineStr">
        <is>
          <t>Indonesia</t>
        </is>
      </c>
      <c r="G2711" t="inlineStr">
        <is>
          <t>Corolla</t>
        </is>
      </c>
      <c r="H2711" t="inlineStr">
        <is>
          <t>Dealer retail</t>
        </is>
      </c>
      <c r="I2711" t="inlineStr">
        <is>
          <t>Private buyer</t>
        </is>
      </c>
      <c r="J2711" t="inlineStr">
        <is>
          <t>Wei Chen</t>
        </is>
      </c>
      <c r="K2711" s="70" t="n">
        <v>40</v>
      </c>
      <c r="L2711" s="71" t="n">
        <v>2839146.06</v>
      </c>
      <c r="M2711" s="71" t="n">
        <v>113565842.4</v>
      </c>
      <c r="N2711" s="71" t="n">
        <v>0</v>
      </c>
      <c r="O2711" s="71" t="n">
        <v>113565842.4</v>
      </c>
      <c r="P2711" s="71" t="n">
        <v>94323792.23999999</v>
      </c>
      <c r="Q2711" s="71" t="n">
        <v>19242050.16</v>
      </c>
      <c r="R2711" t="inlineStr">
        <is>
          <t>JK-03</t>
        </is>
      </c>
      <c r="S2711" t="inlineStr">
        <is>
          <t>Hybrid</t>
        </is>
      </c>
      <c r="T2711" s="70" t="n">
        <v>42</v>
      </c>
      <c r="U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TY102703</t>
        </is>
      </c>
      <c r="B2712" s="68" t="n">
        <v>46014</v>
      </c>
      <c r="C2712" s="69" t="n">
        <v>2025</v>
      </c>
      <c r="D2712" t="inlineStr">
        <is>
          <t>Dec</t>
        </is>
      </c>
      <c r="E2712" t="inlineStr">
        <is>
          <t>Middle East</t>
        </is>
      </c>
      <c r="F2712" t="inlineStr">
        <is>
          <t>UAE</t>
        </is>
      </c>
      <c r="G2712" t="inlineStr">
        <is>
          <t>RAV4</t>
        </is>
      </c>
      <c r="H2712" t="inlineStr">
        <is>
          <t>Dealer retail</t>
        </is>
      </c>
      <c r="I2712" t="inlineStr">
        <is>
          <t>Private buyer</t>
        </is>
      </c>
      <c r="J2712" t="inlineStr">
        <is>
          <t>Ravindra Patil</t>
        </is>
      </c>
      <c r="K2712" s="70" t="n">
        <v>7</v>
      </c>
      <c r="L2712" s="71" t="n">
        <v>3734718.09</v>
      </c>
      <c r="M2712" s="71" t="n">
        <v>26143026.63</v>
      </c>
      <c r="N2712" s="71" t="n">
        <v>784290.8</v>
      </c>
      <c r="O2712" s="71" t="n">
        <v>25358735.83</v>
      </c>
      <c r="P2712" s="71" t="n">
        <v>19849891.36</v>
      </c>
      <c r="Q2712" s="71" t="n">
        <v>5508844.47</v>
      </c>
      <c r="R2712" t="inlineStr">
        <is>
          <t>DB-03</t>
        </is>
      </c>
      <c r="S2712" t="inlineStr">
        <is>
          <t>Hybrid</t>
        </is>
      </c>
      <c r="T2712" s="70" t="n">
        <v>8</v>
      </c>
      <c r="U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TY102704</t>
        </is>
      </c>
      <c r="B2713" s="68" t="n">
        <v>46014</v>
      </c>
      <c r="C2713" s="69" t="n">
        <v>2025</v>
      </c>
      <c r="D2713" t="inlineStr">
        <is>
          <t>Dec</t>
        </is>
      </c>
      <c r="E2713" t="inlineStr">
        <is>
          <t>Asia</t>
        </is>
      </c>
      <c r="F2713" t="inlineStr">
        <is>
          <t>India</t>
        </is>
      </c>
      <c r="G2713" t="inlineStr">
        <is>
          <t>bZ4X</t>
        </is>
      </c>
      <c r="H2713" t="inlineStr">
        <is>
          <t>Online reservation</t>
        </is>
      </c>
      <c r="I2713" t="inlineStr">
        <is>
          <t>Private buyer</t>
        </is>
      </c>
      <c r="J2713" t="inlineStr">
        <is>
          <t>Ana Costa</t>
        </is>
      </c>
      <c r="K2713" s="70" t="n">
        <v>50</v>
      </c>
      <c r="L2713" s="71" t="n">
        <v>6270720.74</v>
      </c>
      <c r="M2713" s="71" t="n">
        <v>313536037</v>
      </c>
      <c r="N2713" s="71" t="n">
        <v>0</v>
      </c>
      <c r="O2713" s="71" t="n">
        <v>313536037</v>
      </c>
      <c r="P2713" s="71" t="n">
        <v>275227118.37</v>
      </c>
      <c r="Q2713" s="71" t="n">
        <v>38308918.63</v>
      </c>
      <c r="R2713" t="inlineStr">
        <is>
          <t>BL-04</t>
        </is>
      </c>
      <c r="S2713" t="inlineStr">
        <is>
          <t>EV</t>
        </is>
      </c>
      <c r="T2713" s="70" t="n">
        <v>56</v>
      </c>
      <c r="U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TY102705</t>
        </is>
      </c>
      <c r="B2714" s="68" t="n">
        <v>46014</v>
      </c>
      <c r="C2714" s="69" t="n">
        <v>2025</v>
      </c>
      <c r="D2714" t="inlineStr">
        <is>
          <t>Dec</t>
        </is>
      </c>
      <c r="E2714" t="inlineStr">
        <is>
          <t>North America</t>
        </is>
      </c>
      <c r="F2714" t="inlineStr">
        <is>
          <t>USA</t>
        </is>
      </c>
      <c r="G2714" t="inlineStr">
        <is>
          <t>Corolla</t>
        </is>
      </c>
      <c r="H2714" t="inlineStr">
        <is>
          <t>Dealer retail</t>
        </is>
      </c>
      <c r="I2714" t="inlineStr">
        <is>
          <t>Company fleet</t>
        </is>
      </c>
      <c r="J2714" t="inlineStr">
        <is>
          <t>Ana Costa</t>
        </is>
      </c>
      <c r="K2714" s="70" t="n">
        <v>40</v>
      </c>
      <c r="L2714" s="71" t="n">
        <v>2785716.28</v>
      </c>
      <c r="M2714" s="71" t="n">
        <v>111428651.2</v>
      </c>
      <c r="N2714" s="71" t="n">
        <v>2228573.02</v>
      </c>
      <c r="O2714" s="71" t="n">
        <v>109200078.18</v>
      </c>
      <c r="P2714" s="71" t="n">
        <v>88267620.15000001</v>
      </c>
      <c r="Q2714" s="71" t="n">
        <v>20932458.03</v>
      </c>
      <c r="R2714" t="inlineStr">
        <is>
          <t>NY-01</t>
        </is>
      </c>
      <c r="S2714" t="inlineStr">
        <is>
          <t>Hybrid</t>
        </is>
      </c>
      <c r="T2714" s="70" t="n">
        <v>40</v>
      </c>
      <c r="U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TY102706</t>
        </is>
      </c>
      <c r="B2715" s="68" t="n">
        <v>46014</v>
      </c>
      <c r="C2715" s="69" t="n">
        <v>2025</v>
      </c>
      <c r="D2715" t="inlineStr">
        <is>
          <t>Dec</t>
        </is>
      </c>
      <c r="E2715" t="inlineStr">
        <is>
          <t>Japan</t>
        </is>
      </c>
      <c r="F2715" t="inlineStr">
        <is>
          <t>Japan</t>
        </is>
      </c>
      <c r="G2715" t="inlineStr">
        <is>
          <t>RAV4</t>
        </is>
      </c>
      <c r="H2715" t="inlineStr">
        <is>
          <t>Dealer retail</t>
        </is>
      </c>
      <c r="I2715" t="inlineStr">
        <is>
          <t>Private buyer</t>
        </is>
      </c>
      <c r="J2715" t="inlineStr">
        <is>
          <t>Sophie Müller</t>
        </is>
      </c>
      <c r="K2715" s="70" t="n">
        <v>11</v>
      </c>
      <c r="L2715" s="71" t="n">
        <v>3743572.45</v>
      </c>
      <c r="M2715" s="71" t="n">
        <v>41179296.95</v>
      </c>
      <c r="N2715" s="71" t="n">
        <v>1235378.91</v>
      </c>
      <c r="O2715" s="71" t="n">
        <v>39943918.04</v>
      </c>
      <c r="P2715" s="71" t="n">
        <v>30879776.5</v>
      </c>
      <c r="Q2715" s="71" t="n">
        <v>9064141.539999999</v>
      </c>
      <c r="R2715" t="inlineStr">
        <is>
          <t>TK-01</t>
        </is>
      </c>
      <c r="S2715" t="inlineStr">
        <is>
          <t>Hybrid</t>
        </is>
      </c>
      <c r="T2715" s="70" t="n">
        <v>11</v>
      </c>
      <c r="U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TY102707</t>
        </is>
      </c>
      <c r="B2716" s="68" t="n">
        <v>46014</v>
      </c>
      <c r="C2716" s="69" t="n">
        <v>2025</v>
      </c>
      <c r="D2716" t="inlineStr">
        <is>
          <t>Dec</t>
        </is>
      </c>
      <c r="E2716" t="inlineStr">
        <is>
          <t>North America</t>
        </is>
      </c>
      <c r="F2716" t="inlineStr">
        <is>
          <t>Canada</t>
        </is>
      </c>
      <c r="G2716" t="inlineStr">
        <is>
          <t>RAV4</t>
        </is>
      </c>
      <c r="H2716" t="inlineStr">
        <is>
          <t>Dealer retail</t>
        </is>
      </c>
      <c r="I2716" t="inlineStr">
        <is>
          <t>Private buyer</t>
        </is>
      </c>
      <c r="J2716" t="inlineStr">
        <is>
          <t>Liam O'Brien</t>
        </is>
      </c>
      <c r="K2716" s="70" t="n">
        <v>39</v>
      </c>
      <c r="L2716" s="71" t="n">
        <v>3554400.32</v>
      </c>
      <c r="M2716" s="71" t="n">
        <v>138621612.48</v>
      </c>
      <c r="N2716" s="71" t="n">
        <v>4158648.37</v>
      </c>
      <c r="O2716" s="71" t="n">
        <v>134462964.11</v>
      </c>
      <c r="P2716" s="71" t="n">
        <v>108493925.05</v>
      </c>
      <c r="Q2716" s="71" t="n">
        <v>25969039.06</v>
      </c>
      <c r="R2716" t="inlineStr">
        <is>
          <t>TO-01</t>
        </is>
      </c>
      <c r="S2716" t="inlineStr">
        <is>
          <t>Petrol</t>
        </is>
      </c>
      <c r="T2716" s="70" t="n">
        <v>43</v>
      </c>
      <c r="U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TY102708</t>
        </is>
      </c>
      <c r="B2717" s="68" t="n">
        <v>46015</v>
      </c>
      <c r="C2717" s="69" t="n">
        <v>2025</v>
      </c>
      <c r="D2717" t="inlineStr">
        <is>
          <t>Dec</t>
        </is>
      </c>
      <c r="E2717" t="inlineStr">
        <is>
          <t>Europe</t>
        </is>
      </c>
      <c r="F2717" t="inlineStr">
        <is>
          <t>Germany</t>
        </is>
      </c>
      <c r="G2717" t="inlineStr">
        <is>
          <t>Prius</t>
        </is>
      </c>
      <c r="H2717" t="inlineStr">
        <is>
          <t>Dealer retail</t>
        </is>
      </c>
      <c r="I2717" t="inlineStr">
        <is>
          <t>Private buyer</t>
        </is>
      </c>
      <c r="J2717" t="inlineStr">
        <is>
          <t>Shraddha Kulkarni</t>
        </is>
      </c>
      <c r="K2717" s="70" t="n">
        <v>6</v>
      </c>
      <c r="L2717" s="71" t="n">
        <v>3618906.16</v>
      </c>
      <c r="M2717" s="71" t="n">
        <v>21713436.96</v>
      </c>
      <c r="N2717" s="71" t="n">
        <v>651403.11</v>
      </c>
      <c r="O2717" s="71" t="n">
        <v>21062033.85</v>
      </c>
      <c r="P2717" s="71" t="n">
        <v>17457616.39</v>
      </c>
      <c r="Q2717" s="71" t="n">
        <v>3604417.46</v>
      </c>
      <c r="R2717" t="inlineStr">
        <is>
          <t>BE-01</t>
        </is>
      </c>
      <c r="S2717" t="inlineStr">
        <is>
          <t>Hybrid</t>
        </is>
      </c>
      <c r="T2717" s="70" t="n">
        <v>6</v>
      </c>
      <c r="U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TY102709</t>
        </is>
      </c>
      <c r="B2718" s="68" t="n">
        <v>46015</v>
      </c>
      <c r="C2718" s="69" t="n">
        <v>2025</v>
      </c>
      <c r="D2718" t="inlineStr">
        <is>
          <t>Dec</t>
        </is>
      </c>
      <c r="E2718" t="inlineStr">
        <is>
          <t>North America</t>
        </is>
      </c>
      <c r="F2718" t="inlineStr">
        <is>
          <t>USA</t>
        </is>
      </c>
      <c r="G2718" t="inlineStr">
        <is>
          <t>Land Cruiser</t>
        </is>
      </c>
      <c r="H2718" t="inlineStr">
        <is>
          <t>Dealer retail</t>
        </is>
      </c>
      <c r="I2718" t="inlineStr">
        <is>
          <t>Private buyer</t>
        </is>
      </c>
      <c r="J2718" t="inlineStr">
        <is>
          <t>Emma Clarke</t>
        </is>
      </c>
      <c r="K2718" s="70" t="n">
        <v>35</v>
      </c>
      <c r="L2718" s="71" t="n">
        <v>7288960.24</v>
      </c>
      <c r="M2718" s="71" t="n">
        <v>255113608.4</v>
      </c>
      <c r="N2718" s="71" t="n">
        <v>0</v>
      </c>
      <c r="O2718" s="71" t="n">
        <v>255113608.4</v>
      </c>
      <c r="P2718" s="71" t="n">
        <v>196325995.88</v>
      </c>
      <c r="Q2718" s="71" t="n">
        <v>58787612.52</v>
      </c>
      <c r="R2718" t="inlineStr">
        <is>
          <t>NY-02</t>
        </is>
      </c>
      <c r="S2718" t="inlineStr">
        <is>
          <t>Hybrid</t>
        </is>
      </c>
      <c r="T2718" s="70" t="n">
        <v>37</v>
      </c>
      <c r="U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TY102710</t>
        </is>
      </c>
      <c r="B2719" s="68" t="n">
        <v>46015</v>
      </c>
      <c r="C2719" s="69" t="n">
        <v>2025</v>
      </c>
      <c r="D2719" t="inlineStr">
        <is>
          <t>Dec</t>
        </is>
      </c>
      <c r="E2719" t="inlineStr">
        <is>
          <t>North America</t>
        </is>
      </c>
      <c r="F2719" t="inlineStr">
        <is>
          <t>USA</t>
        </is>
      </c>
      <c r="G2719" t="inlineStr">
        <is>
          <t>Prius</t>
        </is>
      </c>
      <c r="H2719" t="inlineStr">
        <is>
          <t>Dealer retail</t>
        </is>
      </c>
      <c r="I2719" t="inlineStr">
        <is>
          <t>Private buyer</t>
        </is>
      </c>
      <c r="J2719" t="inlineStr">
        <is>
          <t>Priya Nair</t>
        </is>
      </c>
      <c r="K2719" s="70" t="n">
        <v>27</v>
      </c>
      <c r="L2719" s="71" t="n">
        <v>3347573.17</v>
      </c>
      <c r="M2719" s="71" t="n">
        <v>90384475.59</v>
      </c>
      <c r="N2719" s="71" t="n">
        <v>0</v>
      </c>
      <c r="O2719" s="71" t="n">
        <v>90384475.59</v>
      </c>
      <c r="P2719" s="71" t="n">
        <v>73949096.06</v>
      </c>
      <c r="Q2719" s="71" t="n">
        <v>16435379.53</v>
      </c>
      <c r="R2719" t="inlineStr">
        <is>
          <t>LA-02</t>
        </is>
      </c>
      <c r="S2719" t="inlineStr">
        <is>
          <t>Hybrid</t>
        </is>
      </c>
      <c r="T2719" s="70" t="n">
        <v>26</v>
      </c>
      <c r="U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TY102711</t>
        </is>
      </c>
      <c r="B2720" s="68" t="n">
        <v>46015</v>
      </c>
      <c r="C2720" s="69" t="n">
        <v>2025</v>
      </c>
      <c r="D2720" t="inlineStr">
        <is>
          <t>Dec</t>
        </is>
      </c>
      <c r="E2720" t="inlineStr">
        <is>
          <t>Europe</t>
        </is>
      </c>
      <c r="F2720" t="inlineStr">
        <is>
          <t>France</t>
        </is>
      </c>
      <c r="G2720" t="inlineStr">
        <is>
          <t>Corolla</t>
        </is>
      </c>
      <c r="H2720" t="inlineStr">
        <is>
          <t>Dealer retail</t>
        </is>
      </c>
      <c r="I2720" t="inlineStr">
        <is>
          <t>Private buyer</t>
        </is>
      </c>
      <c r="J2720" t="inlineStr">
        <is>
          <t>Hiroshi Tanaka</t>
        </is>
      </c>
      <c r="K2720" s="70" t="n">
        <v>50</v>
      </c>
      <c r="L2720" s="71" t="n">
        <v>2669654.97</v>
      </c>
      <c r="M2720" s="71" t="n">
        <v>133482748.5</v>
      </c>
      <c r="N2720" s="71" t="n">
        <v>6674137.43</v>
      </c>
      <c r="O2720" s="71" t="n">
        <v>126808611.07</v>
      </c>
      <c r="P2720" s="71" t="n">
        <v>112638562.53</v>
      </c>
      <c r="Q2720" s="71" t="n">
        <v>14170048.54</v>
      </c>
      <c r="R2720" t="inlineStr">
        <is>
          <t>PA-01</t>
        </is>
      </c>
      <c r="S2720" t="inlineStr">
        <is>
          <t>Hybrid</t>
        </is>
      </c>
      <c r="T2720" s="70" t="n">
        <v>49</v>
      </c>
      <c r="U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TY102712</t>
        </is>
      </c>
      <c r="B2721" s="68" t="n">
        <v>46015</v>
      </c>
      <c r="C2721" s="69" t="n">
        <v>2025</v>
      </c>
      <c r="D2721" t="inlineStr">
        <is>
          <t>Dec</t>
        </is>
      </c>
      <c r="E2721" t="inlineStr">
        <is>
          <t>North America</t>
        </is>
      </c>
      <c r="F2721" t="inlineStr">
        <is>
          <t>USA</t>
        </is>
      </c>
      <c r="G2721" t="inlineStr">
        <is>
          <t>Hilux</t>
        </is>
      </c>
      <c r="H2721" t="inlineStr">
        <is>
          <t>Dealer retail</t>
        </is>
      </c>
      <c r="I2721" t="inlineStr">
        <is>
          <t>Private buyer</t>
        </is>
      </c>
      <c r="J2721" t="inlineStr">
        <is>
          <t>Lucas Martin</t>
        </is>
      </c>
      <c r="K2721" s="70" t="n">
        <v>35</v>
      </c>
      <c r="L2721" s="71" t="n">
        <v>3914264.42</v>
      </c>
      <c r="M2721" s="71" t="n">
        <v>136999254.7</v>
      </c>
      <c r="N2721" s="71" t="n">
        <v>0</v>
      </c>
      <c r="O2721" s="71" t="n">
        <v>136999254.7</v>
      </c>
      <c r="P2721" s="71" t="n">
        <v>114994987.42</v>
      </c>
      <c r="Q2721" s="71" t="n">
        <v>22004267.28</v>
      </c>
      <c r="R2721" t="inlineStr">
        <is>
          <t>TX-01</t>
        </is>
      </c>
      <c r="S2721" t="inlineStr">
        <is>
          <t>Diesel</t>
        </is>
      </c>
      <c r="T2721" s="70" t="n">
        <v>37</v>
      </c>
      <c r="U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TY102713</t>
        </is>
      </c>
      <c r="B2722" s="68" t="n">
        <v>46015</v>
      </c>
      <c r="C2722" s="69" t="n">
        <v>2025</v>
      </c>
      <c r="D2722" t="inlineStr">
        <is>
          <t>Dec</t>
        </is>
      </c>
      <c r="E2722" t="inlineStr">
        <is>
          <t>Japan</t>
        </is>
      </c>
      <c r="F2722" t="inlineStr">
        <is>
          <t>Japan</t>
        </is>
      </c>
      <c r="G2722" t="inlineStr">
        <is>
          <t>Camry</t>
        </is>
      </c>
      <c r="H2722" t="inlineStr">
        <is>
          <t>Dealer retail</t>
        </is>
      </c>
      <c r="I2722" t="inlineStr">
        <is>
          <t>Private buyer</t>
        </is>
      </c>
      <c r="J2722" t="inlineStr">
        <is>
          <t>Mei Lin</t>
        </is>
      </c>
      <c r="K2722" s="70" t="n">
        <v>53</v>
      </c>
      <c r="L2722" s="71" t="n">
        <v>3882455.38</v>
      </c>
      <c r="M2722" s="71" t="n">
        <v>205770135.14</v>
      </c>
      <c r="N2722" s="71" t="n">
        <v>6173104.05</v>
      </c>
      <c r="O2722" s="71" t="n">
        <v>199597031.09</v>
      </c>
      <c r="P2722" s="71" t="n">
        <v>169032151.21</v>
      </c>
      <c r="Q2722" s="71" t="n">
        <v>30564879.88</v>
      </c>
      <c r="R2722" t="inlineStr">
        <is>
          <t>NG-03</t>
        </is>
      </c>
      <c r="S2722" t="inlineStr">
        <is>
          <t>Hybrid</t>
        </is>
      </c>
      <c r="T2722" s="70" t="n">
        <v>52</v>
      </c>
      <c r="U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TY102714</t>
        </is>
      </c>
      <c r="B2723" s="68" t="n">
        <v>46015</v>
      </c>
      <c r="C2723" s="69" t="n">
        <v>2025</v>
      </c>
      <c r="D2723" t="inlineStr">
        <is>
          <t>Dec</t>
        </is>
      </c>
      <c r="E2723" t="inlineStr">
        <is>
          <t>Europe</t>
        </is>
      </c>
      <c r="F2723" t="inlineStr">
        <is>
          <t>France</t>
        </is>
      </c>
      <c r="G2723" t="inlineStr">
        <is>
          <t>Corolla</t>
        </is>
      </c>
      <c r="H2723" t="inlineStr">
        <is>
          <t>Fleet</t>
        </is>
      </c>
      <c r="I2723" t="inlineStr">
        <is>
          <t>Private buyer</t>
        </is>
      </c>
      <c r="J2723" t="inlineStr">
        <is>
          <t>Priya Nair</t>
        </is>
      </c>
      <c r="K2723" s="70" t="n">
        <v>22</v>
      </c>
      <c r="L2723" s="71" t="n">
        <v>2659105.42</v>
      </c>
      <c r="M2723" s="71" t="n">
        <v>58500319.24</v>
      </c>
      <c r="N2723" s="71" t="n">
        <v>1170006.38</v>
      </c>
      <c r="O2723" s="71" t="n">
        <v>57330312.86</v>
      </c>
      <c r="P2723" s="71" t="n">
        <v>50228202.62</v>
      </c>
      <c r="Q2723" s="71" t="n">
        <v>7102110.24</v>
      </c>
      <c r="R2723" t="inlineStr">
        <is>
          <t>PA-01</t>
        </is>
      </c>
      <c r="S2723" t="inlineStr">
        <is>
          <t>Petrol</t>
        </is>
      </c>
      <c r="T2723" s="70" t="n">
        <v>22</v>
      </c>
      <c r="U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TY102715</t>
        </is>
      </c>
      <c r="B2724" s="68" t="n">
        <v>46015</v>
      </c>
      <c r="C2724" s="69" t="n">
        <v>2025</v>
      </c>
      <c r="D2724" t="inlineStr">
        <is>
          <t>Dec</t>
        </is>
      </c>
      <c r="E2724" t="inlineStr">
        <is>
          <t>Asia</t>
        </is>
      </c>
      <c r="F2724" t="inlineStr">
        <is>
          <t>Thailand</t>
        </is>
      </c>
      <c r="G2724" t="inlineStr">
        <is>
          <t>bZ4X</t>
        </is>
      </c>
      <c r="H2724" t="inlineStr">
        <is>
          <t>Dealer retail</t>
        </is>
      </c>
      <c r="I2724" t="inlineStr">
        <is>
          <t>Private buyer</t>
        </is>
      </c>
      <c r="J2724" t="inlineStr">
        <is>
          <t>Mei Lin</t>
        </is>
      </c>
      <c r="K2724" s="70" t="n">
        <v>38</v>
      </c>
      <c r="L2724" s="71" t="n">
        <v>5879028.35</v>
      </c>
      <c r="M2724" s="71" t="n">
        <v>223403077.3</v>
      </c>
      <c r="N2724" s="71" t="n">
        <v>4468061.55</v>
      </c>
      <c r="O2724" s="71" t="n">
        <v>218935015.75</v>
      </c>
      <c r="P2724" s="71" t="n">
        <v>197025257.26</v>
      </c>
      <c r="Q2724" s="71" t="n">
        <v>21909758.49</v>
      </c>
      <c r="R2724" t="inlineStr">
        <is>
          <t>BK-04</t>
        </is>
      </c>
      <c r="S2724" t="inlineStr">
        <is>
          <t>EV</t>
        </is>
      </c>
      <c r="T2724" s="70" t="n">
        <v>43</v>
      </c>
      <c r="U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TY102716</t>
        </is>
      </c>
      <c r="B2725" s="68" t="n">
        <v>46015</v>
      </c>
      <c r="C2725" s="69" t="n">
        <v>2025</v>
      </c>
      <c r="D2725" t="inlineStr">
        <is>
          <t>Dec</t>
        </is>
      </c>
      <c r="E2725" t="inlineStr">
        <is>
          <t>Japan</t>
        </is>
      </c>
      <c r="F2725" t="inlineStr">
        <is>
          <t>Japan</t>
        </is>
      </c>
      <c r="G2725" t="inlineStr">
        <is>
          <t>Corolla</t>
        </is>
      </c>
      <c r="H2725" t="inlineStr">
        <is>
          <t>Dealer retail</t>
        </is>
      </c>
      <c r="I2725" t="inlineStr">
        <is>
          <t>Government</t>
        </is>
      </c>
      <c r="J2725" t="inlineStr">
        <is>
          <t>Sophie Müller</t>
        </is>
      </c>
      <c r="K2725" s="70" t="n">
        <v>8</v>
      </c>
      <c r="L2725" s="71" t="n">
        <v>2750260.1</v>
      </c>
      <c r="M2725" s="71" t="n">
        <v>22002080.8</v>
      </c>
      <c r="N2725" s="71" t="n">
        <v>440041.62</v>
      </c>
      <c r="O2725" s="71" t="n">
        <v>21562039.18</v>
      </c>
      <c r="P2725" s="71" t="n">
        <v>18605459.1</v>
      </c>
      <c r="Q2725" s="71" t="n">
        <v>2956580.08</v>
      </c>
      <c r="R2725" t="inlineStr">
        <is>
          <t>TK-02</t>
        </is>
      </c>
      <c r="S2725" t="inlineStr">
        <is>
          <t>Petrol</t>
        </is>
      </c>
      <c r="T2725" s="70" t="n">
        <v>9</v>
      </c>
      <c r="U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TY102717</t>
        </is>
      </c>
      <c r="B2726" s="68" t="n">
        <v>46015</v>
      </c>
      <c r="C2726" s="69" t="n">
        <v>2025</v>
      </c>
      <c r="D2726" t="inlineStr">
        <is>
          <t>Dec</t>
        </is>
      </c>
      <c r="E2726" t="inlineStr">
        <is>
          <t>North America</t>
        </is>
      </c>
      <c r="F2726" t="inlineStr">
        <is>
          <t>Canada</t>
        </is>
      </c>
      <c r="G2726" t="inlineStr">
        <is>
          <t>bZ4X</t>
        </is>
      </c>
      <c r="H2726" t="inlineStr">
        <is>
          <t>Fleet</t>
        </is>
      </c>
      <c r="I2726" t="inlineStr">
        <is>
          <t>Private buyer</t>
        </is>
      </c>
      <c r="J2726" t="inlineStr">
        <is>
          <t>Fatima Al-Saud</t>
        </is>
      </c>
      <c r="K2726" s="70" t="n">
        <v>27</v>
      </c>
      <c r="L2726" s="71" t="n">
        <v>5903617.06</v>
      </c>
      <c r="M2726" s="71" t="n">
        <v>159397660.62</v>
      </c>
      <c r="N2726" s="71" t="n">
        <v>0</v>
      </c>
      <c r="O2726" s="71" t="n">
        <v>159397660.62</v>
      </c>
      <c r="P2726" s="71" t="n">
        <v>146409700.65</v>
      </c>
      <c r="Q2726" s="71" t="n">
        <v>12987959.97</v>
      </c>
      <c r="R2726" t="inlineStr">
        <is>
          <t>TO-03</t>
        </is>
      </c>
      <c r="S2726" t="inlineStr">
        <is>
          <t>EV</t>
        </is>
      </c>
      <c r="T2726" s="70" t="n">
        <v>29</v>
      </c>
      <c r="U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TY102718</t>
        </is>
      </c>
      <c r="B2727" s="68" t="n">
        <v>46016</v>
      </c>
      <c r="C2727" s="69" t="n">
        <v>2025</v>
      </c>
      <c r="D2727" t="inlineStr">
        <is>
          <t>Dec</t>
        </is>
      </c>
      <c r="E2727" t="inlineStr">
        <is>
          <t>North America</t>
        </is>
      </c>
      <c r="F2727" t="inlineStr">
        <is>
          <t>Canada</t>
        </is>
      </c>
      <c r="G2727" t="inlineStr">
        <is>
          <t>Land Cruiser</t>
        </is>
      </c>
      <c r="H2727" t="inlineStr">
        <is>
          <t>Dealer retail</t>
        </is>
      </c>
      <c r="I2727" t="inlineStr">
        <is>
          <t>Private buyer</t>
        </is>
      </c>
      <c r="J2727" t="inlineStr">
        <is>
          <t>Fatima Al-Saud</t>
        </is>
      </c>
      <c r="K2727" s="70" t="n">
        <v>34</v>
      </c>
      <c r="L2727" s="71" t="n">
        <v>7136999.98</v>
      </c>
      <c r="M2727" s="71" t="n">
        <v>242657999.32</v>
      </c>
      <c r="N2727" s="71" t="n">
        <v>0</v>
      </c>
      <c r="O2727" s="71" t="n">
        <v>242657999.32</v>
      </c>
      <c r="P2727" s="71" t="n">
        <v>185487969.05</v>
      </c>
      <c r="Q2727" s="71" t="n">
        <v>57170030.27</v>
      </c>
      <c r="R2727" t="inlineStr">
        <is>
          <t>TO-04</t>
        </is>
      </c>
      <c r="S2727" t="inlineStr">
        <is>
          <t>Hybrid</t>
        </is>
      </c>
      <c r="T2727" s="70" t="n">
        <v>33</v>
      </c>
      <c r="U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TY102719</t>
        </is>
      </c>
      <c r="B2728" s="68" t="n">
        <v>46016</v>
      </c>
      <c r="C2728" s="69" t="n">
        <v>2025</v>
      </c>
      <c r="D2728" t="inlineStr">
        <is>
          <t>Dec</t>
        </is>
      </c>
      <c r="E2728" t="inlineStr">
        <is>
          <t>North America</t>
        </is>
      </c>
      <c r="F2728" t="inlineStr">
        <is>
          <t>Canada</t>
        </is>
      </c>
      <c r="G2728" t="inlineStr">
        <is>
          <t>Hilux</t>
        </is>
      </c>
      <c r="H2728" t="inlineStr">
        <is>
          <t>Dealer retail</t>
        </is>
      </c>
      <c r="I2728" t="inlineStr">
        <is>
          <t>Government</t>
        </is>
      </c>
      <c r="J2728" t="inlineStr">
        <is>
          <t>Mei Lin</t>
        </is>
      </c>
      <c r="K2728" s="70" t="n">
        <v>21</v>
      </c>
      <c r="L2728" s="71" t="n">
        <v>3862674.19</v>
      </c>
      <c r="M2728" s="71" t="n">
        <v>81116157.98999999</v>
      </c>
      <c r="N2728" s="71" t="n">
        <v>2433484.74</v>
      </c>
      <c r="O2728" s="71" t="n">
        <v>78682673.25</v>
      </c>
      <c r="P2728" s="71" t="n">
        <v>67004839.52</v>
      </c>
      <c r="Q2728" s="71" t="n">
        <v>11677833.73</v>
      </c>
      <c r="R2728" t="inlineStr">
        <is>
          <t>TO-04</t>
        </is>
      </c>
      <c r="S2728" t="inlineStr">
        <is>
          <t>Diesel</t>
        </is>
      </c>
      <c r="T2728" s="70" t="n">
        <v>21</v>
      </c>
      <c r="U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TY102720</t>
        </is>
      </c>
      <c r="B2729" s="68" t="n">
        <v>46016</v>
      </c>
      <c r="C2729" s="69" t="n">
        <v>2025</v>
      </c>
      <c r="D2729" t="inlineStr">
        <is>
          <t>Dec</t>
        </is>
      </c>
      <c r="E2729" t="inlineStr">
        <is>
          <t>Europe</t>
        </is>
      </c>
      <c r="F2729" t="inlineStr">
        <is>
          <t>France</t>
        </is>
      </c>
      <c r="G2729" t="inlineStr">
        <is>
          <t>RAV4</t>
        </is>
      </c>
      <c r="H2729" t="inlineStr">
        <is>
          <t>Fleet</t>
        </is>
      </c>
      <c r="I2729" t="inlineStr">
        <is>
          <t>Private buyer</t>
        </is>
      </c>
      <c r="J2729" t="inlineStr">
        <is>
          <t>Ana Costa</t>
        </is>
      </c>
      <c r="K2729" s="70" t="n">
        <v>38</v>
      </c>
      <c r="L2729" s="71" t="n">
        <v>3439598.47</v>
      </c>
      <c r="M2729" s="71" t="n">
        <v>130704741.86</v>
      </c>
      <c r="N2729" s="71" t="n">
        <v>0</v>
      </c>
      <c r="O2729" s="71" t="n">
        <v>130704741.86</v>
      </c>
      <c r="P2729" s="71" t="n">
        <v>105345880.82</v>
      </c>
      <c r="Q2729" s="71" t="n">
        <v>25358861.04</v>
      </c>
      <c r="R2729" t="inlineStr">
        <is>
          <t>PA-04</t>
        </is>
      </c>
      <c r="S2729" t="inlineStr">
        <is>
          <t>Hybrid</t>
        </is>
      </c>
      <c r="T2729" s="70" t="n">
        <v>40</v>
      </c>
      <c r="U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TY102721</t>
        </is>
      </c>
      <c r="B2730" s="68" t="n">
        <v>46016</v>
      </c>
      <c r="C2730" s="69" t="n">
        <v>2025</v>
      </c>
      <c r="D2730" t="inlineStr">
        <is>
          <t>Dec</t>
        </is>
      </c>
      <c r="E2730" t="inlineStr">
        <is>
          <t>Japan</t>
        </is>
      </c>
      <c r="F2730" t="inlineStr">
        <is>
          <t>Japan</t>
        </is>
      </c>
      <c r="G2730" t="inlineStr">
        <is>
          <t>bZ4X</t>
        </is>
      </c>
      <c r="H2730" t="inlineStr">
        <is>
          <t>Dealer retail</t>
        </is>
      </c>
      <c r="I2730" t="inlineStr">
        <is>
          <t>Private buyer</t>
        </is>
      </c>
      <c r="J2730" t="inlineStr">
        <is>
          <t>Ana Costa</t>
        </is>
      </c>
      <c r="K2730" s="70" t="n">
        <v>25</v>
      </c>
      <c r="L2730" s="71" t="n">
        <v>6263105.21</v>
      </c>
      <c r="M2730" s="71" t="n">
        <v>156577630.25</v>
      </c>
      <c r="N2730" s="71" t="n">
        <v>7828881.51</v>
      </c>
      <c r="O2730" s="71" t="n">
        <v>148748748.74</v>
      </c>
      <c r="P2730" s="71" t="n">
        <v>131082911.72</v>
      </c>
      <c r="Q2730" s="71" t="n">
        <v>17665837.02</v>
      </c>
      <c r="R2730" t="inlineStr">
        <is>
          <t>NG-01</t>
        </is>
      </c>
      <c r="S2730" t="inlineStr">
        <is>
          <t>EV</t>
        </is>
      </c>
      <c r="T2730" s="70" t="n">
        <v>27</v>
      </c>
      <c r="U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TY102722</t>
        </is>
      </c>
      <c r="B2731" s="68" t="n">
        <v>46016</v>
      </c>
      <c r="C2731" s="69" t="n">
        <v>2025</v>
      </c>
      <c r="D2731" t="inlineStr">
        <is>
          <t>Dec</t>
        </is>
      </c>
      <c r="E2731" t="inlineStr">
        <is>
          <t>Japan</t>
        </is>
      </c>
      <c r="F2731" t="inlineStr">
        <is>
          <t>Japan</t>
        </is>
      </c>
      <c r="G2731" t="inlineStr">
        <is>
          <t>Prius</t>
        </is>
      </c>
      <c r="H2731" t="inlineStr">
        <is>
          <t>Dealer retail</t>
        </is>
      </c>
      <c r="I2731" t="inlineStr">
        <is>
          <t>Private buyer</t>
        </is>
      </c>
      <c r="J2731" t="inlineStr">
        <is>
          <t>Yuki Sato</t>
        </is>
      </c>
      <c r="K2731" s="70" t="n">
        <v>46</v>
      </c>
      <c r="L2731" s="71" t="n">
        <v>3663440.69</v>
      </c>
      <c r="M2731" s="71" t="n">
        <v>168518271.74</v>
      </c>
      <c r="N2731" s="71" t="n">
        <v>8425913.59</v>
      </c>
      <c r="O2731" s="71" t="n">
        <v>160092358.15</v>
      </c>
      <c r="P2731" s="71" t="n">
        <v>134887843.13</v>
      </c>
      <c r="Q2731" s="71" t="n">
        <v>25204515.02</v>
      </c>
      <c r="R2731" t="inlineStr">
        <is>
          <t>NG-04</t>
        </is>
      </c>
      <c r="S2731" t="inlineStr">
        <is>
          <t>Hybrid</t>
        </is>
      </c>
      <c r="T2731" s="70" t="n">
        <v>50</v>
      </c>
      <c r="U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TY102723</t>
        </is>
      </c>
      <c r="B2732" s="68" t="n">
        <v>46016</v>
      </c>
      <c r="C2732" s="69" t="n">
        <v>2025</v>
      </c>
      <c r="D2732" t="inlineStr">
        <is>
          <t>Dec</t>
        </is>
      </c>
      <c r="E2732" t="inlineStr">
        <is>
          <t>Japan</t>
        </is>
      </c>
      <c r="F2732" t="inlineStr">
        <is>
          <t>Japan</t>
        </is>
      </c>
      <c r="G2732" t="inlineStr">
        <is>
          <t>Prius</t>
        </is>
      </c>
      <c r="H2732" t="inlineStr">
        <is>
          <t>Online reservation</t>
        </is>
      </c>
      <c r="I2732" t="inlineStr">
        <is>
          <t>Private buyer</t>
        </is>
      </c>
      <c r="J2732" t="inlineStr">
        <is>
          <t>Amir Khan</t>
        </is>
      </c>
      <c r="K2732" s="70" t="n">
        <v>6</v>
      </c>
      <c r="L2732" s="71" t="n">
        <v>3519443.49</v>
      </c>
      <c r="M2732" s="71" t="n">
        <v>21116660.94</v>
      </c>
      <c r="N2732" s="71" t="n">
        <v>0</v>
      </c>
      <c r="O2732" s="71" t="n">
        <v>21116660.94</v>
      </c>
      <c r="P2732" s="71" t="n">
        <v>17485044.48</v>
      </c>
      <c r="Q2732" s="71" t="n">
        <v>3631616.46</v>
      </c>
      <c r="R2732" t="inlineStr">
        <is>
          <t>NG-04</t>
        </is>
      </c>
      <c r="S2732" t="inlineStr">
        <is>
          <t>Hybrid</t>
        </is>
      </c>
      <c r="T2732" s="70" t="n">
        <v>6</v>
      </c>
      <c r="U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TY102724</t>
        </is>
      </c>
      <c r="B2733" s="68" t="n">
        <v>46016</v>
      </c>
      <c r="C2733" s="69" t="n">
        <v>2025</v>
      </c>
      <c r="D2733" t="inlineStr">
        <is>
          <t>Dec</t>
        </is>
      </c>
      <c r="E2733" t="inlineStr">
        <is>
          <t>Japan</t>
        </is>
      </c>
      <c r="F2733" t="inlineStr">
        <is>
          <t>Japan</t>
        </is>
      </c>
      <c r="G2733" t="inlineStr">
        <is>
          <t>Camry</t>
        </is>
      </c>
      <c r="H2733" t="inlineStr">
        <is>
          <t>Fleet</t>
        </is>
      </c>
      <c r="I2733" t="inlineStr">
        <is>
          <t>Private buyer</t>
        </is>
      </c>
      <c r="J2733" t="inlineStr">
        <is>
          <t>Hiroshi Tanaka</t>
        </is>
      </c>
      <c r="K2733" s="70" t="n">
        <v>13</v>
      </c>
      <c r="L2733" s="71" t="n">
        <v>4006898.94</v>
      </c>
      <c r="M2733" s="71" t="n">
        <v>52089686.22</v>
      </c>
      <c r="N2733" s="71" t="n">
        <v>2604484.31</v>
      </c>
      <c r="O2733" s="71" t="n">
        <v>49485201.91</v>
      </c>
      <c r="P2733" s="71" t="n">
        <v>40650096.15</v>
      </c>
      <c r="Q2733" s="71" t="n">
        <v>8835105.76</v>
      </c>
      <c r="R2733" t="inlineStr">
        <is>
          <t>OS-01</t>
        </is>
      </c>
      <c r="S2733" t="inlineStr">
        <is>
          <t>Petrol</t>
        </is>
      </c>
      <c r="T2733" s="70" t="n">
        <v>13</v>
      </c>
      <c r="U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TY102725</t>
        </is>
      </c>
      <c r="B2734" s="68" t="n">
        <v>46016</v>
      </c>
      <c r="C2734" s="69" t="n">
        <v>2025</v>
      </c>
      <c r="D2734" t="inlineStr">
        <is>
          <t>Dec</t>
        </is>
      </c>
      <c r="E2734" t="inlineStr">
        <is>
          <t>Japan</t>
        </is>
      </c>
      <c r="F2734" t="inlineStr">
        <is>
          <t>Japan</t>
        </is>
      </c>
      <c r="G2734" t="inlineStr">
        <is>
          <t>Camry</t>
        </is>
      </c>
      <c r="H2734" t="inlineStr">
        <is>
          <t>Dealer retail</t>
        </is>
      </c>
      <c r="I2734" t="inlineStr">
        <is>
          <t>Private buyer</t>
        </is>
      </c>
      <c r="J2734" t="inlineStr">
        <is>
          <t>Ana Costa</t>
        </is>
      </c>
      <c r="K2734" s="70" t="n">
        <v>33</v>
      </c>
      <c r="L2734" s="71" t="n">
        <v>4050840.29</v>
      </c>
      <c r="M2734" s="71" t="n">
        <v>133677729.57</v>
      </c>
      <c r="N2734" s="71" t="n">
        <v>4010331.89</v>
      </c>
      <c r="O2734" s="71" t="n">
        <v>129667397.68</v>
      </c>
      <c r="P2734" s="71" t="n">
        <v>109207258.53</v>
      </c>
      <c r="Q2734" s="71" t="n">
        <v>20460139.15</v>
      </c>
      <c r="R2734" t="inlineStr">
        <is>
          <t>TK-04</t>
        </is>
      </c>
      <c r="S2734" t="inlineStr">
        <is>
          <t>Hybrid</t>
        </is>
      </c>
      <c r="T2734" s="70" t="n">
        <v>35</v>
      </c>
      <c r="U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TY102726</t>
        </is>
      </c>
      <c r="B2735" s="68" t="n">
        <v>46016</v>
      </c>
      <c r="C2735" s="69" t="n">
        <v>2025</v>
      </c>
      <c r="D2735" t="inlineStr">
        <is>
          <t>Dec</t>
        </is>
      </c>
      <c r="E2735" t="inlineStr">
        <is>
          <t>Asia</t>
        </is>
      </c>
      <c r="F2735" t="inlineStr">
        <is>
          <t>Indonesia</t>
        </is>
      </c>
      <c r="G2735" t="inlineStr">
        <is>
          <t>bZ4X</t>
        </is>
      </c>
      <c r="H2735" t="inlineStr">
        <is>
          <t>Dealer retail</t>
        </is>
      </c>
      <c r="I2735" t="inlineStr">
        <is>
          <t>Company fleet</t>
        </is>
      </c>
      <c r="J2735" t="inlineStr">
        <is>
          <t>Hiroshi Tanaka</t>
        </is>
      </c>
      <c r="K2735" s="70" t="n">
        <v>35</v>
      </c>
      <c r="L2735" s="71" t="n">
        <v>5661766.07</v>
      </c>
      <c r="M2735" s="71" t="n">
        <v>198161812.45</v>
      </c>
      <c r="N2735" s="71" t="n">
        <v>9908090.619999999</v>
      </c>
      <c r="O2735" s="71" t="n">
        <v>188253721.83</v>
      </c>
      <c r="P2735" s="71" t="n">
        <v>190645076.78</v>
      </c>
      <c r="Q2735" s="71" t="n">
        <v>-2391354.95</v>
      </c>
      <c r="R2735" t="inlineStr">
        <is>
          <t>JK-04</t>
        </is>
      </c>
      <c r="S2735" t="inlineStr">
        <is>
          <t>EV</t>
        </is>
      </c>
      <c r="T2735" s="70" t="n">
        <v>34</v>
      </c>
      <c r="U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TY102727</t>
        </is>
      </c>
      <c r="B2736" s="68" t="n">
        <v>46017</v>
      </c>
      <c r="C2736" s="69" t="n">
        <v>2025</v>
      </c>
      <c r="D2736" t="inlineStr">
        <is>
          <t>Dec</t>
        </is>
      </c>
      <c r="E2736" t="inlineStr">
        <is>
          <t>Europe</t>
        </is>
      </c>
      <c r="F2736" t="inlineStr">
        <is>
          <t>Germany</t>
        </is>
      </c>
      <c r="G2736" t="inlineStr">
        <is>
          <t>Corolla</t>
        </is>
      </c>
      <c r="H2736" t="inlineStr">
        <is>
          <t>Dealer retail</t>
        </is>
      </c>
      <c r="I2736" t="inlineStr">
        <is>
          <t>Private buyer</t>
        </is>
      </c>
      <c r="J2736" t="inlineStr">
        <is>
          <t>Omar Haddad</t>
        </is>
      </c>
      <c r="K2736" s="70" t="n">
        <v>12</v>
      </c>
      <c r="L2736" s="71" t="n">
        <v>2684897.38</v>
      </c>
      <c r="M2736" s="71" t="n">
        <v>32218768.56</v>
      </c>
      <c r="N2736" s="71" t="n">
        <v>644375.37</v>
      </c>
      <c r="O2736" s="71" t="n">
        <v>31574393.19</v>
      </c>
      <c r="P2736" s="71" t="n">
        <v>26669045.9</v>
      </c>
      <c r="Q2736" s="71" t="n">
        <v>4905347.29</v>
      </c>
      <c r="R2736" t="inlineStr">
        <is>
          <t>BE-02</t>
        </is>
      </c>
      <c r="S2736" t="inlineStr">
        <is>
          <t>Hybrid</t>
        </is>
      </c>
      <c r="T2736" s="70" t="n">
        <v>13</v>
      </c>
      <c r="U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TY102728</t>
        </is>
      </c>
      <c r="B2737" s="68" t="n">
        <v>46017</v>
      </c>
      <c r="C2737" s="69" t="n">
        <v>2025</v>
      </c>
      <c r="D2737" t="inlineStr">
        <is>
          <t>Dec</t>
        </is>
      </c>
      <c r="E2737" t="inlineStr">
        <is>
          <t>Japan</t>
        </is>
      </c>
      <c r="F2737" t="inlineStr">
        <is>
          <t>Japan</t>
        </is>
      </c>
      <c r="G2737" t="inlineStr">
        <is>
          <t>RAV4</t>
        </is>
      </c>
      <c r="H2737" t="inlineStr">
        <is>
          <t>Dealer retail</t>
        </is>
      </c>
      <c r="I2737" t="inlineStr">
        <is>
          <t>Private buyer</t>
        </is>
      </c>
      <c r="J2737" t="inlineStr">
        <is>
          <t>Wei Chen</t>
        </is>
      </c>
      <c r="K2737" s="70" t="n">
        <v>14</v>
      </c>
      <c r="L2737" s="71" t="n">
        <v>3463059.58</v>
      </c>
      <c r="M2737" s="71" t="n">
        <v>48482834.12</v>
      </c>
      <c r="N2737" s="71" t="n">
        <v>0</v>
      </c>
      <c r="O2737" s="71" t="n">
        <v>48482834.12</v>
      </c>
      <c r="P2737" s="71" t="n">
        <v>41124955.77</v>
      </c>
      <c r="Q2737" s="71" t="n">
        <v>7357878.35</v>
      </c>
      <c r="R2737" t="inlineStr">
        <is>
          <t>OS-03</t>
        </is>
      </c>
      <c r="S2737" t="inlineStr">
        <is>
          <t>Petrol</t>
        </is>
      </c>
      <c r="T2737" s="70" t="n">
        <v>15</v>
      </c>
      <c r="U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TY102729</t>
        </is>
      </c>
      <c r="B2738" s="68" t="n">
        <v>46017</v>
      </c>
      <c r="C2738" s="69" t="n">
        <v>2025</v>
      </c>
      <c r="D2738" t="inlineStr">
        <is>
          <t>Dec</t>
        </is>
      </c>
      <c r="E2738" t="inlineStr">
        <is>
          <t>Japan</t>
        </is>
      </c>
      <c r="F2738" t="inlineStr">
        <is>
          <t>Japan</t>
        </is>
      </c>
      <c r="G2738" t="inlineStr">
        <is>
          <t>Corolla</t>
        </is>
      </c>
      <c r="H2738" t="inlineStr">
        <is>
          <t>Dealer retail</t>
        </is>
      </c>
      <c r="I2738" t="inlineStr">
        <is>
          <t>Company fleet</t>
        </is>
      </c>
      <c r="J2738" t="inlineStr">
        <is>
          <t>Sophie Müller</t>
        </is>
      </c>
      <c r="K2738" s="70" t="n">
        <v>31</v>
      </c>
      <c r="L2738" s="71" t="n">
        <v>2850936.84</v>
      </c>
      <c r="M2738" s="71" t="n">
        <v>88379042.04000001</v>
      </c>
      <c r="N2738" s="71" t="n">
        <v>1767580.84</v>
      </c>
      <c r="O2738" s="71" t="n">
        <v>86611461.2</v>
      </c>
      <c r="P2738" s="71" t="n">
        <v>69952379.20999999</v>
      </c>
      <c r="Q2738" s="71" t="n">
        <v>16659081.99</v>
      </c>
      <c r="R2738" t="inlineStr">
        <is>
          <t>NG-02</t>
        </is>
      </c>
      <c r="S2738" t="inlineStr">
        <is>
          <t>Petrol</t>
        </is>
      </c>
      <c r="T2738" s="70" t="n">
        <v>30</v>
      </c>
      <c r="U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TY102730</t>
        </is>
      </c>
      <c r="B2739" s="68" t="n">
        <v>46017</v>
      </c>
      <c r="C2739" s="69" t="n">
        <v>2025</v>
      </c>
      <c r="D2739" t="inlineStr">
        <is>
          <t>Dec</t>
        </is>
      </c>
      <c r="E2739" t="inlineStr">
        <is>
          <t>North America</t>
        </is>
      </c>
      <c r="F2739" t="inlineStr">
        <is>
          <t>Canada</t>
        </is>
      </c>
      <c r="G2739" t="inlineStr">
        <is>
          <t>bZ4X</t>
        </is>
      </c>
      <c r="H2739" t="inlineStr">
        <is>
          <t>Dealer retail</t>
        </is>
      </c>
      <c r="I2739" t="inlineStr">
        <is>
          <t>Company fleet</t>
        </is>
      </c>
      <c r="J2739" t="inlineStr">
        <is>
          <t>Kofi Mensah</t>
        </is>
      </c>
      <c r="K2739" s="70" t="n">
        <v>48</v>
      </c>
      <c r="L2739" s="71" t="n">
        <v>6301544.63</v>
      </c>
      <c r="M2739" s="71" t="n">
        <v>302474142.24</v>
      </c>
      <c r="N2739" s="71" t="n">
        <v>9074224.27</v>
      </c>
      <c r="O2739" s="71" t="n">
        <v>293399917.97</v>
      </c>
      <c r="P2739" s="71" t="n">
        <v>262545459.6</v>
      </c>
      <c r="Q2739" s="71" t="n">
        <v>30854458.37</v>
      </c>
      <c r="R2739" t="inlineStr">
        <is>
          <t>TO-02</t>
        </is>
      </c>
      <c r="S2739" t="inlineStr">
        <is>
          <t>EV</t>
        </is>
      </c>
      <c r="T2739" s="70" t="n">
        <v>47</v>
      </c>
      <c r="U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TY102731</t>
        </is>
      </c>
      <c r="B2740" s="68" t="n">
        <v>46017</v>
      </c>
      <c r="C2740" s="69" t="n">
        <v>2025</v>
      </c>
      <c r="D2740" t="inlineStr">
        <is>
          <t>Dec</t>
        </is>
      </c>
      <c r="E2740" t="inlineStr">
        <is>
          <t>North America</t>
        </is>
      </c>
      <c r="F2740" t="inlineStr">
        <is>
          <t>Canada</t>
        </is>
      </c>
      <c r="G2740" t="inlineStr">
        <is>
          <t>Hilux</t>
        </is>
      </c>
      <c r="H2740" t="inlineStr">
        <is>
          <t>Dealer retail</t>
        </is>
      </c>
      <c r="I2740" t="inlineStr">
        <is>
          <t>Private buyer</t>
        </is>
      </c>
      <c r="J2740" t="inlineStr">
        <is>
          <t>Omar Haddad</t>
        </is>
      </c>
      <c r="K2740" s="70" t="n">
        <v>8</v>
      </c>
      <c r="L2740" s="71" t="n">
        <v>4043826.5</v>
      </c>
      <c r="M2740" s="71" t="n">
        <v>32350612</v>
      </c>
      <c r="N2740" s="71" t="n">
        <v>647012.24</v>
      </c>
      <c r="O2740" s="71" t="n">
        <v>31703599.76</v>
      </c>
      <c r="P2740" s="71" t="n">
        <v>24994885.67</v>
      </c>
      <c r="Q2740" s="71" t="n">
        <v>6708714.09</v>
      </c>
      <c r="R2740" t="inlineStr">
        <is>
          <t>TO-04</t>
        </is>
      </c>
      <c r="S2740" t="inlineStr">
        <is>
          <t>Petrol</t>
        </is>
      </c>
      <c r="T2740" s="70" t="n">
        <v>9</v>
      </c>
      <c r="U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TY102732</t>
        </is>
      </c>
      <c r="B2741" s="68" t="n">
        <v>46017</v>
      </c>
      <c r="C2741" s="69" t="n">
        <v>2025</v>
      </c>
      <c r="D2741" t="inlineStr">
        <is>
          <t>Dec</t>
        </is>
      </c>
      <c r="E2741" t="inlineStr">
        <is>
          <t>Asia</t>
        </is>
      </c>
      <c r="F2741" t="inlineStr">
        <is>
          <t>Indonesia</t>
        </is>
      </c>
      <c r="G2741" t="inlineStr">
        <is>
          <t>RAV4</t>
        </is>
      </c>
      <c r="H2741" t="inlineStr">
        <is>
          <t>Fleet</t>
        </is>
      </c>
      <c r="I2741" t="inlineStr">
        <is>
          <t>Company fleet</t>
        </is>
      </c>
      <c r="J2741" t="inlineStr">
        <is>
          <t>Shraddha Kulkarni</t>
        </is>
      </c>
      <c r="K2741" s="70" t="n">
        <v>6</v>
      </c>
      <c r="L2741" s="71" t="n">
        <v>3763198.36</v>
      </c>
      <c r="M2741" s="71" t="n">
        <v>22579190.16</v>
      </c>
      <c r="N2741" s="71" t="n">
        <v>1128959.51</v>
      </c>
      <c r="O2741" s="71" t="n">
        <v>21450230.65</v>
      </c>
      <c r="P2741" s="71" t="n">
        <v>16577368.51</v>
      </c>
      <c r="Q2741" s="71" t="n">
        <v>4872862.14</v>
      </c>
      <c r="R2741" t="inlineStr">
        <is>
          <t>JK-01</t>
        </is>
      </c>
      <c r="S2741" t="inlineStr">
        <is>
          <t>Hybrid</t>
        </is>
      </c>
      <c r="T2741" s="70" t="n">
        <v>6</v>
      </c>
      <c r="U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TY102733</t>
        </is>
      </c>
      <c r="B2742" s="68" t="n">
        <v>46017</v>
      </c>
      <c r="C2742" s="69" t="n">
        <v>2025</v>
      </c>
      <c r="D2742" t="inlineStr">
        <is>
          <t>Dec</t>
        </is>
      </c>
      <c r="E2742" t="inlineStr">
        <is>
          <t>North America</t>
        </is>
      </c>
      <c r="F2742" t="inlineStr">
        <is>
          <t>USA</t>
        </is>
      </c>
      <c r="G2742" t="inlineStr">
        <is>
          <t>Hilux</t>
        </is>
      </c>
      <c r="H2742" t="inlineStr">
        <is>
          <t>Fleet</t>
        </is>
      </c>
      <c r="I2742" t="inlineStr">
        <is>
          <t>Private buyer</t>
        </is>
      </c>
      <c r="J2742" t="inlineStr">
        <is>
          <t>Ruhi Shaikh</t>
        </is>
      </c>
      <c r="K2742" s="70" t="n">
        <v>13</v>
      </c>
      <c r="L2742" s="71" t="n">
        <v>4042512.98</v>
      </c>
      <c r="M2742" s="71" t="n">
        <v>52552668.74</v>
      </c>
      <c r="N2742" s="71" t="n">
        <v>1051053.37</v>
      </c>
      <c r="O2742" s="71" t="n">
        <v>51501615.37</v>
      </c>
      <c r="P2742" s="71" t="n">
        <v>41140911.12</v>
      </c>
      <c r="Q2742" s="71" t="n">
        <v>10360704.25</v>
      </c>
      <c r="R2742" t="inlineStr">
        <is>
          <t>TX-04</t>
        </is>
      </c>
      <c r="S2742" t="inlineStr">
        <is>
          <t>Petrol</t>
        </is>
      </c>
      <c r="T2742" s="70" t="n">
        <v>14</v>
      </c>
      <c r="U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TY102734</t>
        </is>
      </c>
      <c r="B2743" s="68" t="n">
        <v>46017</v>
      </c>
      <c r="C2743" s="69" t="n">
        <v>2025</v>
      </c>
      <c r="D2743" t="inlineStr">
        <is>
          <t>Dec</t>
        </is>
      </c>
      <c r="E2743" t="inlineStr">
        <is>
          <t>Japan</t>
        </is>
      </c>
      <c r="F2743" t="inlineStr">
        <is>
          <t>Japan</t>
        </is>
      </c>
      <c r="G2743" t="inlineStr">
        <is>
          <t>Camry</t>
        </is>
      </c>
      <c r="H2743" t="inlineStr">
        <is>
          <t>Dealer retail</t>
        </is>
      </c>
      <c r="I2743" t="inlineStr">
        <is>
          <t>Private buyer</t>
        </is>
      </c>
      <c r="J2743" t="inlineStr">
        <is>
          <t>Omar Haddad</t>
        </is>
      </c>
      <c r="K2743" s="70" t="n">
        <v>47</v>
      </c>
      <c r="L2743" s="71" t="n">
        <v>3902300.01</v>
      </c>
      <c r="M2743" s="71" t="n">
        <v>183408100.47</v>
      </c>
      <c r="N2743" s="71" t="n">
        <v>9170405.02</v>
      </c>
      <c r="O2743" s="71" t="n">
        <v>174237695.45</v>
      </c>
      <c r="P2743" s="71" t="n">
        <v>147618572.2</v>
      </c>
      <c r="Q2743" s="71" t="n">
        <v>26619123.25</v>
      </c>
      <c r="R2743" t="inlineStr">
        <is>
          <t>NG-04</t>
        </is>
      </c>
      <c r="S2743" t="inlineStr">
        <is>
          <t>Petrol</t>
        </is>
      </c>
      <c r="T2743" s="70" t="n">
        <v>52</v>
      </c>
      <c r="U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TY102735</t>
        </is>
      </c>
      <c r="B2744" s="68" t="n">
        <v>46017</v>
      </c>
      <c r="C2744" s="69" t="n">
        <v>2025</v>
      </c>
      <c r="D2744" t="inlineStr">
        <is>
          <t>Dec</t>
        </is>
      </c>
      <c r="E2744" t="inlineStr">
        <is>
          <t>North America</t>
        </is>
      </c>
      <c r="F2744" t="inlineStr">
        <is>
          <t>Canada</t>
        </is>
      </c>
      <c r="G2744" t="inlineStr">
        <is>
          <t>bZ4X</t>
        </is>
      </c>
      <c r="H2744" t="inlineStr">
        <is>
          <t>Dealer retail</t>
        </is>
      </c>
      <c r="I2744" t="inlineStr">
        <is>
          <t>Private buyer</t>
        </is>
      </c>
      <c r="J2744" t="inlineStr">
        <is>
          <t>Ana Costa</t>
        </is>
      </c>
      <c r="K2744" s="70" t="n">
        <v>8</v>
      </c>
      <c r="L2744" s="71" t="n">
        <v>5674767.92</v>
      </c>
      <c r="M2744" s="71" t="n">
        <v>45398143.36</v>
      </c>
      <c r="N2744" s="71" t="n">
        <v>2269907.17</v>
      </c>
      <c r="O2744" s="71" t="n">
        <v>43128236.19</v>
      </c>
      <c r="P2744" s="71" t="n">
        <v>44598267.57</v>
      </c>
      <c r="Q2744" s="71" t="n">
        <v>-1470031.38</v>
      </c>
      <c r="R2744" t="inlineStr">
        <is>
          <t>TO-02</t>
        </is>
      </c>
      <c r="S2744" t="inlineStr">
        <is>
          <t>EV</t>
        </is>
      </c>
      <c r="T2744" s="70" t="n">
        <v>8</v>
      </c>
      <c r="U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TY102736</t>
        </is>
      </c>
      <c r="B2745" s="68" t="n">
        <v>46017</v>
      </c>
      <c r="C2745" s="69" t="n">
        <v>2025</v>
      </c>
      <c r="D2745" t="inlineStr">
        <is>
          <t>Dec</t>
        </is>
      </c>
      <c r="E2745" t="inlineStr">
        <is>
          <t>Japan</t>
        </is>
      </c>
      <c r="F2745" t="inlineStr">
        <is>
          <t>Japan</t>
        </is>
      </c>
      <c r="G2745" t="inlineStr">
        <is>
          <t>Prius</t>
        </is>
      </c>
      <c r="H2745" t="inlineStr">
        <is>
          <t>Dealer retail</t>
        </is>
      </c>
      <c r="I2745" t="inlineStr">
        <is>
          <t>Private buyer</t>
        </is>
      </c>
      <c r="J2745" t="inlineStr">
        <is>
          <t>Zoya Ahmed</t>
        </is>
      </c>
      <c r="K2745" s="70" t="n">
        <v>38</v>
      </c>
      <c r="L2745" s="71" t="n">
        <v>3561937.09</v>
      </c>
      <c r="M2745" s="71" t="n">
        <v>135353609.42</v>
      </c>
      <c r="N2745" s="71" t="n">
        <v>0</v>
      </c>
      <c r="O2745" s="71" t="n">
        <v>135353609.42</v>
      </c>
      <c r="P2745" s="71" t="n">
        <v>105564849.87</v>
      </c>
      <c r="Q2745" s="71" t="n">
        <v>29788759.55</v>
      </c>
      <c r="R2745" t="inlineStr">
        <is>
          <t>NG-03</t>
        </is>
      </c>
      <c r="S2745" t="inlineStr">
        <is>
          <t>Hybrid</t>
        </is>
      </c>
      <c r="T2745" s="70" t="n">
        <v>40</v>
      </c>
      <c r="U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TY102737</t>
        </is>
      </c>
      <c r="B2746" s="68" t="n">
        <v>46017</v>
      </c>
      <c r="C2746" s="69" t="n">
        <v>2025</v>
      </c>
      <c r="D2746" t="inlineStr">
        <is>
          <t>Dec</t>
        </is>
      </c>
      <c r="E2746" t="inlineStr">
        <is>
          <t>Asia</t>
        </is>
      </c>
      <c r="F2746" t="inlineStr">
        <is>
          <t>Thailand</t>
        </is>
      </c>
      <c r="G2746" t="inlineStr">
        <is>
          <t>Camry</t>
        </is>
      </c>
      <c r="H2746" t="inlineStr">
        <is>
          <t>Dealer retail</t>
        </is>
      </c>
      <c r="I2746" t="inlineStr">
        <is>
          <t>Private buyer</t>
        </is>
      </c>
      <c r="J2746" t="inlineStr">
        <is>
          <t>Aisha Bello</t>
        </is>
      </c>
      <c r="K2746" s="70" t="n">
        <v>20</v>
      </c>
      <c r="L2746" s="71" t="n">
        <v>4022333.62</v>
      </c>
      <c r="M2746" s="71" t="n">
        <v>80446672.40000001</v>
      </c>
      <c r="N2746" s="71" t="n">
        <v>2413400.17</v>
      </c>
      <c r="O2746" s="71" t="n">
        <v>78033272.23</v>
      </c>
      <c r="P2746" s="71" t="n">
        <v>62456805.67</v>
      </c>
      <c r="Q2746" s="71" t="n">
        <v>15576466.56</v>
      </c>
      <c r="R2746" t="inlineStr">
        <is>
          <t>BK-02</t>
        </is>
      </c>
      <c r="S2746" t="inlineStr">
        <is>
          <t>Hybrid</t>
        </is>
      </c>
      <c r="T2746" s="70" t="n">
        <v>20</v>
      </c>
      <c r="U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TY102738</t>
        </is>
      </c>
      <c r="B2747" s="68" t="n">
        <v>46017</v>
      </c>
      <c r="C2747" s="69" t="n">
        <v>2025</v>
      </c>
      <c r="D2747" t="inlineStr">
        <is>
          <t>Dec</t>
        </is>
      </c>
      <c r="E2747" t="inlineStr">
        <is>
          <t>North America</t>
        </is>
      </c>
      <c r="F2747" t="inlineStr">
        <is>
          <t>Canada</t>
        </is>
      </c>
      <c r="G2747" t="inlineStr">
        <is>
          <t>RAV4</t>
        </is>
      </c>
      <c r="H2747" t="inlineStr">
        <is>
          <t>Online reservation</t>
        </is>
      </c>
      <c r="I2747" t="inlineStr">
        <is>
          <t>Company fleet</t>
        </is>
      </c>
      <c r="J2747" t="inlineStr">
        <is>
          <t>Ana Costa</t>
        </is>
      </c>
      <c r="K2747" s="70" t="n">
        <v>37</v>
      </c>
      <c r="L2747" s="71" t="n">
        <v>3514735.45</v>
      </c>
      <c r="M2747" s="71" t="n">
        <v>130045211.65</v>
      </c>
      <c r="N2747" s="71" t="n">
        <v>3901356.35</v>
      </c>
      <c r="O2747" s="71" t="n">
        <v>126143855.3</v>
      </c>
      <c r="P2747" s="71" t="n">
        <v>103532595.79</v>
      </c>
      <c r="Q2747" s="71" t="n">
        <v>22611259.51</v>
      </c>
      <c r="R2747" t="inlineStr">
        <is>
          <t>TO-04</t>
        </is>
      </c>
      <c r="S2747" t="inlineStr">
        <is>
          <t>Hybrid</t>
        </is>
      </c>
      <c r="T2747" s="70" t="n">
        <v>36</v>
      </c>
      <c r="U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TY102739</t>
        </is>
      </c>
      <c r="B2748" s="68" t="n">
        <v>46018</v>
      </c>
      <c r="C2748" s="69" t="n">
        <v>2025</v>
      </c>
      <c r="D2748" t="inlineStr">
        <is>
          <t>Dec</t>
        </is>
      </c>
      <c r="E2748" t="inlineStr">
        <is>
          <t>North America</t>
        </is>
      </c>
      <c r="F2748" t="inlineStr">
        <is>
          <t>USA</t>
        </is>
      </c>
      <c r="G2748" t="inlineStr">
        <is>
          <t>RAV4</t>
        </is>
      </c>
      <c r="H2748" t="inlineStr">
        <is>
          <t>Fleet</t>
        </is>
      </c>
      <c r="I2748" t="inlineStr">
        <is>
          <t>Private buyer</t>
        </is>
      </c>
      <c r="J2748" t="inlineStr">
        <is>
          <t>Amir Khan</t>
        </is>
      </c>
      <c r="K2748" s="70" t="n">
        <v>38</v>
      </c>
      <c r="L2748" s="71" t="n">
        <v>3706401.6</v>
      </c>
      <c r="M2748" s="71" t="n">
        <v>140843260.8</v>
      </c>
      <c r="N2748" s="71" t="n">
        <v>4225297.82</v>
      </c>
      <c r="O2748" s="71" t="n">
        <v>136617962.98</v>
      </c>
      <c r="P2748" s="71" t="n">
        <v>108994024.99</v>
      </c>
      <c r="Q2748" s="71" t="n">
        <v>27623937.99</v>
      </c>
      <c r="R2748" t="inlineStr">
        <is>
          <t>NY-03</t>
        </is>
      </c>
      <c r="S2748" t="inlineStr">
        <is>
          <t>Hybrid</t>
        </is>
      </c>
      <c r="T2748" s="70" t="n">
        <v>38</v>
      </c>
      <c r="U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TY102740</t>
        </is>
      </c>
      <c r="B2749" s="68" t="n">
        <v>46018</v>
      </c>
      <c r="C2749" s="69" t="n">
        <v>2025</v>
      </c>
      <c r="D2749" t="inlineStr">
        <is>
          <t>Dec</t>
        </is>
      </c>
      <c r="E2749" t="inlineStr">
        <is>
          <t>Asia</t>
        </is>
      </c>
      <c r="F2749" t="inlineStr">
        <is>
          <t>India</t>
        </is>
      </c>
      <c r="G2749" t="inlineStr">
        <is>
          <t>Prius</t>
        </is>
      </c>
      <c r="H2749" t="inlineStr">
        <is>
          <t>Dealer retail</t>
        </is>
      </c>
      <c r="I2749" t="inlineStr">
        <is>
          <t>Private buyer</t>
        </is>
      </c>
      <c r="J2749" t="inlineStr">
        <is>
          <t>Aisha Bello</t>
        </is>
      </c>
      <c r="K2749" s="70" t="n">
        <v>26</v>
      </c>
      <c r="L2749" s="71" t="n">
        <v>3529864.81</v>
      </c>
      <c r="M2749" s="71" t="n">
        <v>91776485.06</v>
      </c>
      <c r="N2749" s="71" t="n">
        <v>1835529.7</v>
      </c>
      <c r="O2749" s="71" t="n">
        <v>89940955.36</v>
      </c>
      <c r="P2749" s="71" t="n">
        <v>75177516.53</v>
      </c>
      <c r="Q2749" s="71" t="n">
        <v>14763438.83</v>
      </c>
      <c r="R2749" t="inlineStr">
        <is>
          <t>PU-02</t>
        </is>
      </c>
      <c r="S2749" t="inlineStr">
        <is>
          <t>Hybrid</t>
        </is>
      </c>
      <c r="T2749" s="70" t="n">
        <v>28</v>
      </c>
      <c r="U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TY102741</t>
        </is>
      </c>
      <c r="B2750" s="68" t="n">
        <v>46018</v>
      </c>
      <c r="C2750" s="69" t="n">
        <v>2025</v>
      </c>
      <c r="D2750" t="inlineStr">
        <is>
          <t>Dec</t>
        </is>
      </c>
      <c r="E2750" t="inlineStr">
        <is>
          <t>Asia</t>
        </is>
      </c>
      <c r="F2750" t="inlineStr">
        <is>
          <t>Indonesia</t>
        </is>
      </c>
      <c r="G2750" t="inlineStr">
        <is>
          <t>RAV4</t>
        </is>
      </c>
      <c r="H2750" t="inlineStr">
        <is>
          <t>Dealer retail</t>
        </is>
      </c>
      <c r="I2750" t="inlineStr">
        <is>
          <t>Company fleet</t>
        </is>
      </c>
      <c r="J2750" t="inlineStr">
        <is>
          <t>Liam O'Brien</t>
        </is>
      </c>
      <c r="K2750" s="70" t="n">
        <v>7</v>
      </c>
      <c r="L2750" s="71" t="n">
        <v>3669333.08</v>
      </c>
      <c r="M2750" s="71" t="n">
        <v>25685331.56</v>
      </c>
      <c r="N2750" s="71" t="n">
        <v>1284266.58</v>
      </c>
      <c r="O2750" s="71" t="n">
        <v>24401064.98</v>
      </c>
      <c r="P2750" s="71" t="n">
        <v>19433249.64</v>
      </c>
      <c r="Q2750" s="71" t="n">
        <v>4967815.34</v>
      </c>
      <c r="R2750" t="inlineStr">
        <is>
          <t>JK-02</t>
        </is>
      </c>
      <c r="S2750" t="inlineStr">
        <is>
          <t>Petrol</t>
        </is>
      </c>
      <c r="T2750" s="70" t="n">
        <v>7</v>
      </c>
      <c r="U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TY102742</t>
        </is>
      </c>
      <c r="B2751" s="68" t="n">
        <v>46018</v>
      </c>
      <c r="C2751" s="69" t="n">
        <v>2025</v>
      </c>
      <c r="D2751" t="inlineStr">
        <is>
          <t>Dec</t>
        </is>
      </c>
      <c r="E2751" t="inlineStr">
        <is>
          <t>Europe</t>
        </is>
      </c>
      <c r="F2751" t="inlineStr">
        <is>
          <t>UK</t>
        </is>
      </c>
      <c r="G2751" t="inlineStr">
        <is>
          <t>Hilux</t>
        </is>
      </c>
      <c r="H2751" t="inlineStr">
        <is>
          <t>Dealer retail</t>
        </is>
      </c>
      <c r="I2751" t="inlineStr">
        <is>
          <t>Company fleet</t>
        </is>
      </c>
      <c r="J2751" t="inlineStr">
        <is>
          <t>Shraddha Kulkarni</t>
        </is>
      </c>
      <c r="K2751" s="70" t="n">
        <v>35</v>
      </c>
      <c r="L2751" s="71" t="n">
        <v>4228223.58</v>
      </c>
      <c r="M2751" s="71" t="n">
        <v>147987825.3</v>
      </c>
      <c r="N2751" s="71" t="n">
        <v>2959756.51</v>
      </c>
      <c r="O2751" s="71" t="n">
        <v>145028068.79</v>
      </c>
      <c r="P2751" s="71" t="n">
        <v>110537475.31</v>
      </c>
      <c r="Q2751" s="71" t="n">
        <v>34490593.48</v>
      </c>
      <c r="R2751" t="inlineStr">
        <is>
          <t>LN-02</t>
        </is>
      </c>
      <c r="S2751" t="inlineStr">
        <is>
          <t>Petrol</t>
        </is>
      </c>
      <c r="T2751" s="70" t="n">
        <v>36</v>
      </c>
      <c r="U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TY102743</t>
        </is>
      </c>
      <c r="B2752" s="68" t="n">
        <v>46019</v>
      </c>
      <c r="C2752" s="69" t="n">
        <v>2025</v>
      </c>
      <c r="D2752" t="inlineStr">
        <is>
          <t>Dec</t>
        </is>
      </c>
      <c r="E2752" t="inlineStr">
        <is>
          <t>Asia</t>
        </is>
      </c>
      <c r="F2752" t="inlineStr">
        <is>
          <t>India</t>
        </is>
      </c>
      <c r="G2752" t="inlineStr">
        <is>
          <t>Corolla</t>
        </is>
      </c>
      <c r="H2752" t="inlineStr">
        <is>
          <t>Dealer retail</t>
        </is>
      </c>
      <c r="I2752" t="inlineStr">
        <is>
          <t>Private buyer</t>
        </is>
      </c>
      <c r="J2752" t="inlineStr">
        <is>
          <t>Carlos Silva</t>
        </is>
      </c>
      <c r="K2752" s="70" t="n">
        <v>45</v>
      </c>
      <c r="L2752" s="71" t="n">
        <v>2936195.67</v>
      </c>
      <c r="M2752" s="71" t="n">
        <v>132128805.15</v>
      </c>
      <c r="N2752" s="71" t="n">
        <v>3963864.15</v>
      </c>
      <c r="O2752" s="71" t="n">
        <v>128164941</v>
      </c>
      <c r="P2752" s="71" t="n">
        <v>102403014.79</v>
      </c>
      <c r="Q2752" s="71" t="n">
        <v>25761926.21</v>
      </c>
      <c r="R2752" t="inlineStr">
        <is>
          <t>BL-02</t>
        </is>
      </c>
      <c r="S2752" t="inlineStr">
        <is>
          <t>Petrol</t>
        </is>
      </c>
      <c r="T2752" s="70" t="n">
        <v>44</v>
      </c>
      <c r="U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TY102744</t>
        </is>
      </c>
      <c r="B2753" s="68" t="n">
        <v>46019</v>
      </c>
      <c r="C2753" s="69" t="n">
        <v>2025</v>
      </c>
      <c r="D2753" t="inlineStr">
        <is>
          <t>Dec</t>
        </is>
      </c>
      <c r="E2753" t="inlineStr">
        <is>
          <t>Asia</t>
        </is>
      </c>
      <c r="F2753" t="inlineStr">
        <is>
          <t>India</t>
        </is>
      </c>
      <c r="G2753" t="inlineStr">
        <is>
          <t>RAV4</t>
        </is>
      </c>
      <c r="H2753" t="inlineStr">
        <is>
          <t>Dealer retail</t>
        </is>
      </c>
      <c r="I2753" t="inlineStr">
        <is>
          <t>Private buyer</t>
        </is>
      </c>
      <c r="J2753" t="inlineStr">
        <is>
          <t>Sara Rossi</t>
        </is>
      </c>
      <c r="K2753" s="70" t="n">
        <v>32</v>
      </c>
      <c r="L2753" s="71" t="n">
        <v>3642149.16</v>
      </c>
      <c r="M2753" s="71" t="n">
        <v>116548773.12</v>
      </c>
      <c r="N2753" s="71" t="n">
        <v>5827438.66</v>
      </c>
      <c r="O2753" s="71" t="n">
        <v>110721334.46</v>
      </c>
      <c r="P2753" s="71" t="n">
        <v>89325059.17</v>
      </c>
      <c r="Q2753" s="71" t="n">
        <v>21396275.29</v>
      </c>
      <c r="R2753" t="inlineStr">
        <is>
          <t>DL-01</t>
        </is>
      </c>
      <c r="S2753" t="inlineStr">
        <is>
          <t>Hybrid</t>
        </is>
      </c>
      <c r="T2753" s="70" t="n">
        <v>32</v>
      </c>
      <c r="U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TY102745</t>
        </is>
      </c>
      <c r="B2754" s="68" t="n">
        <v>46019</v>
      </c>
      <c r="C2754" s="69" t="n">
        <v>2025</v>
      </c>
      <c r="D2754" t="inlineStr">
        <is>
          <t>Dec</t>
        </is>
      </c>
      <c r="E2754" t="inlineStr">
        <is>
          <t>Japan</t>
        </is>
      </c>
      <c r="F2754" t="inlineStr">
        <is>
          <t>Japan</t>
        </is>
      </c>
      <c r="G2754" t="inlineStr">
        <is>
          <t>Corolla</t>
        </is>
      </c>
      <c r="H2754" t="inlineStr">
        <is>
          <t>Dealer retail</t>
        </is>
      </c>
      <c r="I2754" t="inlineStr">
        <is>
          <t>Private buyer</t>
        </is>
      </c>
      <c r="J2754" t="inlineStr">
        <is>
          <t>Mei Lin</t>
        </is>
      </c>
      <c r="K2754" s="70" t="n">
        <v>4</v>
      </c>
      <c r="L2754" s="71" t="n">
        <v>2839518.5</v>
      </c>
      <c r="M2754" s="71" t="n">
        <v>11358074</v>
      </c>
      <c r="N2754" s="71" t="n">
        <v>227161.48</v>
      </c>
      <c r="O2754" s="71" t="n">
        <v>11130912.52</v>
      </c>
      <c r="P2754" s="71" t="n">
        <v>8852181.41</v>
      </c>
      <c r="Q2754" s="71" t="n">
        <v>2278731.11</v>
      </c>
      <c r="R2754" t="inlineStr">
        <is>
          <t>TK-02</t>
        </is>
      </c>
      <c r="S2754" t="inlineStr">
        <is>
          <t>Petrol</t>
        </is>
      </c>
      <c r="T2754" s="70" t="n">
        <v>4</v>
      </c>
      <c r="U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TY102746</t>
        </is>
      </c>
      <c r="B2755" s="68" t="n">
        <v>46019</v>
      </c>
      <c r="C2755" s="69" t="n">
        <v>2025</v>
      </c>
      <c r="D2755" t="inlineStr">
        <is>
          <t>Dec</t>
        </is>
      </c>
      <c r="E2755" t="inlineStr">
        <is>
          <t>Japan</t>
        </is>
      </c>
      <c r="F2755" t="inlineStr">
        <is>
          <t>Japan</t>
        </is>
      </c>
      <c r="G2755" t="inlineStr">
        <is>
          <t>Prius</t>
        </is>
      </c>
      <c r="H2755" t="inlineStr">
        <is>
          <t>Dealer retail</t>
        </is>
      </c>
      <c r="I2755" t="inlineStr">
        <is>
          <t>Private buyer</t>
        </is>
      </c>
      <c r="J2755" t="inlineStr">
        <is>
          <t>Carlos Silva</t>
        </is>
      </c>
      <c r="K2755" s="70" t="n">
        <v>52</v>
      </c>
      <c r="L2755" s="71" t="n">
        <v>3427635.15</v>
      </c>
      <c r="M2755" s="71" t="n">
        <v>178237027.8</v>
      </c>
      <c r="N2755" s="71" t="n">
        <v>3564740.56</v>
      </c>
      <c r="O2755" s="71" t="n">
        <v>174672287.24</v>
      </c>
      <c r="P2755" s="71" t="n">
        <v>146478106.77</v>
      </c>
      <c r="Q2755" s="71" t="n">
        <v>28194180.47</v>
      </c>
      <c r="R2755" t="inlineStr">
        <is>
          <t>OS-01</t>
        </is>
      </c>
      <c r="S2755" t="inlineStr">
        <is>
          <t>Hybrid</t>
        </is>
      </c>
      <c r="T2755" s="70" t="n">
        <v>53</v>
      </c>
      <c r="U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TY102747</t>
        </is>
      </c>
      <c r="B2756" s="68" t="n">
        <v>46019</v>
      </c>
      <c r="C2756" s="69" t="n">
        <v>2025</v>
      </c>
      <c r="D2756" t="inlineStr">
        <is>
          <t>Dec</t>
        </is>
      </c>
      <c r="E2756" t="inlineStr">
        <is>
          <t>Asia</t>
        </is>
      </c>
      <c r="F2756" t="inlineStr">
        <is>
          <t>Indonesia</t>
        </is>
      </c>
      <c r="G2756" t="inlineStr">
        <is>
          <t>RAV4</t>
        </is>
      </c>
      <c r="H2756" t="inlineStr">
        <is>
          <t>Online reservation</t>
        </is>
      </c>
      <c r="I2756" t="inlineStr">
        <is>
          <t>Private buyer</t>
        </is>
      </c>
      <c r="J2756" t="inlineStr">
        <is>
          <t>Ana Costa</t>
        </is>
      </c>
      <c r="K2756" s="70" t="n">
        <v>15</v>
      </c>
      <c r="L2756" s="71" t="n">
        <v>3802597.76</v>
      </c>
      <c r="M2756" s="71" t="n">
        <v>57038966.4</v>
      </c>
      <c r="N2756" s="71" t="n">
        <v>1140779.33</v>
      </c>
      <c r="O2756" s="71" t="n">
        <v>55898187.07</v>
      </c>
      <c r="P2756" s="71" t="n">
        <v>42358351.92</v>
      </c>
      <c r="Q2756" s="71" t="n">
        <v>13539835.15</v>
      </c>
      <c r="R2756" t="inlineStr">
        <is>
          <t>JK-01</t>
        </is>
      </c>
      <c r="S2756" t="inlineStr">
        <is>
          <t>Hybrid</t>
        </is>
      </c>
      <c r="T2756" s="70" t="n">
        <v>16</v>
      </c>
      <c r="U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TY102748</t>
        </is>
      </c>
      <c r="B2757" s="68" t="n">
        <v>46019</v>
      </c>
      <c r="C2757" s="69" t="n">
        <v>2025</v>
      </c>
      <c r="D2757" t="inlineStr">
        <is>
          <t>Dec</t>
        </is>
      </c>
      <c r="E2757" t="inlineStr">
        <is>
          <t>North America</t>
        </is>
      </c>
      <c r="F2757" t="inlineStr">
        <is>
          <t>Canada</t>
        </is>
      </c>
      <c r="G2757" t="inlineStr">
        <is>
          <t>RAV4</t>
        </is>
      </c>
      <c r="H2757" t="inlineStr">
        <is>
          <t>Fleet</t>
        </is>
      </c>
      <c r="I2757" t="inlineStr">
        <is>
          <t>Private buyer</t>
        </is>
      </c>
      <c r="J2757" t="inlineStr">
        <is>
          <t>Noah Smith</t>
        </is>
      </c>
      <c r="K2757" s="70" t="n">
        <v>22</v>
      </c>
      <c r="L2757" s="71" t="n">
        <v>3390821.18</v>
      </c>
      <c r="M2757" s="71" t="n">
        <v>74598065.95999999</v>
      </c>
      <c r="N2757" s="71" t="n">
        <v>1491961.32</v>
      </c>
      <c r="O2757" s="71" t="n">
        <v>73106104.64</v>
      </c>
      <c r="P2757" s="71" t="n">
        <v>60229744.35</v>
      </c>
      <c r="Q2757" s="71" t="n">
        <v>12876360.29</v>
      </c>
      <c r="R2757" t="inlineStr">
        <is>
          <t>TO-01</t>
        </is>
      </c>
      <c r="S2757" t="inlineStr">
        <is>
          <t>Hybrid</t>
        </is>
      </c>
      <c r="T2757" s="70" t="n">
        <v>22</v>
      </c>
      <c r="U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TY102749</t>
        </is>
      </c>
      <c r="B2758" s="68" t="n">
        <v>46019</v>
      </c>
      <c r="C2758" s="69" t="n">
        <v>2025</v>
      </c>
      <c r="D2758" t="inlineStr">
        <is>
          <t>Dec</t>
        </is>
      </c>
      <c r="E2758" t="inlineStr">
        <is>
          <t>Europe</t>
        </is>
      </c>
      <c r="F2758" t="inlineStr">
        <is>
          <t>UK</t>
        </is>
      </c>
      <c r="G2758" t="inlineStr">
        <is>
          <t>Corolla</t>
        </is>
      </c>
      <c r="H2758" t="inlineStr">
        <is>
          <t>Dealer retail</t>
        </is>
      </c>
      <c r="I2758" t="inlineStr">
        <is>
          <t>Government</t>
        </is>
      </c>
      <c r="J2758" t="inlineStr">
        <is>
          <t>Yuki Sato</t>
        </is>
      </c>
      <c r="K2758" s="70" t="n">
        <v>33</v>
      </c>
      <c r="L2758" s="71" t="n">
        <v>2951736.43</v>
      </c>
      <c r="M2758" s="71" t="n">
        <v>97407302.19</v>
      </c>
      <c r="N2758" s="71" t="n">
        <v>0</v>
      </c>
      <c r="O2758" s="71" t="n">
        <v>97407302.19</v>
      </c>
      <c r="P2758" s="71" t="n">
        <v>74756136.79000001</v>
      </c>
      <c r="Q2758" s="71" t="n">
        <v>22651165.4</v>
      </c>
      <c r="R2758" t="inlineStr">
        <is>
          <t>LN-04</t>
        </is>
      </c>
      <c r="S2758" t="inlineStr">
        <is>
          <t>Hybrid</t>
        </is>
      </c>
      <c r="T2758" s="70" t="n">
        <v>35</v>
      </c>
      <c r="U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TY102750</t>
        </is>
      </c>
      <c r="B2759" s="68" t="n">
        <v>46019</v>
      </c>
      <c r="C2759" s="69" t="n">
        <v>2025</v>
      </c>
      <c r="D2759" t="inlineStr">
        <is>
          <t>Dec</t>
        </is>
      </c>
      <c r="E2759" t="inlineStr">
        <is>
          <t>Japan</t>
        </is>
      </c>
      <c r="F2759" t="inlineStr">
        <is>
          <t>Japan</t>
        </is>
      </c>
      <c r="G2759" t="inlineStr">
        <is>
          <t>Hilux</t>
        </is>
      </c>
      <c r="H2759" t="inlineStr">
        <is>
          <t>Dealer retail</t>
        </is>
      </c>
      <c r="I2759" t="inlineStr">
        <is>
          <t>Government</t>
        </is>
      </c>
      <c r="J2759" t="inlineStr">
        <is>
          <t>Yuki Sato</t>
        </is>
      </c>
      <c r="K2759" s="70" t="n">
        <v>22</v>
      </c>
      <c r="L2759" s="71" t="n">
        <v>3905013.4</v>
      </c>
      <c r="M2759" s="71" t="n">
        <v>85910294.8</v>
      </c>
      <c r="N2759" s="71" t="n">
        <v>2577308.84</v>
      </c>
      <c r="O2759" s="71" t="n">
        <v>83332985.95999999</v>
      </c>
      <c r="P2759" s="71" t="n">
        <v>68353119.56</v>
      </c>
      <c r="Q2759" s="71" t="n">
        <v>14979866.4</v>
      </c>
      <c r="R2759" t="inlineStr">
        <is>
          <t>NG-03</t>
        </is>
      </c>
      <c r="S2759" t="inlineStr">
        <is>
          <t>Petrol</t>
        </is>
      </c>
      <c r="T2759" s="70" t="n">
        <v>23</v>
      </c>
      <c r="U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TY102751</t>
        </is>
      </c>
      <c r="B2760" s="68" t="n">
        <v>46023</v>
      </c>
      <c r="C2760" s="69" t="n">
        <v>2026</v>
      </c>
      <c r="D2760" t="inlineStr">
        <is>
          <t>Jan</t>
        </is>
      </c>
      <c r="E2760" t="inlineStr">
        <is>
          <t>Middle East</t>
        </is>
      </c>
      <c r="F2760" t="inlineStr">
        <is>
          <t>UAE</t>
        </is>
      </c>
      <c r="G2760" t="inlineStr">
        <is>
          <t>Corolla</t>
        </is>
      </c>
      <c r="H2760" t="inlineStr">
        <is>
          <t>Dealer retail</t>
        </is>
      </c>
      <c r="I2760" t="inlineStr">
        <is>
          <t>Private buyer</t>
        </is>
      </c>
      <c r="J2760" t="inlineStr">
        <is>
          <t>Ruhi Shaikh</t>
        </is>
      </c>
      <c r="K2760" s="70" t="n">
        <v>15</v>
      </c>
      <c r="L2760" s="71" t="n">
        <v>2697056.57</v>
      </c>
      <c r="M2760" s="71" t="n">
        <v>40455848.55</v>
      </c>
      <c r="N2760" s="71" t="n">
        <v>809116.97</v>
      </c>
      <c r="O2760" s="71" t="n">
        <v>39646731.58</v>
      </c>
      <c r="P2760" s="71" t="n">
        <v>34324558.45</v>
      </c>
      <c r="Q2760" s="71" t="n">
        <v>5322173.13</v>
      </c>
      <c r="R2760" t="inlineStr">
        <is>
          <t>DB-03</t>
        </is>
      </c>
      <c r="S2760" t="inlineStr">
        <is>
          <t>Hybrid</t>
        </is>
      </c>
      <c r="T2760" s="70" t="n">
        <v>17</v>
      </c>
      <c r="U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TY102752</t>
        </is>
      </c>
      <c r="B2761" s="68" t="n">
        <v>46023</v>
      </c>
      <c r="C2761" s="69" t="n">
        <v>2026</v>
      </c>
      <c r="D2761" t="inlineStr">
        <is>
          <t>Jan</t>
        </is>
      </c>
      <c r="E2761" t="inlineStr">
        <is>
          <t>Asia</t>
        </is>
      </c>
      <c r="F2761" t="inlineStr">
        <is>
          <t>India</t>
        </is>
      </c>
      <c r="G2761" t="inlineStr">
        <is>
          <t>Corolla</t>
        </is>
      </c>
      <c r="H2761" t="inlineStr">
        <is>
          <t>Fleet</t>
        </is>
      </c>
      <c r="I2761" t="inlineStr">
        <is>
          <t>Private buyer</t>
        </is>
      </c>
      <c r="J2761" t="inlineStr">
        <is>
          <t>Wei Chen</t>
        </is>
      </c>
      <c r="K2761" s="70" t="n">
        <v>13</v>
      </c>
      <c r="L2761" s="71" t="n">
        <v>2952852.47</v>
      </c>
      <c r="M2761" s="71" t="n">
        <v>38387082.11</v>
      </c>
      <c r="N2761" s="71" t="n">
        <v>767741.64</v>
      </c>
      <c r="O2761" s="71" t="n">
        <v>37619340.47</v>
      </c>
      <c r="P2761" s="71" t="n">
        <v>29170136.61</v>
      </c>
      <c r="Q2761" s="71" t="n">
        <v>8449203.859999999</v>
      </c>
      <c r="R2761" t="inlineStr">
        <is>
          <t>BL-04</t>
        </is>
      </c>
      <c r="S2761" t="inlineStr">
        <is>
          <t>Petrol</t>
        </is>
      </c>
      <c r="T2761" s="70" t="n">
        <v>14</v>
      </c>
      <c r="U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TY102753</t>
        </is>
      </c>
      <c r="B2762" s="68" t="n">
        <v>46023</v>
      </c>
      <c r="C2762" s="69" t="n">
        <v>2026</v>
      </c>
      <c r="D2762" t="inlineStr">
        <is>
          <t>Jan</t>
        </is>
      </c>
      <c r="E2762" t="inlineStr">
        <is>
          <t>Japan</t>
        </is>
      </c>
      <c r="F2762" t="inlineStr">
        <is>
          <t>Japan</t>
        </is>
      </c>
      <c r="G2762" t="inlineStr">
        <is>
          <t>Camry</t>
        </is>
      </c>
      <c r="H2762" t="inlineStr">
        <is>
          <t>Dealer retail</t>
        </is>
      </c>
      <c r="I2762" t="inlineStr">
        <is>
          <t>Private buyer</t>
        </is>
      </c>
      <c r="J2762" t="inlineStr">
        <is>
          <t>Arjun Mehta</t>
        </is>
      </c>
      <c r="K2762" s="70" t="n">
        <v>30</v>
      </c>
      <c r="L2762" s="71" t="n">
        <v>3773756.88</v>
      </c>
      <c r="M2762" s="71" t="n">
        <v>113212706.4</v>
      </c>
      <c r="N2762" s="71" t="n">
        <v>5660635.32</v>
      </c>
      <c r="O2762" s="71" t="n">
        <v>107552071.08</v>
      </c>
      <c r="P2762" s="71" t="n">
        <v>97417555.66</v>
      </c>
      <c r="Q2762" s="71" t="n">
        <v>10134515.42</v>
      </c>
      <c r="R2762" t="inlineStr">
        <is>
          <t>TK-01</t>
        </is>
      </c>
      <c r="S2762" t="inlineStr">
        <is>
          <t>Hybrid</t>
        </is>
      </c>
      <c r="T2762" s="70" t="n">
        <v>31</v>
      </c>
      <c r="U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TY102754</t>
        </is>
      </c>
      <c r="B2763" s="68" t="n">
        <v>46023</v>
      </c>
      <c r="C2763" s="69" t="n">
        <v>2026</v>
      </c>
      <c r="D2763" t="inlineStr">
        <is>
          <t>Jan</t>
        </is>
      </c>
      <c r="E2763" t="inlineStr">
        <is>
          <t>Japan</t>
        </is>
      </c>
      <c r="F2763" t="inlineStr">
        <is>
          <t>Japan</t>
        </is>
      </c>
      <c r="G2763" t="inlineStr">
        <is>
          <t>Prius</t>
        </is>
      </c>
      <c r="H2763" t="inlineStr">
        <is>
          <t>Dealer retail</t>
        </is>
      </c>
      <c r="I2763" t="inlineStr">
        <is>
          <t>Private buyer</t>
        </is>
      </c>
      <c r="J2763" t="inlineStr">
        <is>
          <t>Sara Rossi</t>
        </is>
      </c>
      <c r="K2763" s="70" t="n">
        <v>39</v>
      </c>
      <c r="L2763" s="71" t="n">
        <v>3898074.65</v>
      </c>
      <c r="M2763" s="71" t="n">
        <v>152024911.35</v>
      </c>
      <c r="N2763" s="71" t="n">
        <v>0</v>
      </c>
      <c r="O2763" s="71" t="n">
        <v>152024911.35</v>
      </c>
      <c r="P2763" s="71" t="n">
        <v>112339378.16</v>
      </c>
      <c r="Q2763" s="71" t="n">
        <v>39685533.19</v>
      </c>
      <c r="R2763" t="inlineStr">
        <is>
          <t>OS-01</t>
        </is>
      </c>
      <c r="S2763" t="inlineStr">
        <is>
          <t>Hybrid</t>
        </is>
      </c>
      <c r="T2763" s="70" t="n">
        <v>43</v>
      </c>
      <c r="U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TY102755</t>
        </is>
      </c>
      <c r="B2764" s="68" t="n">
        <v>46023</v>
      </c>
      <c r="C2764" s="69" t="n">
        <v>2026</v>
      </c>
      <c r="D2764" t="inlineStr">
        <is>
          <t>Jan</t>
        </is>
      </c>
      <c r="E2764" t="inlineStr">
        <is>
          <t>North America</t>
        </is>
      </c>
      <c r="F2764" t="inlineStr">
        <is>
          <t>USA</t>
        </is>
      </c>
      <c r="G2764" t="inlineStr">
        <is>
          <t>Camry</t>
        </is>
      </c>
      <c r="H2764" t="inlineStr">
        <is>
          <t>Dealer retail</t>
        </is>
      </c>
      <c r="I2764" t="inlineStr">
        <is>
          <t>Company fleet</t>
        </is>
      </c>
      <c r="J2764" t="inlineStr">
        <is>
          <t>Priya Nair</t>
        </is>
      </c>
      <c r="K2764" s="70" t="n">
        <v>35</v>
      </c>
      <c r="L2764" s="71" t="n">
        <v>4114900.57</v>
      </c>
      <c r="M2764" s="71" t="n">
        <v>144021519.95</v>
      </c>
      <c r="N2764" s="71" t="n">
        <v>0</v>
      </c>
      <c r="O2764" s="71" t="n">
        <v>144021519.95</v>
      </c>
      <c r="P2764" s="71" t="n">
        <v>111044877.6</v>
      </c>
      <c r="Q2764" s="71" t="n">
        <v>32976642.35</v>
      </c>
      <c r="R2764" t="inlineStr">
        <is>
          <t>NY-03</t>
        </is>
      </c>
      <c r="S2764" t="inlineStr">
        <is>
          <t>Hybrid</t>
        </is>
      </c>
      <c r="T2764" s="70" t="n">
        <v>33</v>
      </c>
      <c r="U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TY102756</t>
        </is>
      </c>
      <c r="B2765" s="68" t="n">
        <v>46023</v>
      </c>
      <c r="C2765" s="69" t="n">
        <v>2026</v>
      </c>
      <c r="D2765" t="inlineStr">
        <is>
          <t>Jan</t>
        </is>
      </c>
      <c r="E2765" t="inlineStr">
        <is>
          <t>Europe</t>
        </is>
      </c>
      <c r="F2765" t="inlineStr">
        <is>
          <t>Germany</t>
        </is>
      </c>
      <c r="G2765" t="inlineStr">
        <is>
          <t>Corolla</t>
        </is>
      </c>
      <c r="H2765" t="inlineStr">
        <is>
          <t>Dealer retail</t>
        </is>
      </c>
      <c r="I2765" t="inlineStr">
        <is>
          <t>Private buyer</t>
        </is>
      </c>
      <c r="J2765" t="inlineStr">
        <is>
          <t>Amir Khan</t>
        </is>
      </c>
      <c r="K2765" s="70" t="n">
        <v>20</v>
      </c>
      <c r="L2765" s="71" t="n">
        <v>2681372.35</v>
      </c>
      <c r="M2765" s="71" t="n">
        <v>53627447</v>
      </c>
      <c r="N2765" s="71" t="n">
        <v>2681372.35</v>
      </c>
      <c r="O2765" s="71" t="n">
        <v>50946074.65</v>
      </c>
      <c r="P2765" s="71" t="n">
        <v>45415491.39</v>
      </c>
      <c r="Q2765" s="71" t="n">
        <v>5530583.26</v>
      </c>
      <c r="R2765" t="inlineStr">
        <is>
          <t>BE-04</t>
        </is>
      </c>
      <c r="S2765" t="inlineStr">
        <is>
          <t>Hybrid</t>
        </is>
      </c>
      <c r="T2765" s="70" t="n">
        <v>20</v>
      </c>
      <c r="U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TY102757</t>
        </is>
      </c>
      <c r="B2766" s="68" t="n">
        <v>46024</v>
      </c>
      <c r="C2766" s="69" t="n">
        <v>2026</v>
      </c>
      <c r="D2766" t="inlineStr">
        <is>
          <t>Jan</t>
        </is>
      </c>
      <c r="E2766" t="inlineStr">
        <is>
          <t>Japan</t>
        </is>
      </c>
      <c r="F2766" t="inlineStr">
        <is>
          <t>Japan</t>
        </is>
      </c>
      <c r="G2766" t="inlineStr">
        <is>
          <t>RAV4</t>
        </is>
      </c>
      <c r="H2766" t="inlineStr">
        <is>
          <t>Dealer retail</t>
        </is>
      </c>
      <c r="I2766" t="inlineStr">
        <is>
          <t>Private buyer</t>
        </is>
      </c>
      <c r="J2766" t="inlineStr">
        <is>
          <t>Hiroshi Tanaka</t>
        </is>
      </c>
      <c r="K2766" s="70" t="n">
        <v>13</v>
      </c>
      <c r="L2766" s="71" t="n">
        <v>3895673.66</v>
      </c>
      <c r="M2766" s="71" t="n">
        <v>50643757.58</v>
      </c>
      <c r="N2766" s="71" t="n">
        <v>1012875.15</v>
      </c>
      <c r="O2766" s="71" t="n">
        <v>49630882.43</v>
      </c>
      <c r="P2766" s="71" t="n">
        <v>37874884.44</v>
      </c>
      <c r="Q2766" s="71" t="n">
        <v>11755997.99</v>
      </c>
      <c r="R2766" t="inlineStr">
        <is>
          <t>NG-04</t>
        </is>
      </c>
      <c r="S2766" t="inlineStr">
        <is>
          <t>Hybrid</t>
        </is>
      </c>
      <c r="T2766" s="70" t="n">
        <v>14</v>
      </c>
      <c r="U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TY102758</t>
        </is>
      </c>
      <c r="B2767" s="68" t="n">
        <v>46024</v>
      </c>
      <c r="C2767" s="69" t="n">
        <v>2026</v>
      </c>
      <c r="D2767" t="inlineStr">
        <is>
          <t>Jan</t>
        </is>
      </c>
      <c r="E2767" t="inlineStr">
        <is>
          <t>Europe</t>
        </is>
      </c>
      <c r="F2767" t="inlineStr">
        <is>
          <t>Germany</t>
        </is>
      </c>
      <c r="G2767" t="inlineStr">
        <is>
          <t>Corolla</t>
        </is>
      </c>
      <c r="H2767" t="inlineStr">
        <is>
          <t>Fleet</t>
        </is>
      </c>
      <c r="I2767" t="inlineStr">
        <is>
          <t>Private buyer</t>
        </is>
      </c>
      <c r="J2767" t="inlineStr">
        <is>
          <t>Amir Khan</t>
        </is>
      </c>
      <c r="K2767" s="70" t="n">
        <v>16</v>
      </c>
      <c r="L2767" s="71" t="n">
        <v>2808462.65</v>
      </c>
      <c r="M2767" s="71" t="n">
        <v>44935402.4</v>
      </c>
      <c r="N2767" s="71" t="n">
        <v>898708.05</v>
      </c>
      <c r="O2767" s="71" t="n">
        <v>44036694.35</v>
      </c>
      <c r="P2767" s="71" t="n">
        <v>35299082.47</v>
      </c>
      <c r="Q2767" s="71" t="n">
        <v>8737611.880000001</v>
      </c>
      <c r="R2767" t="inlineStr">
        <is>
          <t>BE-02</t>
        </is>
      </c>
      <c r="S2767" t="inlineStr">
        <is>
          <t>Petrol</t>
        </is>
      </c>
      <c r="T2767" s="70" t="n">
        <v>16</v>
      </c>
      <c r="U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TY102759</t>
        </is>
      </c>
      <c r="B2768" s="68" t="n">
        <v>46024</v>
      </c>
      <c r="C2768" s="69" t="n">
        <v>2026</v>
      </c>
      <c r="D2768" t="inlineStr">
        <is>
          <t>Jan</t>
        </is>
      </c>
      <c r="E2768" t="inlineStr">
        <is>
          <t>Europe</t>
        </is>
      </c>
      <c r="F2768" t="inlineStr">
        <is>
          <t>France</t>
        </is>
      </c>
      <c r="G2768" t="inlineStr">
        <is>
          <t>Corolla</t>
        </is>
      </c>
      <c r="H2768" t="inlineStr">
        <is>
          <t>Fleet</t>
        </is>
      </c>
      <c r="I2768" t="inlineStr">
        <is>
          <t>Company fleet</t>
        </is>
      </c>
      <c r="J2768" t="inlineStr">
        <is>
          <t>Omar Haddad</t>
        </is>
      </c>
      <c r="K2768" s="70" t="n">
        <v>9</v>
      </c>
      <c r="L2768" s="71" t="n">
        <v>2864207.23</v>
      </c>
      <c r="M2768" s="71" t="n">
        <v>25777865.07</v>
      </c>
      <c r="N2768" s="71" t="n">
        <v>0</v>
      </c>
      <c r="O2768" s="71" t="n">
        <v>25777865.07</v>
      </c>
      <c r="P2768" s="71" t="n">
        <v>20210471.84</v>
      </c>
      <c r="Q2768" s="71" t="n">
        <v>5567393.23</v>
      </c>
      <c r="R2768" t="inlineStr">
        <is>
          <t>PA-04</t>
        </is>
      </c>
      <c r="S2768" t="inlineStr">
        <is>
          <t>Hybrid</t>
        </is>
      </c>
      <c r="T2768" s="70" t="n">
        <v>10</v>
      </c>
      <c r="U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TY102760</t>
        </is>
      </c>
      <c r="B2769" s="68" t="n">
        <v>46024</v>
      </c>
      <c r="C2769" s="69" t="n">
        <v>2026</v>
      </c>
      <c r="D2769" t="inlineStr">
        <is>
          <t>Jan</t>
        </is>
      </c>
      <c r="E2769" t="inlineStr">
        <is>
          <t>Asia</t>
        </is>
      </c>
      <c r="F2769" t="inlineStr">
        <is>
          <t>Thailand</t>
        </is>
      </c>
      <c r="G2769" t="inlineStr">
        <is>
          <t>Corolla</t>
        </is>
      </c>
      <c r="H2769" t="inlineStr">
        <is>
          <t>Dealer retail</t>
        </is>
      </c>
      <c r="I2769" t="inlineStr">
        <is>
          <t>Private buyer</t>
        </is>
      </c>
      <c r="J2769" t="inlineStr">
        <is>
          <t>Sophie Müller</t>
        </is>
      </c>
      <c r="K2769" s="70" t="n">
        <v>40</v>
      </c>
      <c r="L2769" s="71" t="n">
        <v>2749828.91</v>
      </c>
      <c r="M2769" s="71" t="n">
        <v>109993156.4</v>
      </c>
      <c r="N2769" s="71" t="n">
        <v>3299794.69</v>
      </c>
      <c r="O2769" s="71" t="n">
        <v>106693361.71</v>
      </c>
      <c r="P2769" s="71" t="n">
        <v>92299137.81999999</v>
      </c>
      <c r="Q2769" s="71" t="n">
        <v>14394223.89</v>
      </c>
      <c r="R2769" t="inlineStr">
        <is>
          <t>BK-01</t>
        </is>
      </c>
      <c r="S2769" t="inlineStr">
        <is>
          <t>Petrol</t>
        </is>
      </c>
      <c r="T2769" s="70" t="n">
        <v>43</v>
      </c>
      <c r="U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TY102761</t>
        </is>
      </c>
      <c r="B2770" s="68" t="n">
        <v>46024</v>
      </c>
      <c r="C2770" s="69" t="n">
        <v>2026</v>
      </c>
      <c r="D2770" t="inlineStr">
        <is>
          <t>Jan</t>
        </is>
      </c>
      <c r="E2770" t="inlineStr">
        <is>
          <t>Asia</t>
        </is>
      </c>
      <c r="F2770" t="inlineStr">
        <is>
          <t>Thailand</t>
        </is>
      </c>
      <c r="G2770" t="inlineStr">
        <is>
          <t>RAV4</t>
        </is>
      </c>
      <c r="H2770" t="inlineStr">
        <is>
          <t>Dealer retail</t>
        </is>
      </c>
      <c r="I2770" t="inlineStr">
        <is>
          <t>Private buyer</t>
        </is>
      </c>
      <c r="J2770" t="inlineStr">
        <is>
          <t>Liam O'Brien</t>
        </is>
      </c>
      <c r="K2770" s="70" t="n">
        <v>48</v>
      </c>
      <c r="L2770" s="71" t="n">
        <v>3765036.47</v>
      </c>
      <c r="M2770" s="71" t="n">
        <v>180721750.56</v>
      </c>
      <c r="N2770" s="71" t="n">
        <v>9036087.529999999</v>
      </c>
      <c r="O2770" s="71" t="n">
        <v>171685663.03</v>
      </c>
      <c r="P2770" s="71" t="n">
        <v>140518658.03</v>
      </c>
      <c r="Q2770" s="71" t="n">
        <v>31167005</v>
      </c>
      <c r="R2770" t="inlineStr">
        <is>
          <t>BK-03</t>
        </is>
      </c>
      <c r="S2770" t="inlineStr">
        <is>
          <t>Hybrid</t>
        </is>
      </c>
      <c r="T2770" s="70" t="n">
        <v>52</v>
      </c>
      <c r="U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TY102762</t>
        </is>
      </c>
      <c r="B2771" s="68" t="n">
        <v>46024</v>
      </c>
      <c r="C2771" s="69" t="n">
        <v>2026</v>
      </c>
      <c r="D2771" t="inlineStr">
        <is>
          <t>Jan</t>
        </is>
      </c>
      <c r="E2771" t="inlineStr">
        <is>
          <t>Japan</t>
        </is>
      </c>
      <c r="F2771" t="inlineStr">
        <is>
          <t>Japan</t>
        </is>
      </c>
      <c r="G2771" t="inlineStr">
        <is>
          <t>Prius</t>
        </is>
      </c>
      <c r="H2771" t="inlineStr">
        <is>
          <t>Online reservation</t>
        </is>
      </c>
      <c r="I2771" t="inlineStr">
        <is>
          <t>Company fleet</t>
        </is>
      </c>
      <c r="J2771" t="inlineStr">
        <is>
          <t>Wei Chen</t>
        </is>
      </c>
      <c r="K2771" s="70" t="n">
        <v>35</v>
      </c>
      <c r="L2771" s="71" t="n">
        <v>3517561.56</v>
      </c>
      <c r="M2771" s="71" t="n">
        <v>123114654.6</v>
      </c>
      <c r="N2771" s="71" t="n">
        <v>2462293.09</v>
      </c>
      <c r="O2771" s="71" t="n">
        <v>120652361.51</v>
      </c>
      <c r="P2771" s="71" t="n">
        <v>96703429</v>
      </c>
      <c r="Q2771" s="71" t="n">
        <v>23948932.51</v>
      </c>
      <c r="R2771" t="inlineStr">
        <is>
          <t>OS-04</t>
        </is>
      </c>
      <c r="S2771" t="inlineStr">
        <is>
          <t>Hybrid</t>
        </is>
      </c>
      <c r="T2771" s="70" t="n">
        <v>38</v>
      </c>
      <c r="U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TY102763</t>
        </is>
      </c>
      <c r="B2772" s="68" t="n">
        <v>46024</v>
      </c>
      <c r="C2772" s="69" t="n">
        <v>2026</v>
      </c>
      <c r="D2772" t="inlineStr">
        <is>
          <t>Jan</t>
        </is>
      </c>
      <c r="E2772" t="inlineStr">
        <is>
          <t>North America</t>
        </is>
      </c>
      <c r="F2772" t="inlineStr">
        <is>
          <t>Canada</t>
        </is>
      </c>
      <c r="G2772" t="inlineStr">
        <is>
          <t>Corolla</t>
        </is>
      </c>
      <c r="H2772" t="inlineStr">
        <is>
          <t>Online reservation</t>
        </is>
      </c>
      <c r="I2772" t="inlineStr">
        <is>
          <t>Private buyer</t>
        </is>
      </c>
      <c r="J2772" t="inlineStr">
        <is>
          <t>Kofi Mensah</t>
        </is>
      </c>
      <c r="K2772" s="70" t="n">
        <v>20</v>
      </c>
      <c r="L2772" s="71" t="n">
        <v>2712305.29</v>
      </c>
      <c r="M2772" s="71" t="n">
        <v>54246105.8</v>
      </c>
      <c r="N2772" s="71" t="n">
        <v>2712305.29</v>
      </c>
      <c r="O2772" s="71" t="n">
        <v>51533800.51</v>
      </c>
      <c r="P2772" s="71" t="n">
        <v>47730669.24</v>
      </c>
      <c r="Q2772" s="71" t="n">
        <v>3803131.27</v>
      </c>
      <c r="R2772" t="inlineStr">
        <is>
          <t>TO-01</t>
        </is>
      </c>
      <c r="S2772" t="inlineStr">
        <is>
          <t>Petrol</t>
        </is>
      </c>
      <c r="T2772" s="70" t="n">
        <v>19</v>
      </c>
      <c r="U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TY102764</t>
        </is>
      </c>
      <c r="B2773" s="68" t="n">
        <v>46025</v>
      </c>
      <c r="C2773" s="69" t="n">
        <v>2026</v>
      </c>
      <c r="D2773" t="inlineStr">
        <is>
          <t>Jan</t>
        </is>
      </c>
      <c r="E2773" t="inlineStr">
        <is>
          <t>North America</t>
        </is>
      </c>
      <c r="F2773" t="inlineStr">
        <is>
          <t>USA</t>
        </is>
      </c>
      <c r="G2773" t="inlineStr">
        <is>
          <t>bZ4X</t>
        </is>
      </c>
      <c r="H2773" t="inlineStr">
        <is>
          <t>Online reservation</t>
        </is>
      </c>
      <c r="I2773" t="inlineStr">
        <is>
          <t>Private buyer</t>
        </is>
      </c>
      <c r="J2773" t="inlineStr">
        <is>
          <t>Shraddha Kulkarni</t>
        </is>
      </c>
      <c r="K2773" s="70" t="n">
        <v>45</v>
      </c>
      <c r="L2773" s="71" t="n">
        <v>7256351.81</v>
      </c>
      <c r="M2773" s="71" t="n">
        <v>326535831.45</v>
      </c>
      <c r="N2773" s="71" t="n">
        <v>9796074.939999999</v>
      </c>
      <c r="O2773" s="71" t="n">
        <v>316739756.51</v>
      </c>
      <c r="P2773" s="71" t="n">
        <v>241171183.66</v>
      </c>
      <c r="Q2773" s="71" t="n">
        <v>75568572.84999999</v>
      </c>
      <c r="R2773" t="inlineStr">
        <is>
          <t>TX-04</t>
        </is>
      </c>
      <c r="S2773" t="inlineStr">
        <is>
          <t>EV</t>
        </is>
      </c>
      <c r="T2773" s="70" t="n">
        <v>48</v>
      </c>
      <c r="U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TY102765</t>
        </is>
      </c>
      <c r="B2774" s="68" t="n">
        <v>46025</v>
      </c>
      <c r="C2774" s="69" t="n">
        <v>2026</v>
      </c>
      <c r="D2774" t="inlineStr">
        <is>
          <t>Jan</t>
        </is>
      </c>
      <c r="E2774" t="inlineStr">
        <is>
          <t>Middle East</t>
        </is>
      </c>
      <c r="F2774" t="inlineStr">
        <is>
          <t>UAE</t>
        </is>
      </c>
      <c r="G2774" t="inlineStr">
        <is>
          <t>Corolla</t>
        </is>
      </c>
      <c r="H2774" t="inlineStr">
        <is>
          <t>Online reservation</t>
        </is>
      </c>
      <c r="I2774" t="inlineStr">
        <is>
          <t>Private buyer</t>
        </is>
      </c>
      <c r="J2774" t="inlineStr">
        <is>
          <t>Ravindra Patil</t>
        </is>
      </c>
      <c r="K2774" s="70" t="n">
        <v>30</v>
      </c>
      <c r="L2774" s="71" t="n">
        <v>2788847.65</v>
      </c>
      <c r="M2774" s="71" t="n">
        <v>83665429.5</v>
      </c>
      <c r="N2774" s="71" t="n">
        <v>1673308.59</v>
      </c>
      <c r="O2774" s="71" t="n">
        <v>81992120.91</v>
      </c>
      <c r="P2774" s="71" t="n">
        <v>69892347.95999999</v>
      </c>
      <c r="Q2774" s="71" t="n">
        <v>12099772.95</v>
      </c>
      <c r="R2774" t="inlineStr">
        <is>
          <t>DB-04</t>
        </is>
      </c>
      <c r="S2774" t="inlineStr">
        <is>
          <t>Hybrid</t>
        </is>
      </c>
      <c r="T2774" s="70" t="n">
        <v>30</v>
      </c>
      <c r="U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TY102766</t>
        </is>
      </c>
      <c r="B2775" s="68" t="n">
        <v>46025</v>
      </c>
      <c r="C2775" s="69" t="n">
        <v>2026</v>
      </c>
      <c r="D2775" t="inlineStr">
        <is>
          <t>Jan</t>
        </is>
      </c>
      <c r="E2775" t="inlineStr">
        <is>
          <t>Europe</t>
        </is>
      </c>
      <c r="F2775" t="inlineStr">
        <is>
          <t>Germany</t>
        </is>
      </c>
      <c r="G2775" t="inlineStr">
        <is>
          <t>RAV4</t>
        </is>
      </c>
      <c r="H2775" t="inlineStr">
        <is>
          <t>Dealer retail</t>
        </is>
      </c>
      <c r="I2775" t="inlineStr">
        <is>
          <t>Government</t>
        </is>
      </c>
      <c r="J2775" t="inlineStr">
        <is>
          <t>Arjun Mehta</t>
        </is>
      </c>
      <c r="K2775" s="70" t="n">
        <v>6</v>
      </c>
      <c r="L2775" s="71" t="n">
        <v>3920994.13</v>
      </c>
      <c r="M2775" s="71" t="n">
        <v>23525964.78</v>
      </c>
      <c r="N2775" s="71" t="n">
        <v>0</v>
      </c>
      <c r="O2775" s="71" t="n">
        <v>23525964.78</v>
      </c>
      <c r="P2775" s="71" t="n">
        <v>16426292.59</v>
      </c>
      <c r="Q2775" s="71" t="n">
        <v>7099672.19</v>
      </c>
      <c r="R2775" t="inlineStr">
        <is>
          <t>BE-02</t>
        </is>
      </c>
      <c r="S2775" t="inlineStr">
        <is>
          <t>Petrol</t>
        </is>
      </c>
      <c r="T2775" s="70" t="n">
        <v>7</v>
      </c>
      <c r="U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TY102767</t>
        </is>
      </c>
      <c r="B2776" s="68" t="n">
        <v>46025</v>
      </c>
      <c r="C2776" s="69" t="n">
        <v>2026</v>
      </c>
      <c r="D2776" t="inlineStr">
        <is>
          <t>Jan</t>
        </is>
      </c>
      <c r="E2776" t="inlineStr">
        <is>
          <t>North America</t>
        </is>
      </c>
      <c r="F2776" t="inlineStr">
        <is>
          <t>USA</t>
        </is>
      </c>
      <c r="G2776" t="inlineStr">
        <is>
          <t>bZ4X</t>
        </is>
      </c>
      <c r="H2776" t="inlineStr">
        <is>
          <t>Fleet</t>
        </is>
      </c>
      <c r="I2776" t="inlineStr">
        <is>
          <t>Private buyer</t>
        </is>
      </c>
      <c r="J2776" t="inlineStr">
        <is>
          <t>Olivia Brown</t>
        </is>
      </c>
      <c r="K2776" s="70" t="n">
        <v>6</v>
      </c>
      <c r="L2776" s="71" t="n">
        <v>6759265.02</v>
      </c>
      <c r="M2776" s="71" t="n">
        <v>40555590.12</v>
      </c>
      <c r="N2776" s="71" t="n">
        <v>811111.8</v>
      </c>
      <c r="O2776" s="71" t="n">
        <v>39744478.32</v>
      </c>
      <c r="P2776" s="71" t="n">
        <v>31184779.79</v>
      </c>
      <c r="Q2776" s="71" t="n">
        <v>8559698.529999999</v>
      </c>
      <c r="R2776" t="inlineStr">
        <is>
          <t>TX-04</t>
        </is>
      </c>
      <c r="S2776" t="inlineStr">
        <is>
          <t>EV</t>
        </is>
      </c>
      <c r="T2776" s="70" t="n">
        <v>7</v>
      </c>
      <c r="U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TY102768</t>
        </is>
      </c>
      <c r="B2777" s="68" t="n">
        <v>46025</v>
      </c>
      <c r="C2777" s="69" t="n">
        <v>2026</v>
      </c>
      <c r="D2777" t="inlineStr">
        <is>
          <t>Jan</t>
        </is>
      </c>
      <c r="E2777" t="inlineStr">
        <is>
          <t>Japan</t>
        </is>
      </c>
      <c r="F2777" t="inlineStr">
        <is>
          <t>Japan</t>
        </is>
      </c>
      <c r="G2777" t="inlineStr">
        <is>
          <t>Hilux</t>
        </is>
      </c>
      <c r="H2777" t="inlineStr">
        <is>
          <t>Dealer retail</t>
        </is>
      </c>
      <c r="I2777" t="inlineStr">
        <is>
          <t>Private buyer</t>
        </is>
      </c>
      <c r="J2777" t="inlineStr">
        <is>
          <t>Wei Chen</t>
        </is>
      </c>
      <c r="K2777" s="70" t="n">
        <v>14</v>
      </c>
      <c r="L2777" s="71" t="n">
        <v>4031712.87</v>
      </c>
      <c r="M2777" s="71" t="n">
        <v>56443980.18</v>
      </c>
      <c r="N2777" s="71" t="n">
        <v>1693319.41</v>
      </c>
      <c r="O2777" s="71" t="n">
        <v>54750660.77</v>
      </c>
      <c r="P2777" s="71" t="n">
        <v>43234210.06</v>
      </c>
      <c r="Q2777" s="71" t="n">
        <v>11516450.71</v>
      </c>
      <c r="R2777" t="inlineStr">
        <is>
          <t>TK-02</t>
        </is>
      </c>
      <c r="S2777" t="inlineStr">
        <is>
          <t>Diesel</t>
        </is>
      </c>
      <c r="T2777" s="70" t="n">
        <v>14</v>
      </c>
      <c r="U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TY102769</t>
        </is>
      </c>
      <c r="B2778" s="68" t="n">
        <v>46025</v>
      </c>
      <c r="C2778" s="69" t="n">
        <v>2026</v>
      </c>
      <c r="D2778" t="inlineStr">
        <is>
          <t>Jan</t>
        </is>
      </c>
      <c r="E2778" t="inlineStr">
        <is>
          <t>Japan</t>
        </is>
      </c>
      <c r="F2778" t="inlineStr">
        <is>
          <t>Japan</t>
        </is>
      </c>
      <c r="G2778" t="inlineStr">
        <is>
          <t>Corolla</t>
        </is>
      </c>
      <c r="H2778" t="inlineStr">
        <is>
          <t>Fleet</t>
        </is>
      </c>
      <c r="I2778" t="inlineStr">
        <is>
          <t>Company fleet</t>
        </is>
      </c>
      <c r="J2778" t="inlineStr">
        <is>
          <t>Zoya Ahmed</t>
        </is>
      </c>
      <c r="K2778" s="70" t="n">
        <v>22</v>
      </c>
      <c r="L2778" s="71" t="n">
        <v>2809897.16</v>
      </c>
      <c r="M2778" s="71" t="n">
        <v>61817737.52</v>
      </c>
      <c r="N2778" s="71" t="n">
        <v>0</v>
      </c>
      <c r="O2778" s="71" t="n">
        <v>61817737.52</v>
      </c>
      <c r="P2778" s="71" t="n">
        <v>50713685.71</v>
      </c>
      <c r="Q2778" s="71" t="n">
        <v>11104051.81</v>
      </c>
      <c r="R2778" t="inlineStr">
        <is>
          <t>TK-04</t>
        </is>
      </c>
      <c r="S2778" t="inlineStr">
        <is>
          <t>Hybrid</t>
        </is>
      </c>
      <c r="T2778" s="70" t="n">
        <v>22</v>
      </c>
      <c r="U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TY102770</t>
        </is>
      </c>
      <c r="B2779" s="68" t="n">
        <v>46025</v>
      </c>
      <c r="C2779" s="69" t="n">
        <v>2026</v>
      </c>
      <c r="D2779" t="inlineStr">
        <is>
          <t>Jan</t>
        </is>
      </c>
      <c r="E2779" t="inlineStr">
        <is>
          <t>North America</t>
        </is>
      </c>
      <c r="F2779" t="inlineStr">
        <is>
          <t>USA</t>
        </is>
      </c>
      <c r="G2779" t="inlineStr">
        <is>
          <t>Hilux</t>
        </is>
      </c>
      <c r="H2779" t="inlineStr">
        <is>
          <t>Dealer retail</t>
        </is>
      </c>
      <c r="I2779" t="inlineStr">
        <is>
          <t>Private buyer</t>
        </is>
      </c>
      <c r="J2779" t="inlineStr">
        <is>
          <t>Yuki Sato</t>
        </is>
      </c>
      <c r="K2779" s="70" t="n">
        <v>18</v>
      </c>
      <c r="L2779" s="71" t="n">
        <v>4098292.84</v>
      </c>
      <c r="M2779" s="71" t="n">
        <v>73769271.12</v>
      </c>
      <c r="N2779" s="71" t="n">
        <v>2213078.13</v>
      </c>
      <c r="O2779" s="71" t="n">
        <v>71556192.98999999</v>
      </c>
      <c r="P2779" s="71" t="n">
        <v>57073080.34</v>
      </c>
      <c r="Q2779" s="71" t="n">
        <v>14483112.65</v>
      </c>
      <c r="R2779" t="inlineStr">
        <is>
          <t>LA-04</t>
        </is>
      </c>
      <c r="S2779" t="inlineStr">
        <is>
          <t>Petrol</t>
        </is>
      </c>
      <c r="T2779" s="70" t="n">
        <v>19</v>
      </c>
      <c r="U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TY102771</t>
        </is>
      </c>
      <c r="B2780" s="68" t="n">
        <v>46025</v>
      </c>
      <c r="C2780" s="69" t="n">
        <v>2026</v>
      </c>
      <c r="D2780" t="inlineStr">
        <is>
          <t>Jan</t>
        </is>
      </c>
      <c r="E2780" t="inlineStr">
        <is>
          <t>North America</t>
        </is>
      </c>
      <c r="F2780" t="inlineStr">
        <is>
          <t>Canada</t>
        </is>
      </c>
      <c r="G2780" t="inlineStr">
        <is>
          <t>Prius</t>
        </is>
      </c>
      <c r="H2780" t="inlineStr">
        <is>
          <t>Dealer retail</t>
        </is>
      </c>
      <c r="I2780" t="inlineStr">
        <is>
          <t>Private buyer</t>
        </is>
      </c>
      <c r="J2780" t="inlineStr">
        <is>
          <t>Priya Nair</t>
        </is>
      </c>
      <c r="K2780" s="70" t="n">
        <v>12</v>
      </c>
      <c r="L2780" s="71" t="n">
        <v>3797467.3</v>
      </c>
      <c r="M2780" s="71" t="n">
        <v>45569607.6</v>
      </c>
      <c r="N2780" s="71" t="n">
        <v>2278480.38</v>
      </c>
      <c r="O2780" s="71" t="n">
        <v>43291127.22</v>
      </c>
      <c r="P2780" s="71" t="n">
        <v>34123471.37</v>
      </c>
      <c r="Q2780" s="71" t="n">
        <v>9167655.85</v>
      </c>
      <c r="R2780" t="inlineStr">
        <is>
          <t>TO-02</t>
        </is>
      </c>
      <c r="S2780" t="inlineStr">
        <is>
          <t>Hybrid</t>
        </is>
      </c>
      <c r="T2780" s="70" t="n">
        <v>13</v>
      </c>
      <c r="U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TY102772</t>
        </is>
      </c>
      <c r="B2781" s="68" t="n">
        <v>46025</v>
      </c>
      <c r="C2781" s="69" t="n">
        <v>2026</v>
      </c>
      <c r="D2781" t="inlineStr">
        <is>
          <t>Jan</t>
        </is>
      </c>
      <c r="E2781" t="inlineStr">
        <is>
          <t>Japan</t>
        </is>
      </c>
      <c r="F2781" t="inlineStr">
        <is>
          <t>Japan</t>
        </is>
      </c>
      <c r="G2781" t="inlineStr">
        <is>
          <t>RAV4</t>
        </is>
      </c>
      <c r="H2781" t="inlineStr">
        <is>
          <t>Fleet</t>
        </is>
      </c>
      <c r="I2781" t="inlineStr">
        <is>
          <t>Private buyer</t>
        </is>
      </c>
      <c r="J2781" t="inlineStr">
        <is>
          <t>Carlos Silva</t>
        </is>
      </c>
      <c r="K2781" s="70" t="n">
        <v>32</v>
      </c>
      <c r="L2781" s="71" t="n">
        <v>3652100.13</v>
      </c>
      <c r="M2781" s="71" t="n">
        <v>116867204.16</v>
      </c>
      <c r="N2781" s="71" t="n">
        <v>3506016.12</v>
      </c>
      <c r="O2781" s="71" t="n">
        <v>113361188.04</v>
      </c>
      <c r="P2781" s="71" t="n">
        <v>93282035</v>
      </c>
      <c r="Q2781" s="71" t="n">
        <v>20079153.04</v>
      </c>
      <c r="R2781" t="inlineStr">
        <is>
          <t>NG-04</t>
        </is>
      </c>
      <c r="S2781" t="inlineStr">
        <is>
          <t>Hybrid</t>
        </is>
      </c>
      <c r="T2781" s="70" t="n">
        <v>31</v>
      </c>
      <c r="U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TY102773</t>
        </is>
      </c>
      <c r="B2782" s="68" t="n">
        <v>46025</v>
      </c>
      <c r="C2782" s="69" t="n">
        <v>2026</v>
      </c>
      <c r="D2782" t="inlineStr">
        <is>
          <t>Jan</t>
        </is>
      </c>
      <c r="E2782" t="inlineStr">
        <is>
          <t>North America</t>
        </is>
      </c>
      <c r="F2782" t="inlineStr">
        <is>
          <t>Canada</t>
        </is>
      </c>
      <c r="G2782" t="inlineStr">
        <is>
          <t>Corolla</t>
        </is>
      </c>
      <c r="H2782" t="inlineStr">
        <is>
          <t>Dealer retail</t>
        </is>
      </c>
      <c r="I2782" t="inlineStr">
        <is>
          <t>Private buyer</t>
        </is>
      </c>
      <c r="J2782" t="inlineStr">
        <is>
          <t>Lucas Martin</t>
        </is>
      </c>
      <c r="K2782" s="70" t="n">
        <v>23</v>
      </c>
      <c r="L2782" s="71" t="n">
        <v>2746764.31</v>
      </c>
      <c r="M2782" s="71" t="n">
        <v>63175579.13</v>
      </c>
      <c r="N2782" s="71" t="n">
        <v>1263511.58</v>
      </c>
      <c r="O2782" s="71" t="n">
        <v>61912067.55</v>
      </c>
      <c r="P2782" s="71" t="n">
        <v>51002674.24</v>
      </c>
      <c r="Q2782" s="71" t="n">
        <v>10909393.31</v>
      </c>
      <c r="R2782" t="inlineStr">
        <is>
          <t>TO-01</t>
        </is>
      </c>
      <c r="S2782" t="inlineStr">
        <is>
          <t>Petrol</t>
        </is>
      </c>
      <c r="T2782" s="70" t="n">
        <v>25</v>
      </c>
      <c r="U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TY102774</t>
        </is>
      </c>
      <c r="B2783" s="68" t="n">
        <v>46025</v>
      </c>
      <c r="C2783" s="69" t="n">
        <v>2026</v>
      </c>
      <c r="D2783" t="inlineStr">
        <is>
          <t>Jan</t>
        </is>
      </c>
      <c r="E2783" t="inlineStr">
        <is>
          <t>Europe</t>
        </is>
      </c>
      <c r="F2783" t="inlineStr">
        <is>
          <t>France</t>
        </is>
      </c>
      <c r="G2783" t="inlineStr">
        <is>
          <t>Corolla</t>
        </is>
      </c>
      <c r="H2783" t="inlineStr">
        <is>
          <t>Dealer retail</t>
        </is>
      </c>
      <c r="I2783" t="inlineStr">
        <is>
          <t>Private buyer</t>
        </is>
      </c>
      <c r="J2783" t="inlineStr">
        <is>
          <t>Omar Haddad</t>
        </is>
      </c>
      <c r="K2783" s="70" t="n">
        <v>18</v>
      </c>
      <c r="L2783" s="71" t="n">
        <v>2770556.51</v>
      </c>
      <c r="M2783" s="71" t="n">
        <v>49870017.18</v>
      </c>
      <c r="N2783" s="71" t="n">
        <v>997400.34</v>
      </c>
      <c r="O2783" s="71" t="n">
        <v>48872616.84</v>
      </c>
      <c r="P2783" s="71" t="n">
        <v>41640302.68</v>
      </c>
      <c r="Q2783" s="71" t="n">
        <v>7232314.16</v>
      </c>
      <c r="R2783" t="inlineStr">
        <is>
          <t>PA-02</t>
        </is>
      </c>
      <c r="S2783" t="inlineStr">
        <is>
          <t>Petrol</t>
        </is>
      </c>
      <c r="T2783" s="70" t="n">
        <v>19</v>
      </c>
      <c r="U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TY102775</t>
        </is>
      </c>
      <c r="B2784" s="68" t="n">
        <v>46025</v>
      </c>
      <c r="C2784" s="69" t="n">
        <v>2026</v>
      </c>
      <c r="D2784" t="inlineStr">
        <is>
          <t>Jan</t>
        </is>
      </c>
      <c r="E2784" t="inlineStr">
        <is>
          <t>Asia</t>
        </is>
      </c>
      <c r="F2784" t="inlineStr">
        <is>
          <t>Indonesia</t>
        </is>
      </c>
      <c r="G2784" t="inlineStr">
        <is>
          <t>Land Cruiser</t>
        </is>
      </c>
      <c r="H2784" t="inlineStr">
        <is>
          <t>Dealer retail</t>
        </is>
      </c>
      <c r="I2784" t="inlineStr">
        <is>
          <t>Private buyer</t>
        </is>
      </c>
      <c r="J2784" t="inlineStr">
        <is>
          <t>Wei Chen</t>
        </is>
      </c>
      <c r="K2784" s="70" t="n">
        <v>24</v>
      </c>
      <c r="L2784" s="71" t="n">
        <v>7400635.07</v>
      </c>
      <c r="M2784" s="71" t="n">
        <v>177615241.68</v>
      </c>
      <c r="N2784" s="71" t="n">
        <v>3552304.83</v>
      </c>
      <c r="O2784" s="71" t="n">
        <v>174062936.85</v>
      </c>
      <c r="P2784" s="71" t="n">
        <v>129341196.64</v>
      </c>
      <c r="Q2784" s="71" t="n">
        <v>44721740.21</v>
      </c>
      <c r="R2784" t="inlineStr">
        <is>
          <t>JK-01</t>
        </is>
      </c>
      <c r="S2784" t="inlineStr">
        <is>
          <t>Petrol</t>
        </is>
      </c>
      <c r="T2784" s="70" t="n">
        <v>23</v>
      </c>
      <c r="U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TY102776</t>
        </is>
      </c>
      <c r="B2785" s="68" t="n">
        <v>46025</v>
      </c>
      <c r="C2785" s="69" t="n">
        <v>2026</v>
      </c>
      <c r="D2785" t="inlineStr">
        <is>
          <t>Jan</t>
        </is>
      </c>
      <c r="E2785" t="inlineStr">
        <is>
          <t>Japan</t>
        </is>
      </c>
      <c r="F2785" t="inlineStr">
        <is>
          <t>Japan</t>
        </is>
      </c>
      <c r="G2785" t="inlineStr">
        <is>
          <t>Prius</t>
        </is>
      </c>
      <c r="H2785" t="inlineStr">
        <is>
          <t>Dealer retail</t>
        </is>
      </c>
      <c r="I2785" t="inlineStr">
        <is>
          <t>Private buyer</t>
        </is>
      </c>
      <c r="J2785" t="inlineStr">
        <is>
          <t>Ana Costa</t>
        </is>
      </c>
      <c r="K2785" s="70" t="n">
        <v>32</v>
      </c>
      <c r="L2785" s="71" t="n">
        <v>3911953.53</v>
      </c>
      <c r="M2785" s="71" t="n">
        <v>125182512.96</v>
      </c>
      <c r="N2785" s="71" t="n">
        <v>3755475.39</v>
      </c>
      <c r="O2785" s="71" t="n">
        <v>121427037.57</v>
      </c>
      <c r="P2785" s="71" t="n">
        <v>93079652.09</v>
      </c>
      <c r="Q2785" s="71" t="n">
        <v>28347385.48</v>
      </c>
      <c r="R2785" t="inlineStr">
        <is>
          <t>TK-02</t>
        </is>
      </c>
      <c r="S2785" t="inlineStr">
        <is>
          <t>Hybrid</t>
        </is>
      </c>
      <c r="T2785" s="70" t="n">
        <v>33</v>
      </c>
      <c r="U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TY102777</t>
        </is>
      </c>
      <c r="B2786" s="68" t="n">
        <v>46025</v>
      </c>
      <c r="C2786" s="69" t="n">
        <v>2026</v>
      </c>
      <c r="D2786" t="inlineStr">
        <is>
          <t>Jan</t>
        </is>
      </c>
      <c r="E2786" t="inlineStr">
        <is>
          <t>Europe</t>
        </is>
      </c>
      <c r="F2786" t="inlineStr">
        <is>
          <t>France</t>
        </is>
      </c>
      <c r="G2786" t="inlineStr">
        <is>
          <t>bZ4X</t>
        </is>
      </c>
      <c r="H2786" t="inlineStr">
        <is>
          <t>Online reservation</t>
        </is>
      </c>
      <c r="I2786" t="inlineStr">
        <is>
          <t>Private buyer</t>
        </is>
      </c>
      <c r="J2786" t="inlineStr">
        <is>
          <t>Sophie Müller</t>
        </is>
      </c>
      <c r="K2786" s="70" t="n">
        <v>41</v>
      </c>
      <c r="L2786" s="71" t="n">
        <v>6796851.41</v>
      </c>
      <c r="M2786" s="71" t="n">
        <v>278670907.81</v>
      </c>
      <c r="N2786" s="71" t="n">
        <v>5573418.16</v>
      </c>
      <c r="O2786" s="71" t="n">
        <v>273097489.65</v>
      </c>
      <c r="P2786" s="71" t="n">
        <v>225155330.12</v>
      </c>
      <c r="Q2786" s="71" t="n">
        <v>47942159.53</v>
      </c>
      <c r="R2786" t="inlineStr">
        <is>
          <t>PA-03</t>
        </is>
      </c>
      <c r="S2786" t="inlineStr">
        <is>
          <t>EV</t>
        </is>
      </c>
      <c r="T2786" s="70" t="n">
        <v>40</v>
      </c>
      <c r="U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TY102778</t>
        </is>
      </c>
      <c r="B2787" s="68" t="n">
        <v>46026</v>
      </c>
      <c r="C2787" s="69" t="n">
        <v>2026</v>
      </c>
      <c r="D2787" t="inlineStr">
        <is>
          <t>Jan</t>
        </is>
      </c>
      <c r="E2787" t="inlineStr">
        <is>
          <t>Middle East</t>
        </is>
      </c>
      <c r="F2787" t="inlineStr">
        <is>
          <t>UAE</t>
        </is>
      </c>
      <c r="G2787" t="inlineStr">
        <is>
          <t>Corolla</t>
        </is>
      </c>
      <c r="H2787" t="inlineStr">
        <is>
          <t>Dealer retail</t>
        </is>
      </c>
      <c r="I2787" t="inlineStr">
        <is>
          <t>Government</t>
        </is>
      </c>
      <c r="J2787" t="inlineStr">
        <is>
          <t>Omar Haddad</t>
        </is>
      </c>
      <c r="K2787" s="70" t="n">
        <v>6</v>
      </c>
      <c r="L2787" s="71" t="n">
        <v>2982283.11</v>
      </c>
      <c r="M2787" s="71" t="n">
        <v>17893698.66</v>
      </c>
      <c r="N2787" s="71" t="n">
        <v>357873.97</v>
      </c>
      <c r="O2787" s="71" t="n">
        <v>17535824.69</v>
      </c>
      <c r="P2787" s="71" t="n">
        <v>14200425.43</v>
      </c>
      <c r="Q2787" s="71" t="n">
        <v>3335399.26</v>
      </c>
      <c r="R2787" t="inlineStr">
        <is>
          <t>DB-03</t>
        </is>
      </c>
      <c r="S2787" t="inlineStr">
        <is>
          <t>Hybrid</t>
        </is>
      </c>
      <c r="T2787" s="70" t="n">
        <v>6</v>
      </c>
      <c r="U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TY102779</t>
        </is>
      </c>
      <c r="B2788" s="68" t="n">
        <v>46026</v>
      </c>
      <c r="C2788" s="69" t="n">
        <v>2026</v>
      </c>
      <c r="D2788" t="inlineStr">
        <is>
          <t>Jan</t>
        </is>
      </c>
      <c r="E2788" t="inlineStr">
        <is>
          <t>North America</t>
        </is>
      </c>
      <c r="F2788" t="inlineStr">
        <is>
          <t>USA</t>
        </is>
      </c>
      <c r="G2788" t="inlineStr">
        <is>
          <t>Camry</t>
        </is>
      </c>
      <c r="H2788" t="inlineStr">
        <is>
          <t>Dealer retail</t>
        </is>
      </c>
      <c r="I2788" t="inlineStr">
        <is>
          <t>Government</t>
        </is>
      </c>
      <c r="J2788" t="inlineStr">
        <is>
          <t>Mei Lin</t>
        </is>
      </c>
      <c r="K2788" s="70" t="n">
        <v>25</v>
      </c>
      <c r="L2788" s="71" t="n">
        <v>4074758.2</v>
      </c>
      <c r="M2788" s="71" t="n">
        <v>101868955</v>
      </c>
      <c r="N2788" s="71" t="n">
        <v>5093447.75</v>
      </c>
      <c r="O2788" s="71" t="n">
        <v>96775507.25</v>
      </c>
      <c r="P2788" s="71" t="n">
        <v>81491019.01000001</v>
      </c>
      <c r="Q2788" s="71" t="n">
        <v>15284488.24</v>
      </c>
      <c r="R2788" t="inlineStr">
        <is>
          <t>NY-02</t>
        </is>
      </c>
      <c r="S2788" t="inlineStr">
        <is>
          <t>Petrol</t>
        </is>
      </c>
      <c r="T2788" s="70" t="n">
        <v>26</v>
      </c>
      <c r="U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TY102780</t>
        </is>
      </c>
      <c r="B2789" s="68" t="n">
        <v>46026</v>
      </c>
      <c r="C2789" s="69" t="n">
        <v>2026</v>
      </c>
      <c r="D2789" t="inlineStr">
        <is>
          <t>Jan</t>
        </is>
      </c>
      <c r="E2789" t="inlineStr">
        <is>
          <t>North America</t>
        </is>
      </c>
      <c r="F2789" t="inlineStr">
        <is>
          <t>Canada</t>
        </is>
      </c>
      <c r="G2789" t="inlineStr">
        <is>
          <t>Land Cruiser</t>
        </is>
      </c>
      <c r="H2789" t="inlineStr">
        <is>
          <t>Dealer retail</t>
        </is>
      </c>
      <c r="I2789" t="inlineStr">
        <is>
          <t>Private buyer</t>
        </is>
      </c>
      <c r="J2789" t="inlineStr">
        <is>
          <t>Kofi Mensah</t>
        </is>
      </c>
      <c r="K2789" s="70" t="n">
        <v>21</v>
      </c>
      <c r="L2789" s="71" t="n">
        <v>8103524.85</v>
      </c>
      <c r="M2789" s="71" t="n">
        <v>170174021.85</v>
      </c>
      <c r="N2789" s="71" t="n">
        <v>8508701.09</v>
      </c>
      <c r="O2789" s="71" t="n">
        <v>161665320.76</v>
      </c>
      <c r="P2789" s="71" t="n">
        <v>112304187.61</v>
      </c>
      <c r="Q2789" s="71" t="n">
        <v>49361133.15</v>
      </c>
      <c r="R2789" t="inlineStr">
        <is>
          <t>TO-02</t>
        </is>
      </c>
      <c r="S2789" t="inlineStr">
        <is>
          <t>Hybrid</t>
        </is>
      </c>
      <c r="T2789" s="70" t="n">
        <v>21</v>
      </c>
      <c r="U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TY102781</t>
        </is>
      </c>
      <c r="B2790" s="68" t="n">
        <v>46026</v>
      </c>
      <c r="C2790" s="69" t="n">
        <v>2026</v>
      </c>
      <c r="D2790" t="inlineStr">
        <is>
          <t>Jan</t>
        </is>
      </c>
      <c r="E2790" t="inlineStr">
        <is>
          <t>Japan</t>
        </is>
      </c>
      <c r="F2790" t="inlineStr">
        <is>
          <t>Japan</t>
        </is>
      </c>
      <c r="G2790" t="inlineStr">
        <is>
          <t>Corolla</t>
        </is>
      </c>
      <c r="H2790" t="inlineStr">
        <is>
          <t>Dealer retail</t>
        </is>
      </c>
      <c r="I2790" t="inlineStr">
        <is>
          <t>Private buyer</t>
        </is>
      </c>
      <c r="J2790" t="inlineStr">
        <is>
          <t>Ana Costa</t>
        </is>
      </c>
      <c r="K2790" s="70" t="n">
        <v>13</v>
      </c>
      <c r="L2790" s="71" t="n">
        <v>2933157.12</v>
      </c>
      <c r="M2790" s="71" t="n">
        <v>38131042.56</v>
      </c>
      <c r="N2790" s="71" t="n">
        <v>1906552.13</v>
      </c>
      <c r="O2790" s="71" t="n">
        <v>36224490.43</v>
      </c>
      <c r="P2790" s="71" t="n">
        <v>28946553.74</v>
      </c>
      <c r="Q2790" s="71" t="n">
        <v>7277936.69</v>
      </c>
      <c r="R2790" t="inlineStr">
        <is>
          <t>TK-01</t>
        </is>
      </c>
      <c r="S2790" t="inlineStr">
        <is>
          <t>Hybrid</t>
        </is>
      </c>
      <c r="T2790" s="70" t="n">
        <v>13</v>
      </c>
      <c r="U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TY102782</t>
        </is>
      </c>
      <c r="B2791" s="68" t="n">
        <v>46026</v>
      </c>
      <c r="C2791" s="69" t="n">
        <v>2026</v>
      </c>
      <c r="D2791" t="inlineStr">
        <is>
          <t>Jan</t>
        </is>
      </c>
      <c r="E2791" t="inlineStr">
        <is>
          <t>Japan</t>
        </is>
      </c>
      <c r="F2791" t="inlineStr">
        <is>
          <t>Japan</t>
        </is>
      </c>
      <c r="G2791" t="inlineStr">
        <is>
          <t>Hilux</t>
        </is>
      </c>
      <c r="H2791" t="inlineStr">
        <is>
          <t>Dealer retail</t>
        </is>
      </c>
      <c r="I2791" t="inlineStr">
        <is>
          <t>Private buyer</t>
        </is>
      </c>
      <c r="J2791" t="inlineStr">
        <is>
          <t>Aisha Bello</t>
        </is>
      </c>
      <c r="K2791" s="70" t="n">
        <v>11</v>
      </c>
      <c r="L2791" s="71" t="n">
        <v>4282068.11</v>
      </c>
      <c r="M2791" s="71" t="n">
        <v>47102749.21</v>
      </c>
      <c r="N2791" s="71" t="n">
        <v>1413082.48</v>
      </c>
      <c r="O2791" s="71" t="n">
        <v>45689666.73</v>
      </c>
      <c r="P2791" s="71" t="n">
        <v>35661755.03</v>
      </c>
      <c r="Q2791" s="71" t="n">
        <v>10027911.7</v>
      </c>
      <c r="R2791" t="inlineStr">
        <is>
          <t>NG-02</t>
        </is>
      </c>
      <c r="S2791" t="inlineStr">
        <is>
          <t>Petrol</t>
        </is>
      </c>
      <c r="T2791" s="70" t="n">
        <v>11</v>
      </c>
      <c r="U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TY102783</t>
        </is>
      </c>
      <c r="B2792" s="68" t="n">
        <v>46026</v>
      </c>
      <c r="C2792" s="69" t="n">
        <v>2026</v>
      </c>
      <c r="D2792" t="inlineStr">
        <is>
          <t>Jan</t>
        </is>
      </c>
      <c r="E2792" t="inlineStr">
        <is>
          <t>North America</t>
        </is>
      </c>
      <c r="F2792" t="inlineStr">
        <is>
          <t>USA</t>
        </is>
      </c>
      <c r="G2792" t="inlineStr">
        <is>
          <t>Corolla</t>
        </is>
      </c>
      <c r="H2792" t="inlineStr">
        <is>
          <t>Dealer retail</t>
        </is>
      </c>
      <c r="I2792" t="inlineStr">
        <is>
          <t>Private buyer</t>
        </is>
      </c>
      <c r="J2792" t="inlineStr">
        <is>
          <t>Shraddha Kulkarni</t>
        </is>
      </c>
      <c r="K2792" s="70" t="n">
        <v>34</v>
      </c>
      <c r="L2792" s="71" t="n">
        <v>2915727.74</v>
      </c>
      <c r="M2792" s="71" t="n">
        <v>99134743.16</v>
      </c>
      <c r="N2792" s="71" t="n">
        <v>4956737.16</v>
      </c>
      <c r="O2792" s="71" t="n">
        <v>94178006</v>
      </c>
      <c r="P2792" s="71" t="n">
        <v>77821993.51000001</v>
      </c>
      <c r="Q2792" s="71" t="n">
        <v>16356012.49</v>
      </c>
      <c r="R2792" t="inlineStr">
        <is>
          <t>LA-03</t>
        </is>
      </c>
      <c r="S2792" t="inlineStr">
        <is>
          <t>Hybrid</t>
        </is>
      </c>
      <c r="T2792" s="70" t="n">
        <v>38</v>
      </c>
      <c r="U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TY102784</t>
        </is>
      </c>
      <c r="B2793" s="68" t="n">
        <v>46026</v>
      </c>
      <c r="C2793" s="69" t="n">
        <v>2026</v>
      </c>
      <c r="D2793" t="inlineStr">
        <is>
          <t>Jan</t>
        </is>
      </c>
      <c r="E2793" t="inlineStr">
        <is>
          <t>North America</t>
        </is>
      </c>
      <c r="F2793" t="inlineStr">
        <is>
          <t>USA</t>
        </is>
      </c>
      <c r="G2793" t="inlineStr">
        <is>
          <t>bZ4X</t>
        </is>
      </c>
      <c r="H2793" t="inlineStr">
        <is>
          <t>Dealer retail</t>
        </is>
      </c>
      <c r="I2793" t="inlineStr">
        <is>
          <t>Company fleet</t>
        </is>
      </c>
      <c r="J2793" t="inlineStr">
        <is>
          <t>Ravindra Patil</t>
        </is>
      </c>
      <c r="K2793" s="70" t="n">
        <v>19</v>
      </c>
      <c r="L2793" s="71" t="n">
        <v>6965962.39</v>
      </c>
      <c r="M2793" s="71" t="n">
        <v>132353285.41</v>
      </c>
      <c r="N2793" s="71" t="n">
        <v>3970598.56</v>
      </c>
      <c r="O2793" s="71" t="n">
        <v>128382686.85</v>
      </c>
      <c r="P2793" s="71" t="n">
        <v>106672391.42</v>
      </c>
      <c r="Q2793" s="71" t="n">
        <v>21710295.43</v>
      </c>
      <c r="R2793" t="inlineStr">
        <is>
          <t>NY-02</t>
        </is>
      </c>
      <c r="S2793" t="inlineStr">
        <is>
          <t>EV</t>
        </is>
      </c>
      <c r="T2793" s="70" t="n">
        <v>20</v>
      </c>
      <c r="U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TY102785</t>
        </is>
      </c>
      <c r="B2794" s="68" t="n">
        <v>46026</v>
      </c>
      <c r="C2794" s="69" t="n">
        <v>2026</v>
      </c>
      <c r="D2794" t="inlineStr">
        <is>
          <t>Jan</t>
        </is>
      </c>
      <c r="E2794" t="inlineStr">
        <is>
          <t>Asia</t>
        </is>
      </c>
      <c r="F2794" t="inlineStr">
        <is>
          <t>Thailand</t>
        </is>
      </c>
      <c r="G2794" t="inlineStr">
        <is>
          <t>Corolla</t>
        </is>
      </c>
      <c r="H2794" t="inlineStr">
        <is>
          <t>Dealer retail</t>
        </is>
      </c>
      <c r="I2794" t="inlineStr">
        <is>
          <t>Company fleet</t>
        </is>
      </c>
      <c r="J2794" t="inlineStr">
        <is>
          <t>Fatima Al-Saud</t>
        </is>
      </c>
      <c r="K2794" s="70" t="n">
        <v>8</v>
      </c>
      <c r="L2794" s="71" t="n">
        <v>2702296.42</v>
      </c>
      <c r="M2794" s="71" t="n">
        <v>21618371.36</v>
      </c>
      <c r="N2794" s="71" t="n">
        <v>432367.43</v>
      </c>
      <c r="O2794" s="71" t="n">
        <v>21186003.93</v>
      </c>
      <c r="P2794" s="71" t="n">
        <v>17676199.03</v>
      </c>
      <c r="Q2794" s="71" t="n">
        <v>3509804.9</v>
      </c>
      <c r="R2794" t="inlineStr">
        <is>
          <t>BK-03</t>
        </is>
      </c>
      <c r="S2794" t="inlineStr">
        <is>
          <t>Petrol</t>
        </is>
      </c>
      <c r="T2794" s="70" t="n">
        <v>8</v>
      </c>
      <c r="U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TY102786</t>
        </is>
      </c>
      <c r="B2795" s="68" t="n">
        <v>46027</v>
      </c>
      <c r="C2795" s="69" t="n">
        <v>2026</v>
      </c>
      <c r="D2795" t="inlineStr">
        <is>
          <t>Jan</t>
        </is>
      </c>
      <c r="E2795" t="inlineStr">
        <is>
          <t>North America</t>
        </is>
      </c>
      <c r="F2795" t="inlineStr">
        <is>
          <t>USA</t>
        </is>
      </c>
      <c r="G2795" t="inlineStr">
        <is>
          <t>RAV4</t>
        </is>
      </c>
      <c r="H2795" t="inlineStr">
        <is>
          <t>Dealer retail</t>
        </is>
      </c>
      <c r="I2795" t="inlineStr">
        <is>
          <t>Private buyer</t>
        </is>
      </c>
      <c r="J2795" t="inlineStr">
        <is>
          <t>Mei Lin</t>
        </is>
      </c>
      <c r="K2795" s="70" t="n">
        <v>24</v>
      </c>
      <c r="L2795" s="71" t="n">
        <v>3688753.67</v>
      </c>
      <c r="M2795" s="71" t="n">
        <v>88530088.08</v>
      </c>
      <c r="N2795" s="71" t="n">
        <v>0</v>
      </c>
      <c r="O2795" s="71" t="n">
        <v>88530088.08</v>
      </c>
      <c r="P2795" s="71" t="n">
        <v>69360134.40000001</v>
      </c>
      <c r="Q2795" s="71" t="n">
        <v>19169953.68</v>
      </c>
      <c r="R2795" t="inlineStr">
        <is>
          <t>NY-01</t>
        </is>
      </c>
      <c r="S2795" t="inlineStr">
        <is>
          <t>Hybrid</t>
        </is>
      </c>
      <c r="T2795" s="70" t="n">
        <v>23</v>
      </c>
      <c r="U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TY102787</t>
        </is>
      </c>
      <c r="B2796" s="68" t="n">
        <v>46027</v>
      </c>
      <c r="C2796" s="69" t="n">
        <v>2026</v>
      </c>
      <c r="D2796" t="inlineStr">
        <is>
          <t>Jan</t>
        </is>
      </c>
      <c r="E2796" t="inlineStr">
        <is>
          <t>Europe</t>
        </is>
      </c>
      <c r="F2796" t="inlineStr">
        <is>
          <t>France</t>
        </is>
      </c>
      <c r="G2796" t="inlineStr">
        <is>
          <t>Corolla</t>
        </is>
      </c>
      <c r="H2796" t="inlineStr">
        <is>
          <t>Dealer retail</t>
        </is>
      </c>
      <c r="I2796" t="inlineStr">
        <is>
          <t>Private buyer</t>
        </is>
      </c>
      <c r="J2796" t="inlineStr">
        <is>
          <t>Wei Chen</t>
        </is>
      </c>
      <c r="K2796" s="70" t="n">
        <v>29</v>
      </c>
      <c r="L2796" s="71" t="n">
        <v>2699296.91</v>
      </c>
      <c r="M2796" s="71" t="n">
        <v>78279610.39</v>
      </c>
      <c r="N2796" s="71" t="n">
        <v>1565592.21</v>
      </c>
      <c r="O2796" s="71" t="n">
        <v>76714018.18000001</v>
      </c>
      <c r="P2796" s="71" t="n">
        <v>65155378</v>
      </c>
      <c r="Q2796" s="71" t="n">
        <v>11558640.18</v>
      </c>
      <c r="R2796" t="inlineStr">
        <is>
          <t>PA-04</t>
        </is>
      </c>
      <c r="S2796" t="inlineStr">
        <is>
          <t>Petrol</t>
        </is>
      </c>
      <c r="T2796" s="70" t="n">
        <v>32</v>
      </c>
      <c r="U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TY102788</t>
        </is>
      </c>
      <c r="B2797" s="68" t="n">
        <v>46027</v>
      </c>
      <c r="C2797" s="69" t="n">
        <v>2026</v>
      </c>
      <c r="D2797" t="inlineStr">
        <is>
          <t>Jan</t>
        </is>
      </c>
      <c r="E2797" t="inlineStr">
        <is>
          <t>Middle East</t>
        </is>
      </c>
      <c r="F2797" t="inlineStr">
        <is>
          <t>UAE</t>
        </is>
      </c>
      <c r="G2797" t="inlineStr">
        <is>
          <t>Land Cruiser</t>
        </is>
      </c>
      <c r="H2797" t="inlineStr">
        <is>
          <t>Dealer retail</t>
        </is>
      </c>
      <c r="I2797" t="inlineStr">
        <is>
          <t>Private buyer</t>
        </is>
      </c>
      <c r="J2797" t="inlineStr">
        <is>
          <t>Emma Clarke</t>
        </is>
      </c>
      <c r="K2797" s="70" t="n">
        <v>25</v>
      </c>
      <c r="L2797" s="71" t="n">
        <v>7865359.02</v>
      </c>
      <c r="M2797" s="71" t="n">
        <v>196633975.5</v>
      </c>
      <c r="N2797" s="71" t="n">
        <v>9831698.779999999</v>
      </c>
      <c r="O2797" s="71" t="n">
        <v>186802276.72</v>
      </c>
      <c r="P2797" s="71" t="n">
        <v>134430238.42</v>
      </c>
      <c r="Q2797" s="71" t="n">
        <v>52372038.3</v>
      </c>
      <c r="R2797" t="inlineStr">
        <is>
          <t>DB-01</t>
        </is>
      </c>
      <c r="S2797" t="inlineStr">
        <is>
          <t>Diesel</t>
        </is>
      </c>
      <c r="T2797" s="70" t="n">
        <v>27</v>
      </c>
      <c r="U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TY102789</t>
        </is>
      </c>
      <c r="B2798" s="68" t="n">
        <v>46027</v>
      </c>
      <c r="C2798" s="69" t="n">
        <v>2026</v>
      </c>
      <c r="D2798" t="inlineStr">
        <is>
          <t>Jan</t>
        </is>
      </c>
      <c r="E2798" t="inlineStr">
        <is>
          <t>Asia</t>
        </is>
      </c>
      <c r="F2798" t="inlineStr">
        <is>
          <t>Indonesia</t>
        </is>
      </c>
      <c r="G2798" t="inlineStr">
        <is>
          <t>Corolla</t>
        </is>
      </c>
      <c r="H2798" t="inlineStr">
        <is>
          <t>Dealer retail</t>
        </is>
      </c>
      <c r="I2798" t="inlineStr">
        <is>
          <t>Private buyer</t>
        </is>
      </c>
      <c r="J2798" t="inlineStr">
        <is>
          <t>Ana Costa</t>
        </is>
      </c>
      <c r="K2798" s="70" t="n">
        <v>7</v>
      </c>
      <c r="L2798" s="71" t="n">
        <v>2741969.64</v>
      </c>
      <c r="M2798" s="71" t="n">
        <v>19193787.48</v>
      </c>
      <c r="N2798" s="71" t="n">
        <v>383875.75</v>
      </c>
      <c r="O2798" s="71" t="n">
        <v>18809911.73</v>
      </c>
      <c r="P2798" s="71" t="n">
        <v>16272977.87</v>
      </c>
      <c r="Q2798" s="71" t="n">
        <v>2536933.86</v>
      </c>
      <c r="R2798" t="inlineStr">
        <is>
          <t>JK-02</t>
        </is>
      </c>
      <c r="S2798" t="inlineStr">
        <is>
          <t>Petrol</t>
        </is>
      </c>
      <c r="T2798" s="70" t="n">
        <v>7</v>
      </c>
      <c r="U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TY102790</t>
        </is>
      </c>
      <c r="B2799" s="68" t="n">
        <v>46027</v>
      </c>
      <c r="C2799" s="69" t="n">
        <v>2026</v>
      </c>
      <c r="D2799" t="inlineStr">
        <is>
          <t>Jan</t>
        </is>
      </c>
      <c r="E2799" t="inlineStr">
        <is>
          <t>Japan</t>
        </is>
      </c>
      <c r="F2799" t="inlineStr">
        <is>
          <t>Japan</t>
        </is>
      </c>
      <c r="G2799" t="inlineStr">
        <is>
          <t>Corolla</t>
        </is>
      </c>
      <c r="H2799" t="inlineStr">
        <is>
          <t>Fleet</t>
        </is>
      </c>
      <c r="I2799" t="inlineStr">
        <is>
          <t>Private buyer</t>
        </is>
      </c>
      <c r="J2799" t="inlineStr">
        <is>
          <t>Sophie Müller</t>
        </is>
      </c>
      <c r="K2799" s="70" t="n">
        <v>6</v>
      </c>
      <c r="L2799" s="71" t="n">
        <v>2660461.35</v>
      </c>
      <c r="M2799" s="71" t="n">
        <v>15962768.1</v>
      </c>
      <c r="N2799" s="71" t="n">
        <v>319255.36</v>
      </c>
      <c r="O2799" s="71" t="n">
        <v>15643512.74</v>
      </c>
      <c r="P2799" s="71" t="n">
        <v>13891391.53</v>
      </c>
      <c r="Q2799" s="71" t="n">
        <v>1752121.21</v>
      </c>
      <c r="R2799" t="inlineStr">
        <is>
          <t>TK-01</t>
        </is>
      </c>
      <c r="S2799" t="inlineStr">
        <is>
          <t>Petrol</t>
        </is>
      </c>
      <c r="T2799" s="70" t="n">
        <v>6</v>
      </c>
      <c r="U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TY102791</t>
        </is>
      </c>
      <c r="B2800" s="68" t="n">
        <v>46027</v>
      </c>
      <c r="C2800" s="69" t="n">
        <v>2026</v>
      </c>
      <c r="D2800" t="inlineStr">
        <is>
          <t>Jan</t>
        </is>
      </c>
      <c r="E2800" t="inlineStr">
        <is>
          <t>Asia</t>
        </is>
      </c>
      <c r="F2800" t="inlineStr">
        <is>
          <t>Indonesia</t>
        </is>
      </c>
      <c r="G2800" t="inlineStr">
        <is>
          <t>Camry</t>
        </is>
      </c>
      <c r="H2800" t="inlineStr">
        <is>
          <t>Dealer retail</t>
        </is>
      </c>
      <c r="I2800" t="inlineStr">
        <is>
          <t>Private buyer</t>
        </is>
      </c>
      <c r="J2800" t="inlineStr">
        <is>
          <t>Liam O'Brien</t>
        </is>
      </c>
      <c r="K2800" s="70" t="n">
        <v>20</v>
      </c>
      <c r="L2800" s="71" t="n">
        <v>4208301.47</v>
      </c>
      <c r="M2800" s="71" t="n">
        <v>84166029.40000001</v>
      </c>
      <c r="N2800" s="71" t="n">
        <v>1683320.59</v>
      </c>
      <c r="O2800" s="71" t="n">
        <v>82482708.81</v>
      </c>
      <c r="P2800" s="71" t="n">
        <v>65522862.83</v>
      </c>
      <c r="Q2800" s="71" t="n">
        <v>16959845.98</v>
      </c>
      <c r="R2800" t="inlineStr">
        <is>
          <t>JK-04</t>
        </is>
      </c>
      <c r="S2800" t="inlineStr">
        <is>
          <t>Petrol</t>
        </is>
      </c>
      <c r="T2800" s="70" t="n">
        <v>22</v>
      </c>
      <c r="U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TY102792</t>
        </is>
      </c>
      <c r="B2801" s="68" t="n">
        <v>46027</v>
      </c>
      <c r="C2801" s="69" t="n">
        <v>2026</v>
      </c>
      <c r="D2801" t="inlineStr">
        <is>
          <t>Jan</t>
        </is>
      </c>
      <c r="E2801" t="inlineStr">
        <is>
          <t>Japan</t>
        </is>
      </c>
      <c r="F2801" t="inlineStr">
        <is>
          <t>Japan</t>
        </is>
      </c>
      <c r="G2801" t="inlineStr">
        <is>
          <t>RAV4</t>
        </is>
      </c>
      <c r="H2801" t="inlineStr">
        <is>
          <t>Dealer retail</t>
        </is>
      </c>
      <c r="I2801" t="inlineStr">
        <is>
          <t>Private buyer</t>
        </is>
      </c>
      <c r="J2801" t="inlineStr">
        <is>
          <t>Priya Nair</t>
        </is>
      </c>
      <c r="K2801" s="70" t="n">
        <v>41</v>
      </c>
      <c r="L2801" s="71" t="n">
        <v>3520458.8</v>
      </c>
      <c r="M2801" s="71" t="n">
        <v>144338810.8</v>
      </c>
      <c r="N2801" s="71" t="n">
        <v>0</v>
      </c>
      <c r="O2801" s="71" t="n">
        <v>144338810.8</v>
      </c>
      <c r="P2801" s="71" t="n">
        <v>112665884.29</v>
      </c>
      <c r="Q2801" s="71" t="n">
        <v>31672926.51</v>
      </c>
      <c r="R2801" t="inlineStr">
        <is>
          <t>NG-03</t>
        </is>
      </c>
      <c r="S2801" t="inlineStr">
        <is>
          <t>Hybrid</t>
        </is>
      </c>
      <c r="T2801" s="70" t="n">
        <v>43</v>
      </c>
      <c r="U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TY102793</t>
        </is>
      </c>
      <c r="B2802" s="68" t="n">
        <v>46027</v>
      </c>
      <c r="C2802" s="69" t="n">
        <v>2026</v>
      </c>
      <c r="D2802" t="inlineStr">
        <is>
          <t>Jan</t>
        </is>
      </c>
      <c r="E2802" t="inlineStr">
        <is>
          <t>Asia</t>
        </is>
      </c>
      <c r="F2802" t="inlineStr">
        <is>
          <t>Thailand</t>
        </is>
      </c>
      <c r="G2802" t="inlineStr">
        <is>
          <t>Land Cruiser</t>
        </is>
      </c>
      <c r="H2802" t="inlineStr">
        <is>
          <t>Dealer retail</t>
        </is>
      </c>
      <c r="I2802" t="inlineStr">
        <is>
          <t>Company fleet</t>
        </is>
      </c>
      <c r="J2802" t="inlineStr">
        <is>
          <t>Wei Chen</t>
        </is>
      </c>
      <c r="K2802" s="70" t="n">
        <v>13</v>
      </c>
      <c r="L2802" s="71" t="n">
        <v>7968417.53</v>
      </c>
      <c r="M2802" s="71" t="n">
        <v>103589427.89</v>
      </c>
      <c r="N2802" s="71" t="n">
        <v>3107682.84</v>
      </c>
      <c r="O2802" s="71" t="n">
        <v>100481745.05</v>
      </c>
      <c r="P2802" s="71" t="n">
        <v>70041085</v>
      </c>
      <c r="Q2802" s="71" t="n">
        <v>30440660.05</v>
      </c>
      <c r="R2802" t="inlineStr">
        <is>
          <t>BK-03</t>
        </is>
      </c>
      <c r="S2802" t="inlineStr">
        <is>
          <t>Petrol</t>
        </is>
      </c>
      <c r="T2802" s="70" t="n">
        <v>13</v>
      </c>
      <c r="U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TY102794</t>
        </is>
      </c>
      <c r="B2803" s="68" t="n">
        <v>46028</v>
      </c>
      <c r="C2803" s="69" t="n">
        <v>2026</v>
      </c>
      <c r="D2803" t="inlineStr">
        <is>
          <t>Jan</t>
        </is>
      </c>
      <c r="E2803" t="inlineStr">
        <is>
          <t>Asia</t>
        </is>
      </c>
      <c r="F2803" t="inlineStr">
        <is>
          <t>Indonesia</t>
        </is>
      </c>
      <c r="G2803" t="inlineStr">
        <is>
          <t>RAV4</t>
        </is>
      </c>
      <c r="H2803" t="inlineStr">
        <is>
          <t>Online reservation</t>
        </is>
      </c>
      <c r="I2803" t="inlineStr">
        <is>
          <t>Private buyer</t>
        </is>
      </c>
      <c r="J2803" t="inlineStr">
        <is>
          <t>Ana Costa</t>
        </is>
      </c>
      <c r="K2803" s="70" t="n">
        <v>35</v>
      </c>
      <c r="L2803" s="71" t="n">
        <v>3756707.8</v>
      </c>
      <c r="M2803" s="71" t="n">
        <v>131484773</v>
      </c>
      <c r="N2803" s="71" t="n">
        <v>3944543.19</v>
      </c>
      <c r="O2803" s="71" t="n">
        <v>127540229.81</v>
      </c>
      <c r="P2803" s="71" t="n">
        <v>96051101.59</v>
      </c>
      <c r="Q2803" s="71" t="n">
        <v>31489128.22</v>
      </c>
      <c r="R2803" t="inlineStr">
        <is>
          <t>JK-03</t>
        </is>
      </c>
      <c r="S2803" t="inlineStr">
        <is>
          <t>Hybrid</t>
        </is>
      </c>
      <c r="T2803" s="70" t="n">
        <v>37</v>
      </c>
      <c r="U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TY102795</t>
        </is>
      </c>
      <c r="B2804" s="68" t="n">
        <v>46028</v>
      </c>
      <c r="C2804" s="69" t="n">
        <v>2026</v>
      </c>
      <c r="D2804" t="inlineStr">
        <is>
          <t>Jan</t>
        </is>
      </c>
      <c r="E2804" t="inlineStr">
        <is>
          <t>Japan</t>
        </is>
      </c>
      <c r="F2804" t="inlineStr">
        <is>
          <t>Japan</t>
        </is>
      </c>
      <c r="G2804" t="inlineStr">
        <is>
          <t>bZ4X</t>
        </is>
      </c>
      <c r="H2804" t="inlineStr">
        <is>
          <t>Dealer retail</t>
        </is>
      </c>
      <c r="I2804" t="inlineStr">
        <is>
          <t>Private buyer</t>
        </is>
      </c>
      <c r="J2804" t="inlineStr">
        <is>
          <t>Ravindra Patil</t>
        </is>
      </c>
      <c r="K2804" s="70" t="n">
        <v>40</v>
      </c>
      <c r="L2804" s="71" t="n">
        <v>7342001.02</v>
      </c>
      <c r="M2804" s="71" t="n">
        <v>293680040.8</v>
      </c>
      <c r="N2804" s="71" t="n">
        <v>5873600.82</v>
      </c>
      <c r="O2804" s="71" t="n">
        <v>287806439.98</v>
      </c>
      <c r="P2804" s="71" t="n">
        <v>213268106.52</v>
      </c>
      <c r="Q2804" s="71" t="n">
        <v>74538333.45999999</v>
      </c>
      <c r="R2804" t="inlineStr">
        <is>
          <t>NG-01</t>
        </is>
      </c>
      <c r="S2804" t="inlineStr">
        <is>
          <t>EV</t>
        </is>
      </c>
      <c r="T2804" s="70" t="n">
        <v>42</v>
      </c>
      <c r="U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TY102796</t>
        </is>
      </c>
      <c r="B2805" s="68" t="n">
        <v>46028</v>
      </c>
      <c r="C2805" s="69" t="n">
        <v>2026</v>
      </c>
      <c r="D2805" t="inlineStr">
        <is>
          <t>Jan</t>
        </is>
      </c>
      <c r="E2805" t="inlineStr">
        <is>
          <t>North America</t>
        </is>
      </c>
      <c r="F2805" t="inlineStr">
        <is>
          <t>Canada</t>
        </is>
      </c>
      <c r="G2805" t="inlineStr">
        <is>
          <t>RAV4</t>
        </is>
      </c>
      <c r="H2805" t="inlineStr">
        <is>
          <t>Fleet</t>
        </is>
      </c>
      <c r="I2805" t="inlineStr">
        <is>
          <t>Government</t>
        </is>
      </c>
      <c r="J2805" t="inlineStr">
        <is>
          <t>Fatima Al-Saud</t>
        </is>
      </c>
      <c r="K2805" s="70" t="n">
        <v>5</v>
      </c>
      <c r="L2805" s="71" t="n">
        <v>3830298.04</v>
      </c>
      <c r="M2805" s="71" t="n">
        <v>19151490.2</v>
      </c>
      <c r="N2805" s="71" t="n">
        <v>957574.51</v>
      </c>
      <c r="O2805" s="71" t="n">
        <v>18193915.69</v>
      </c>
      <c r="P2805" s="71" t="n">
        <v>13926896.88</v>
      </c>
      <c r="Q2805" s="71" t="n">
        <v>4267018.81</v>
      </c>
      <c r="R2805" t="inlineStr">
        <is>
          <t>TO-03</t>
        </is>
      </c>
      <c r="S2805" t="inlineStr">
        <is>
          <t>Petrol</t>
        </is>
      </c>
      <c r="T2805" s="70" t="n">
        <v>6</v>
      </c>
      <c r="U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TY102797</t>
        </is>
      </c>
      <c r="B2806" s="68" t="n">
        <v>46028</v>
      </c>
      <c r="C2806" s="69" t="n">
        <v>2026</v>
      </c>
      <c r="D2806" t="inlineStr">
        <is>
          <t>Jan</t>
        </is>
      </c>
      <c r="E2806" t="inlineStr">
        <is>
          <t>North America</t>
        </is>
      </c>
      <c r="F2806" t="inlineStr">
        <is>
          <t>USA</t>
        </is>
      </c>
      <c r="G2806" t="inlineStr">
        <is>
          <t>Corolla</t>
        </is>
      </c>
      <c r="H2806" t="inlineStr">
        <is>
          <t>Fleet</t>
        </is>
      </c>
      <c r="I2806" t="inlineStr">
        <is>
          <t>Company fleet</t>
        </is>
      </c>
      <c r="J2806" t="inlineStr">
        <is>
          <t>Sara Rossi</t>
        </is>
      </c>
      <c r="K2806" s="70" t="n">
        <v>29</v>
      </c>
      <c r="L2806" s="71" t="n">
        <v>2853138.15</v>
      </c>
      <c r="M2806" s="71" t="n">
        <v>82741006.34999999</v>
      </c>
      <c r="N2806" s="71" t="n">
        <v>1654820.13</v>
      </c>
      <c r="O2806" s="71" t="n">
        <v>81086186.22</v>
      </c>
      <c r="P2806" s="71" t="n">
        <v>68152980.67</v>
      </c>
      <c r="Q2806" s="71" t="n">
        <v>12933205.55</v>
      </c>
      <c r="R2806" t="inlineStr">
        <is>
          <t>NY-01</t>
        </is>
      </c>
      <c r="S2806" t="inlineStr">
        <is>
          <t>Hybrid</t>
        </is>
      </c>
      <c r="T2806" s="70" t="n">
        <v>32</v>
      </c>
      <c r="U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TY102798</t>
        </is>
      </c>
      <c r="B2807" s="68" t="n">
        <v>46028</v>
      </c>
      <c r="C2807" s="69" t="n">
        <v>2026</v>
      </c>
      <c r="D2807" t="inlineStr">
        <is>
          <t>Jan</t>
        </is>
      </c>
      <c r="E2807" t="inlineStr">
        <is>
          <t>Asia</t>
        </is>
      </c>
      <c r="F2807" t="inlineStr">
        <is>
          <t>Thailand</t>
        </is>
      </c>
      <c r="G2807" t="inlineStr">
        <is>
          <t>Corolla</t>
        </is>
      </c>
      <c r="H2807" t="inlineStr">
        <is>
          <t>Dealer retail</t>
        </is>
      </c>
      <c r="I2807" t="inlineStr">
        <is>
          <t>Private buyer</t>
        </is>
      </c>
      <c r="J2807" t="inlineStr">
        <is>
          <t>Aisha Bello</t>
        </is>
      </c>
      <c r="K2807" s="70" t="n">
        <v>38</v>
      </c>
      <c r="L2807" s="71" t="n">
        <v>2992160.8</v>
      </c>
      <c r="M2807" s="71" t="n">
        <v>113702110.4</v>
      </c>
      <c r="N2807" s="71" t="n">
        <v>5685105.52</v>
      </c>
      <c r="O2807" s="71" t="n">
        <v>108017004.88</v>
      </c>
      <c r="P2807" s="71" t="n">
        <v>85905192.56</v>
      </c>
      <c r="Q2807" s="71" t="n">
        <v>22111812.32</v>
      </c>
      <c r="R2807" t="inlineStr">
        <is>
          <t>BK-02</t>
        </is>
      </c>
      <c r="S2807" t="inlineStr">
        <is>
          <t>Petrol</t>
        </is>
      </c>
      <c r="T2807" s="70" t="n">
        <v>38</v>
      </c>
      <c r="U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TY102799</t>
        </is>
      </c>
      <c r="B2808" s="68" t="n">
        <v>46028</v>
      </c>
      <c r="C2808" s="69" t="n">
        <v>2026</v>
      </c>
      <c r="D2808" t="inlineStr">
        <is>
          <t>Jan</t>
        </is>
      </c>
      <c r="E2808" t="inlineStr">
        <is>
          <t>Asia</t>
        </is>
      </c>
      <c r="F2808" t="inlineStr">
        <is>
          <t>India</t>
        </is>
      </c>
      <c r="G2808" t="inlineStr">
        <is>
          <t>RAV4</t>
        </is>
      </c>
      <c r="H2808" t="inlineStr">
        <is>
          <t>Dealer retail</t>
        </is>
      </c>
      <c r="I2808" t="inlineStr">
        <is>
          <t>Private buyer</t>
        </is>
      </c>
      <c r="J2808" t="inlineStr">
        <is>
          <t>Shraddha Kulkarni</t>
        </is>
      </c>
      <c r="K2808" s="70" t="n">
        <v>43</v>
      </c>
      <c r="L2808" s="71" t="n">
        <v>3695908.17</v>
      </c>
      <c r="M2808" s="71" t="n">
        <v>158924051.31</v>
      </c>
      <c r="N2808" s="71" t="n">
        <v>3178481.03</v>
      </c>
      <c r="O2808" s="71" t="n">
        <v>155745570.28</v>
      </c>
      <c r="P2808" s="71" t="n">
        <v>118362927.69</v>
      </c>
      <c r="Q2808" s="71" t="n">
        <v>37382642.59</v>
      </c>
      <c r="R2808" t="inlineStr">
        <is>
          <t>BL-03</t>
        </is>
      </c>
      <c r="S2808" t="inlineStr">
        <is>
          <t>Hybrid</t>
        </is>
      </c>
      <c r="T2808" s="70" t="n">
        <v>44</v>
      </c>
      <c r="U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TY102800</t>
        </is>
      </c>
      <c r="B2809" s="68" t="n">
        <v>46028</v>
      </c>
      <c r="C2809" s="69" t="n">
        <v>2026</v>
      </c>
      <c r="D2809" t="inlineStr">
        <is>
          <t>Jan</t>
        </is>
      </c>
      <c r="E2809" t="inlineStr">
        <is>
          <t>North America</t>
        </is>
      </c>
      <c r="F2809" t="inlineStr">
        <is>
          <t>Canada</t>
        </is>
      </c>
      <c r="G2809" t="inlineStr">
        <is>
          <t>Corolla</t>
        </is>
      </c>
      <c r="H2809" t="inlineStr">
        <is>
          <t>Dealer retail</t>
        </is>
      </c>
      <c r="I2809" t="inlineStr">
        <is>
          <t>Private buyer</t>
        </is>
      </c>
      <c r="J2809" t="inlineStr">
        <is>
          <t>Carlos Silva</t>
        </is>
      </c>
      <c r="K2809" s="70" t="n">
        <v>26</v>
      </c>
      <c r="L2809" s="71" t="n">
        <v>2765049.25</v>
      </c>
      <c r="M2809" s="71" t="n">
        <v>71891280.5</v>
      </c>
      <c r="N2809" s="71" t="n">
        <v>2156738.42</v>
      </c>
      <c r="O2809" s="71" t="n">
        <v>69734542.08</v>
      </c>
      <c r="P2809" s="71" t="n">
        <v>61876353.26</v>
      </c>
      <c r="Q2809" s="71" t="n">
        <v>7858188.82</v>
      </c>
      <c r="R2809" t="inlineStr">
        <is>
          <t>TO-02</t>
        </is>
      </c>
      <c r="S2809" t="inlineStr">
        <is>
          <t>Petrol</t>
        </is>
      </c>
      <c r="T2809" s="70" t="n">
        <v>27</v>
      </c>
      <c r="U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TY102801</t>
        </is>
      </c>
      <c r="B2810" s="68" t="n">
        <v>46028</v>
      </c>
      <c r="C2810" s="69" t="n">
        <v>2026</v>
      </c>
      <c r="D2810" t="inlineStr">
        <is>
          <t>Jan</t>
        </is>
      </c>
      <c r="E2810" t="inlineStr">
        <is>
          <t>Japan</t>
        </is>
      </c>
      <c r="F2810" t="inlineStr">
        <is>
          <t>Japan</t>
        </is>
      </c>
      <c r="G2810" t="inlineStr">
        <is>
          <t>Corolla</t>
        </is>
      </c>
      <c r="H2810" t="inlineStr">
        <is>
          <t>Dealer retail</t>
        </is>
      </c>
      <c r="I2810" t="inlineStr">
        <is>
          <t>Government</t>
        </is>
      </c>
      <c r="J2810" t="inlineStr">
        <is>
          <t>Ruhi Shaikh</t>
        </is>
      </c>
      <c r="K2810" s="70" t="n">
        <v>23</v>
      </c>
      <c r="L2810" s="71" t="n">
        <v>2880828.88</v>
      </c>
      <c r="M2810" s="71" t="n">
        <v>66259064.24</v>
      </c>
      <c r="N2810" s="71" t="n">
        <v>1987771.93</v>
      </c>
      <c r="O2810" s="71" t="n">
        <v>64271292.31</v>
      </c>
      <c r="P2810" s="71" t="n">
        <v>52780165.37</v>
      </c>
      <c r="Q2810" s="71" t="n">
        <v>11491126.94</v>
      </c>
      <c r="R2810" t="inlineStr">
        <is>
          <t>NG-01</t>
        </is>
      </c>
      <c r="S2810" t="inlineStr">
        <is>
          <t>Hybrid</t>
        </is>
      </c>
      <c r="T2810" s="70" t="n">
        <v>24</v>
      </c>
      <c r="U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TY102802</t>
        </is>
      </c>
      <c r="B2811" s="68" t="n">
        <v>46028</v>
      </c>
      <c r="C2811" s="69" t="n">
        <v>2026</v>
      </c>
      <c r="D2811" t="inlineStr">
        <is>
          <t>Jan</t>
        </is>
      </c>
      <c r="E2811" t="inlineStr">
        <is>
          <t>Japan</t>
        </is>
      </c>
      <c r="F2811" t="inlineStr">
        <is>
          <t>Japan</t>
        </is>
      </c>
      <c r="G2811" t="inlineStr">
        <is>
          <t>Land Cruiser</t>
        </is>
      </c>
      <c r="H2811" t="inlineStr">
        <is>
          <t>Dealer retail</t>
        </is>
      </c>
      <c r="I2811" t="inlineStr">
        <is>
          <t>Private buyer</t>
        </is>
      </c>
      <c r="J2811" t="inlineStr">
        <is>
          <t>Lucas Martin</t>
        </is>
      </c>
      <c r="K2811" s="70" t="n">
        <v>27</v>
      </c>
      <c r="L2811" s="71" t="n">
        <v>7663983.85</v>
      </c>
      <c r="M2811" s="71" t="n">
        <v>206927563.95</v>
      </c>
      <c r="N2811" s="71" t="n">
        <v>6207826.92</v>
      </c>
      <c r="O2811" s="71" t="n">
        <v>200719737.03</v>
      </c>
      <c r="P2811" s="71" t="n">
        <v>145048812.33</v>
      </c>
      <c r="Q2811" s="71" t="n">
        <v>55670924.7</v>
      </c>
      <c r="R2811" t="inlineStr">
        <is>
          <t>TK-04</t>
        </is>
      </c>
      <c r="S2811" t="inlineStr">
        <is>
          <t>Hybrid</t>
        </is>
      </c>
      <c r="T2811" s="70" t="n">
        <v>26</v>
      </c>
      <c r="U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TY102803</t>
        </is>
      </c>
      <c r="B2812" s="68" t="n">
        <v>46029</v>
      </c>
      <c r="C2812" s="69" t="n">
        <v>2026</v>
      </c>
      <c r="D2812" t="inlineStr">
        <is>
          <t>Jan</t>
        </is>
      </c>
      <c r="E2812" t="inlineStr">
        <is>
          <t>North America</t>
        </is>
      </c>
      <c r="F2812" t="inlineStr">
        <is>
          <t>USA</t>
        </is>
      </c>
      <c r="G2812" t="inlineStr">
        <is>
          <t>Corolla</t>
        </is>
      </c>
      <c r="H2812" t="inlineStr">
        <is>
          <t>Dealer retail</t>
        </is>
      </c>
      <c r="I2812" t="inlineStr">
        <is>
          <t>Private buyer</t>
        </is>
      </c>
      <c r="J2812" t="inlineStr">
        <is>
          <t>Yuki Sato</t>
        </is>
      </c>
      <c r="K2812" s="70" t="n">
        <v>17</v>
      </c>
      <c r="L2812" s="71" t="n">
        <v>2757265.83</v>
      </c>
      <c r="M2812" s="71" t="n">
        <v>46873519.11</v>
      </c>
      <c r="N2812" s="71" t="n">
        <v>0</v>
      </c>
      <c r="O2812" s="71" t="n">
        <v>46873519.11</v>
      </c>
      <c r="P2812" s="71" t="n">
        <v>38673563.25</v>
      </c>
      <c r="Q2812" s="71" t="n">
        <v>8199955.86</v>
      </c>
      <c r="R2812" t="inlineStr">
        <is>
          <t>NY-02</t>
        </is>
      </c>
      <c r="S2812" t="inlineStr">
        <is>
          <t>Hybrid</t>
        </is>
      </c>
      <c r="T2812" s="70" t="n">
        <v>17</v>
      </c>
      <c r="U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TY102804</t>
        </is>
      </c>
      <c r="B2813" s="68" t="n">
        <v>46029</v>
      </c>
      <c r="C2813" s="69" t="n">
        <v>2026</v>
      </c>
      <c r="D2813" t="inlineStr">
        <is>
          <t>Jan</t>
        </is>
      </c>
      <c r="E2813" t="inlineStr">
        <is>
          <t>Japan</t>
        </is>
      </c>
      <c r="F2813" t="inlineStr">
        <is>
          <t>Japan</t>
        </is>
      </c>
      <c r="G2813" t="inlineStr">
        <is>
          <t>Camry</t>
        </is>
      </c>
      <c r="H2813" t="inlineStr">
        <is>
          <t>Dealer retail</t>
        </is>
      </c>
      <c r="I2813" t="inlineStr">
        <is>
          <t>Company fleet</t>
        </is>
      </c>
      <c r="J2813" t="inlineStr">
        <is>
          <t>Fatima Al-Saud</t>
        </is>
      </c>
      <c r="K2813" s="70" t="n">
        <v>40</v>
      </c>
      <c r="L2813" s="71" t="n">
        <v>3763679.27</v>
      </c>
      <c r="M2813" s="71" t="n">
        <v>150547170.8</v>
      </c>
      <c r="N2813" s="71" t="n">
        <v>4516415.12</v>
      </c>
      <c r="O2813" s="71" t="n">
        <v>146030755.68</v>
      </c>
      <c r="P2813" s="71" t="n">
        <v>123271624.73</v>
      </c>
      <c r="Q2813" s="71" t="n">
        <v>22759130.95</v>
      </c>
      <c r="R2813" t="inlineStr">
        <is>
          <t>NG-02</t>
        </is>
      </c>
      <c r="S2813" t="inlineStr">
        <is>
          <t>Hybrid</t>
        </is>
      </c>
      <c r="T2813" s="70" t="n">
        <v>42</v>
      </c>
      <c r="U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TY102805</t>
        </is>
      </c>
      <c r="B2814" s="68" t="n">
        <v>46029</v>
      </c>
      <c r="C2814" s="69" t="n">
        <v>2026</v>
      </c>
      <c r="D2814" t="inlineStr">
        <is>
          <t>Jan</t>
        </is>
      </c>
      <c r="E2814" t="inlineStr">
        <is>
          <t>Japan</t>
        </is>
      </c>
      <c r="F2814" t="inlineStr">
        <is>
          <t>Japan</t>
        </is>
      </c>
      <c r="G2814" t="inlineStr">
        <is>
          <t>Corolla</t>
        </is>
      </c>
      <c r="H2814" t="inlineStr">
        <is>
          <t>Dealer retail</t>
        </is>
      </c>
      <c r="I2814" t="inlineStr">
        <is>
          <t>Private buyer</t>
        </is>
      </c>
      <c r="J2814" t="inlineStr">
        <is>
          <t>Emma Clarke</t>
        </is>
      </c>
      <c r="K2814" s="70" t="n">
        <v>2</v>
      </c>
      <c r="L2814" s="71" t="n">
        <v>2810399.57</v>
      </c>
      <c r="M2814" s="71" t="n">
        <v>5620799.14</v>
      </c>
      <c r="N2814" s="71" t="n">
        <v>168623.97</v>
      </c>
      <c r="O2814" s="71" t="n">
        <v>5452175.17</v>
      </c>
      <c r="P2814" s="71" t="n">
        <v>4717427.21</v>
      </c>
      <c r="Q2814" s="71" t="n">
        <v>734747.96</v>
      </c>
      <c r="R2814" t="inlineStr">
        <is>
          <t>OS-01</t>
        </is>
      </c>
      <c r="S2814" t="inlineStr">
        <is>
          <t>Hybrid</t>
        </is>
      </c>
      <c r="T2814" s="70" t="n">
        <v>2</v>
      </c>
      <c r="U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TY102806</t>
        </is>
      </c>
      <c r="B2815" s="68" t="n">
        <v>46029</v>
      </c>
      <c r="C2815" s="69" t="n">
        <v>2026</v>
      </c>
      <c r="D2815" t="inlineStr">
        <is>
          <t>Jan</t>
        </is>
      </c>
      <c r="E2815" t="inlineStr">
        <is>
          <t>Middle East</t>
        </is>
      </c>
      <c r="F2815" t="inlineStr">
        <is>
          <t>UAE</t>
        </is>
      </c>
      <c r="G2815" t="inlineStr">
        <is>
          <t>bZ4X</t>
        </is>
      </c>
      <c r="H2815" t="inlineStr">
        <is>
          <t>Dealer retail</t>
        </is>
      </c>
      <c r="I2815" t="inlineStr">
        <is>
          <t>Private buyer</t>
        </is>
      </c>
      <c r="J2815" t="inlineStr">
        <is>
          <t>Kofi Mensah</t>
        </is>
      </c>
      <c r="K2815" s="70" t="n">
        <v>35</v>
      </c>
      <c r="L2815" s="71" t="n">
        <v>7111947.19</v>
      </c>
      <c r="M2815" s="71" t="n">
        <v>248918151.65</v>
      </c>
      <c r="N2815" s="71" t="n">
        <v>0</v>
      </c>
      <c r="O2815" s="71" t="n">
        <v>248918151.65</v>
      </c>
      <c r="P2815" s="71" t="n">
        <v>192495334.88</v>
      </c>
      <c r="Q2815" s="71" t="n">
        <v>56422816.77</v>
      </c>
      <c r="R2815" t="inlineStr">
        <is>
          <t>DB-03</t>
        </is>
      </c>
      <c r="S2815" t="inlineStr">
        <is>
          <t>EV</t>
        </is>
      </c>
      <c r="T2815" s="70" t="n">
        <v>38</v>
      </c>
      <c r="U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TY102807</t>
        </is>
      </c>
      <c r="B2816" s="68" t="n">
        <v>46029</v>
      </c>
      <c r="C2816" s="69" t="n">
        <v>2026</v>
      </c>
      <c r="D2816" t="inlineStr">
        <is>
          <t>Jan</t>
        </is>
      </c>
      <c r="E2816" t="inlineStr">
        <is>
          <t>Asia</t>
        </is>
      </c>
      <c r="F2816" t="inlineStr">
        <is>
          <t>India</t>
        </is>
      </c>
      <c r="G2816" t="inlineStr">
        <is>
          <t>Corolla</t>
        </is>
      </c>
      <c r="H2816" t="inlineStr">
        <is>
          <t>Online reservation</t>
        </is>
      </c>
      <c r="I2816" t="inlineStr">
        <is>
          <t>Private buyer</t>
        </is>
      </c>
      <c r="J2816" t="inlineStr">
        <is>
          <t>Sophie Müller</t>
        </is>
      </c>
      <c r="K2816" s="70" t="n">
        <v>34</v>
      </c>
      <c r="L2816" s="71" t="n">
        <v>2954539.93</v>
      </c>
      <c r="M2816" s="71" t="n">
        <v>100454357.62</v>
      </c>
      <c r="N2816" s="71" t="n">
        <v>2009087.15</v>
      </c>
      <c r="O2816" s="71" t="n">
        <v>98445270.47</v>
      </c>
      <c r="P2816" s="71" t="n">
        <v>75637648.37</v>
      </c>
      <c r="Q2816" s="71" t="n">
        <v>22807622.1</v>
      </c>
      <c r="R2816" t="inlineStr">
        <is>
          <t>PU-01</t>
        </is>
      </c>
      <c r="S2816" t="inlineStr">
        <is>
          <t>Hybrid</t>
        </is>
      </c>
      <c r="T2816" s="70" t="n">
        <v>38</v>
      </c>
      <c r="U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TY102808</t>
        </is>
      </c>
      <c r="B2817" s="68" t="n">
        <v>46030</v>
      </c>
      <c r="C2817" s="69" t="n">
        <v>2026</v>
      </c>
      <c r="D2817" t="inlineStr">
        <is>
          <t>Jan</t>
        </is>
      </c>
      <c r="E2817" t="inlineStr">
        <is>
          <t>Asia</t>
        </is>
      </c>
      <c r="F2817" t="inlineStr">
        <is>
          <t>Thailand</t>
        </is>
      </c>
      <c r="G2817" t="inlineStr">
        <is>
          <t>Camry</t>
        </is>
      </c>
      <c r="H2817" t="inlineStr">
        <is>
          <t>Fleet</t>
        </is>
      </c>
      <c r="I2817" t="inlineStr">
        <is>
          <t>Private buyer</t>
        </is>
      </c>
      <c r="J2817" t="inlineStr">
        <is>
          <t>Aisha Bello</t>
        </is>
      </c>
      <c r="K2817" s="70" t="n">
        <v>28</v>
      </c>
      <c r="L2817" s="71" t="n">
        <v>3836873.37</v>
      </c>
      <c r="M2817" s="71" t="n">
        <v>107432454.36</v>
      </c>
      <c r="N2817" s="71" t="n">
        <v>0</v>
      </c>
      <c r="O2817" s="71" t="n">
        <v>107432454.36</v>
      </c>
      <c r="P2817" s="71" t="n">
        <v>92360242.45</v>
      </c>
      <c r="Q2817" s="71" t="n">
        <v>15072211.91</v>
      </c>
      <c r="R2817" t="inlineStr">
        <is>
          <t>BK-04</t>
        </is>
      </c>
      <c r="S2817" t="inlineStr">
        <is>
          <t>Petrol</t>
        </is>
      </c>
      <c r="T2817" s="70" t="n">
        <v>31</v>
      </c>
      <c r="U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TY102809</t>
        </is>
      </c>
      <c r="B2818" s="68" t="n">
        <v>46030</v>
      </c>
      <c r="C2818" s="69" t="n">
        <v>2026</v>
      </c>
      <c r="D2818" t="inlineStr">
        <is>
          <t>Jan</t>
        </is>
      </c>
      <c r="E2818" t="inlineStr">
        <is>
          <t>North America</t>
        </is>
      </c>
      <c r="F2818" t="inlineStr">
        <is>
          <t>USA</t>
        </is>
      </c>
      <c r="G2818" t="inlineStr">
        <is>
          <t>Land Cruiser</t>
        </is>
      </c>
      <c r="H2818" t="inlineStr">
        <is>
          <t>Dealer retail</t>
        </is>
      </c>
      <c r="I2818" t="inlineStr">
        <is>
          <t>Private buyer</t>
        </is>
      </c>
      <c r="J2818" t="inlineStr">
        <is>
          <t>Shraddha Kulkarni</t>
        </is>
      </c>
      <c r="K2818" s="70" t="n">
        <v>39</v>
      </c>
      <c r="L2818" s="71" t="n">
        <v>8089250.35</v>
      </c>
      <c r="M2818" s="71" t="n">
        <v>315480763.65</v>
      </c>
      <c r="N2818" s="71" t="n">
        <v>6309615.27</v>
      </c>
      <c r="O2818" s="71" t="n">
        <v>309171148.38</v>
      </c>
      <c r="P2818" s="71" t="n">
        <v>218102105.49</v>
      </c>
      <c r="Q2818" s="71" t="n">
        <v>91069042.89</v>
      </c>
      <c r="R2818" t="inlineStr">
        <is>
          <t>TX-03</t>
        </is>
      </c>
      <c r="S2818" t="inlineStr">
        <is>
          <t>Petrol</t>
        </is>
      </c>
      <c r="T2818" s="70" t="n">
        <v>41</v>
      </c>
      <c r="U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TY102810</t>
        </is>
      </c>
      <c r="B2819" s="68" t="n">
        <v>46030</v>
      </c>
      <c r="C2819" s="69" t="n">
        <v>2026</v>
      </c>
      <c r="D2819" t="inlineStr">
        <is>
          <t>Jan</t>
        </is>
      </c>
      <c r="E2819" t="inlineStr">
        <is>
          <t>Asia</t>
        </is>
      </c>
      <c r="F2819" t="inlineStr">
        <is>
          <t>India</t>
        </is>
      </c>
      <c r="G2819" t="inlineStr">
        <is>
          <t>RAV4</t>
        </is>
      </c>
      <c r="H2819" t="inlineStr">
        <is>
          <t>Dealer retail</t>
        </is>
      </c>
      <c r="I2819" t="inlineStr">
        <is>
          <t>Private buyer</t>
        </is>
      </c>
      <c r="J2819" t="inlineStr">
        <is>
          <t>Arjun Mehta</t>
        </is>
      </c>
      <c r="K2819" s="70" t="n">
        <v>2</v>
      </c>
      <c r="L2819" s="71" t="n">
        <v>3788342.5</v>
      </c>
      <c r="M2819" s="71" t="n">
        <v>7576685</v>
      </c>
      <c r="N2819" s="71" t="n">
        <v>0</v>
      </c>
      <c r="O2819" s="71" t="n">
        <v>7576685</v>
      </c>
      <c r="P2819" s="71" t="n">
        <v>5888777.23</v>
      </c>
      <c r="Q2819" s="71" t="n">
        <v>1687907.77</v>
      </c>
      <c r="R2819" t="inlineStr">
        <is>
          <t>BL-03</t>
        </is>
      </c>
      <c r="S2819" t="inlineStr">
        <is>
          <t>Hybrid</t>
        </is>
      </c>
      <c r="T2819" s="70" t="n">
        <v>2</v>
      </c>
      <c r="U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TY102811</t>
        </is>
      </c>
      <c r="B2820" s="68" t="n">
        <v>46030</v>
      </c>
      <c r="C2820" s="69" t="n">
        <v>2026</v>
      </c>
      <c r="D2820" t="inlineStr">
        <is>
          <t>Jan</t>
        </is>
      </c>
      <c r="E2820" t="inlineStr">
        <is>
          <t>Europe</t>
        </is>
      </c>
      <c r="F2820" t="inlineStr">
        <is>
          <t>France</t>
        </is>
      </c>
      <c r="G2820" t="inlineStr">
        <is>
          <t>Corolla</t>
        </is>
      </c>
      <c r="H2820" t="inlineStr">
        <is>
          <t>Dealer retail</t>
        </is>
      </c>
      <c r="I2820" t="inlineStr">
        <is>
          <t>Company fleet</t>
        </is>
      </c>
      <c r="J2820" t="inlineStr">
        <is>
          <t>Lucas Martin</t>
        </is>
      </c>
      <c r="K2820" s="70" t="n">
        <v>10</v>
      </c>
      <c r="L2820" s="71" t="n">
        <v>2797217.21</v>
      </c>
      <c r="M2820" s="71" t="n">
        <v>27972172.1</v>
      </c>
      <c r="N2820" s="71" t="n">
        <v>0</v>
      </c>
      <c r="O2820" s="71" t="n">
        <v>27972172.1</v>
      </c>
      <c r="P2820" s="71" t="n">
        <v>22674070.94</v>
      </c>
      <c r="Q2820" s="71" t="n">
        <v>5298101.16</v>
      </c>
      <c r="R2820" t="inlineStr">
        <is>
          <t>PA-04</t>
        </is>
      </c>
      <c r="S2820" t="inlineStr">
        <is>
          <t>Hybrid</t>
        </is>
      </c>
      <c r="T2820" s="70" t="n">
        <v>11</v>
      </c>
      <c r="U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TY102812</t>
        </is>
      </c>
      <c r="B2821" s="68" t="n">
        <v>46030</v>
      </c>
      <c r="C2821" s="69" t="n">
        <v>2026</v>
      </c>
      <c r="D2821" t="inlineStr">
        <is>
          <t>Jan</t>
        </is>
      </c>
      <c r="E2821" t="inlineStr">
        <is>
          <t>Japan</t>
        </is>
      </c>
      <c r="F2821" t="inlineStr">
        <is>
          <t>Japan</t>
        </is>
      </c>
      <c r="G2821" t="inlineStr">
        <is>
          <t>bZ4X</t>
        </is>
      </c>
      <c r="H2821" t="inlineStr">
        <is>
          <t>Dealer retail</t>
        </is>
      </c>
      <c r="I2821" t="inlineStr">
        <is>
          <t>Private buyer</t>
        </is>
      </c>
      <c r="J2821" t="inlineStr">
        <is>
          <t>Liam O'Brien</t>
        </is>
      </c>
      <c r="K2821" s="70" t="n">
        <v>19</v>
      </c>
      <c r="L2821" s="71" t="n">
        <v>6658169</v>
      </c>
      <c r="M2821" s="71" t="n">
        <v>126505211</v>
      </c>
      <c r="N2821" s="71" t="n">
        <v>2530104.22</v>
      </c>
      <c r="O2821" s="71" t="n">
        <v>123975106.78</v>
      </c>
      <c r="P2821" s="71" t="n">
        <v>106190029.34</v>
      </c>
      <c r="Q2821" s="71" t="n">
        <v>17785077.44</v>
      </c>
      <c r="R2821" t="inlineStr">
        <is>
          <t>TK-02</t>
        </is>
      </c>
      <c r="S2821" t="inlineStr">
        <is>
          <t>EV</t>
        </is>
      </c>
      <c r="T2821" s="70" t="n">
        <v>20</v>
      </c>
      <c r="U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TY102813</t>
        </is>
      </c>
      <c r="B2822" s="68" t="n">
        <v>46030</v>
      </c>
      <c r="C2822" s="69" t="n">
        <v>2026</v>
      </c>
      <c r="D2822" t="inlineStr">
        <is>
          <t>Jan</t>
        </is>
      </c>
      <c r="E2822" t="inlineStr">
        <is>
          <t>Middle East</t>
        </is>
      </c>
      <c r="F2822" t="inlineStr">
        <is>
          <t>Saudi Arabia</t>
        </is>
      </c>
      <c r="G2822" t="inlineStr">
        <is>
          <t>Land Cruiser</t>
        </is>
      </c>
      <c r="H2822" t="inlineStr">
        <is>
          <t>Dealer retail</t>
        </is>
      </c>
      <c r="I2822" t="inlineStr">
        <is>
          <t>Government</t>
        </is>
      </c>
      <c r="J2822" t="inlineStr">
        <is>
          <t>Yuki Sato</t>
        </is>
      </c>
      <c r="K2822" s="70" t="n">
        <v>21</v>
      </c>
      <c r="L2822" s="71" t="n">
        <v>7818292.39</v>
      </c>
      <c r="M2822" s="71" t="n">
        <v>164184140.19</v>
      </c>
      <c r="N2822" s="71" t="n">
        <v>0</v>
      </c>
      <c r="O2822" s="71" t="n">
        <v>164184140.19</v>
      </c>
      <c r="P2822" s="71" t="n">
        <v>113774870.27</v>
      </c>
      <c r="Q2822" s="71" t="n">
        <v>50409269.92</v>
      </c>
      <c r="R2822" t="inlineStr">
        <is>
          <t>RY-04</t>
        </is>
      </c>
      <c r="S2822" t="inlineStr">
        <is>
          <t>Diesel</t>
        </is>
      </c>
      <c r="T2822" s="70" t="n">
        <v>23</v>
      </c>
      <c r="U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TY102814</t>
        </is>
      </c>
      <c r="B2823" s="68" t="n">
        <v>46030</v>
      </c>
      <c r="C2823" s="69" t="n">
        <v>2026</v>
      </c>
      <c r="D2823" t="inlineStr">
        <is>
          <t>Jan</t>
        </is>
      </c>
      <c r="E2823" t="inlineStr">
        <is>
          <t>Japan</t>
        </is>
      </c>
      <c r="F2823" t="inlineStr">
        <is>
          <t>Japan</t>
        </is>
      </c>
      <c r="G2823" t="inlineStr">
        <is>
          <t>RAV4</t>
        </is>
      </c>
      <c r="H2823" t="inlineStr">
        <is>
          <t>Online reservation</t>
        </is>
      </c>
      <c r="I2823" t="inlineStr">
        <is>
          <t>Private buyer</t>
        </is>
      </c>
      <c r="J2823" t="inlineStr">
        <is>
          <t>Ruhi Shaikh</t>
        </is>
      </c>
      <c r="K2823" s="70" t="n">
        <v>29</v>
      </c>
      <c r="L2823" s="71" t="n">
        <v>3694207.55</v>
      </c>
      <c r="M2823" s="71" t="n">
        <v>107132018.95</v>
      </c>
      <c r="N2823" s="71" t="n">
        <v>5356600.95</v>
      </c>
      <c r="O2823" s="71" t="n">
        <v>101775418</v>
      </c>
      <c r="P2823" s="71" t="n">
        <v>82221493.91</v>
      </c>
      <c r="Q2823" s="71" t="n">
        <v>19553924.09</v>
      </c>
      <c r="R2823" t="inlineStr">
        <is>
          <t>TK-02</t>
        </is>
      </c>
      <c r="S2823" t="inlineStr">
        <is>
          <t>Hybrid</t>
        </is>
      </c>
      <c r="T2823" s="70" t="n">
        <v>32</v>
      </c>
      <c r="U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TY102815</t>
        </is>
      </c>
      <c r="B2824" s="68" t="n">
        <v>46030</v>
      </c>
      <c r="C2824" s="69" t="n">
        <v>2026</v>
      </c>
      <c r="D2824" t="inlineStr">
        <is>
          <t>Jan</t>
        </is>
      </c>
      <c r="E2824" t="inlineStr">
        <is>
          <t>Europe</t>
        </is>
      </c>
      <c r="F2824" t="inlineStr">
        <is>
          <t>UK</t>
        </is>
      </c>
      <c r="G2824" t="inlineStr">
        <is>
          <t>RAV4</t>
        </is>
      </c>
      <c r="H2824" t="inlineStr">
        <is>
          <t>Dealer retail</t>
        </is>
      </c>
      <c r="I2824" t="inlineStr">
        <is>
          <t>Private buyer</t>
        </is>
      </c>
      <c r="J2824" t="inlineStr">
        <is>
          <t>Aisha Bello</t>
        </is>
      </c>
      <c r="K2824" s="70" t="n">
        <v>31</v>
      </c>
      <c r="L2824" s="71" t="n">
        <v>3670316.9</v>
      </c>
      <c r="M2824" s="71" t="n">
        <v>113779823.9</v>
      </c>
      <c r="N2824" s="71" t="n">
        <v>3413394.72</v>
      </c>
      <c r="O2824" s="71" t="n">
        <v>110366429.18</v>
      </c>
      <c r="P2824" s="71" t="n">
        <v>88654847.51000001</v>
      </c>
      <c r="Q2824" s="71" t="n">
        <v>21711581.67</v>
      </c>
      <c r="R2824" t="inlineStr">
        <is>
          <t>LN-01</t>
        </is>
      </c>
      <c r="S2824" t="inlineStr">
        <is>
          <t>Petrol</t>
        </is>
      </c>
      <c r="T2824" s="70" t="n">
        <v>33</v>
      </c>
      <c r="U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TY102816</t>
        </is>
      </c>
      <c r="B2825" s="68" t="n">
        <v>46031</v>
      </c>
      <c r="C2825" s="69" t="n">
        <v>2026</v>
      </c>
      <c r="D2825" t="inlineStr">
        <is>
          <t>Jan</t>
        </is>
      </c>
      <c r="E2825" t="inlineStr">
        <is>
          <t>Japan</t>
        </is>
      </c>
      <c r="F2825" t="inlineStr">
        <is>
          <t>Japan</t>
        </is>
      </c>
      <c r="G2825" t="inlineStr">
        <is>
          <t>Land Cruiser</t>
        </is>
      </c>
      <c r="H2825" t="inlineStr">
        <is>
          <t>Dealer retail</t>
        </is>
      </c>
      <c r="I2825" t="inlineStr">
        <is>
          <t>Company fleet</t>
        </is>
      </c>
      <c r="J2825" t="inlineStr">
        <is>
          <t>Sara Rossi</t>
        </is>
      </c>
      <c r="K2825" s="70" t="n">
        <v>24</v>
      </c>
      <c r="L2825" s="71" t="n">
        <v>8033896.49</v>
      </c>
      <c r="M2825" s="71" t="n">
        <v>192813515.76</v>
      </c>
      <c r="N2825" s="71" t="n">
        <v>5784405.47</v>
      </c>
      <c r="O2825" s="71" t="n">
        <v>187029110.29</v>
      </c>
      <c r="P2825" s="71" t="n">
        <v>131885237.21</v>
      </c>
      <c r="Q2825" s="71" t="n">
        <v>55143873.08</v>
      </c>
      <c r="R2825" t="inlineStr">
        <is>
          <t>OS-02</t>
        </is>
      </c>
      <c r="S2825" t="inlineStr">
        <is>
          <t>Hybrid</t>
        </is>
      </c>
      <c r="T2825" s="70" t="n">
        <v>26</v>
      </c>
      <c r="U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TY102817</t>
        </is>
      </c>
      <c r="B2826" s="68" t="n">
        <v>46031</v>
      </c>
      <c r="C2826" s="69" t="n">
        <v>2026</v>
      </c>
      <c r="D2826" t="inlineStr">
        <is>
          <t>Jan</t>
        </is>
      </c>
      <c r="E2826" t="inlineStr">
        <is>
          <t>Asia</t>
        </is>
      </c>
      <c r="F2826" t="inlineStr">
        <is>
          <t>India</t>
        </is>
      </c>
      <c r="G2826" t="inlineStr">
        <is>
          <t>Hilux</t>
        </is>
      </c>
      <c r="H2826" t="inlineStr">
        <is>
          <t>Dealer retail</t>
        </is>
      </c>
      <c r="I2826" t="inlineStr">
        <is>
          <t>Private buyer</t>
        </is>
      </c>
      <c r="J2826" t="inlineStr">
        <is>
          <t>Yuki Sato</t>
        </is>
      </c>
      <c r="K2826" s="70" t="n">
        <v>10</v>
      </c>
      <c r="L2826" s="71" t="n">
        <v>4038444.2</v>
      </c>
      <c r="M2826" s="71" t="n">
        <v>40384442</v>
      </c>
      <c r="N2826" s="71" t="n">
        <v>0</v>
      </c>
      <c r="O2826" s="71" t="n">
        <v>40384442</v>
      </c>
      <c r="P2826" s="71" t="n">
        <v>31222991.89</v>
      </c>
      <c r="Q2826" s="71" t="n">
        <v>9161450.109999999</v>
      </c>
      <c r="R2826" t="inlineStr">
        <is>
          <t>PU-02</t>
        </is>
      </c>
      <c r="S2826" t="inlineStr">
        <is>
          <t>Petrol</t>
        </is>
      </c>
      <c r="T2826" s="70" t="n">
        <v>11</v>
      </c>
      <c r="U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TY102818</t>
        </is>
      </c>
      <c r="B2827" s="68" t="n">
        <v>46031</v>
      </c>
      <c r="C2827" s="69" t="n">
        <v>2026</v>
      </c>
      <c r="D2827" t="inlineStr">
        <is>
          <t>Jan</t>
        </is>
      </c>
      <c r="E2827" t="inlineStr">
        <is>
          <t>North America</t>
        </is>
      </c>
      <c r="F2827" t="inlineStr">
        <is>
          <t>Canada</t>
        </is>
      </c>
      <c r="G2827" t="inlineStr">
        <is>
          <t>Corolla</t>
        </is>
      </c>
      <c r="H2827" t="inlineStr">
        <is>
          <t>Dealer retail</t>
        </is>
      </c>
      <c r="I2827" t="inlineStr">
        <is>
          <t>Private buyer</t>
        </is>
      </c>
      <c r="J2827" t="inlineStr">
        <is>
          <t>Ravindra Patil</t>
        </is>
      </c>
      <c r="K2827" s="70" t="n">
        <v>43</v>
      </c>
      <c r="L2827" s="71" t="n">
        <v>2973300.14</v>
      </c>
      <c r="M2827" s="71" t="n">
        <v>127851906.02</v>
      </c>
      <c r="N2827" s="71" t="n">
        <v>2557038.12</v>
      </c>
      <c r="O2827" s="71" t="n">
        <v>125294867.9</v>
      </c>
      <c r="P2827" s="71" t="n">
        <v>99517735.39</v>
      </c>
      <c r="Q2827" s="71" t="n">
        <v>25777132.51</v>
      </c>
      <c r="R2827" t="inlineStr">
        <is>
          <t>TO-04</t>
        </is>
      </c>
      <c r="S2827" t="inlineStr">
        <is>
          <t>Hybrid</t>
        </is>
      </c>
      <c r="T2827" s="70" t="n">
        <v>48</v>
      </c>
      <c r="U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TY102819</t>
        </is>
      </c>
      <c r="B2828" s="68" t="n">
        <v>46031</v>
      </c>
      <c r="C2828" s="69" t="n">
        <v>2026</v>
      </c>
      <c r="D2828" t="inlineStr">
        <is>
          <t>Jan</t>
        </is>
      </c>
      <c r="E2828" t="inlineStr">
        <is>
          <t>Asia</t>
        </is>
      </c>
      <c r="F2828" t="inlineStr">
        <is>
          <t>India</t>
        </is>
      </c>
      <c r="G2828" t="inlineStr">
        <is>
          <t>Hilux</t>
        </is>
      </c>
      <c r="H2828" t="inlineStr">
        <is>
          <t>Dealer retail</t>
        </is>
      </c>
      <c r="I2828" t="inlineStr">
        <is>
          <t>Private buyer</t>
        </is>
      </c>
      <c r="J2828" t="inlineStr">
        <is>
          <t>Kofi Mensah</t>
        </is>
      </c>
      <c r="K2828" s="70" t="n">
        <v>28</v>
      </c>
      <c r="L2828" s="71" t="n">
        <v>4282514.97</v>
      </c>
      <c r="M2828" s="71" t="n">
        <v>119910419.16</v>
      </c>
      <c r="N2828" s="71" t="n">
        <v>0</v>
      </c>
      <c r="O2828" s="71" t="n">
        <v>119910419.16</v>
      </c>
      <c r="P2828" s="71" t="n">
        <v>92570015.98999999</v>
      </c>
      <c r="Q2828" s="71" t="n">
        <v>27340403.17</v>
      </c>
      <c r="R2828" t="inlineStr">
        <is>
          <t>DL-03</t>
        </is>
      </c>
      <c r="S2828" t="inlineStr">
        <is>
          <t>Diesel</t>
        </is>
      </c>
      <c r="T2828" s="70" t="n">
        <v>29</v>
      </c>
      <c r="U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TY102820</t>
        </is>
      </c>
      <c r="B2829" s="68" t="n">
        <v>46031</v>
      </c>
      <c r="C2829" s="69" t="n">
        <v>2026</v>
      </c>
      <c r="D2829" t="inlineStr">
        <is>
          <t>Jan</t>
        </is>
      </c>
      <c r="E2829" t="inlineStr">
        <is>
          <t>North America</t>
        </is>
      </c>
      <c r="F2829" t="inlineStr">
        <is>
          <t>Canada</t>
        </is>
      </c>
      <c r="G2829" t="inlineStr">
        <is>
          <t>Prius</t>
        </is>
      </c>
      <c r="H2829" t="inlineStr">
        <is>
          <t>Online reservation</t>
        </is>
      </c>
      <c r="I2829" t="inlineStr">
        <is>
          <t>Private buyer</t>
        </is>
      </c>
      <c r="J2829" t="inlineStr">
        <is>
          <t>Ravindra Patil</t>
        </is>
      </c>
      <c r="K2829" s="70" t="n">
        <v>7</v>
      </c>
      <c r="L2829" s="71" t="n">
        <v>3666658.25</v>
      </c>
      <c r="M2829" s="71" t="n">
        <v>25666607.75</v>
      </c>
      <c r="N2829" s="71" t="n">
        <v>1283330.39</v>
      </c>
      <c r="O2829" s="71" t="n">
        <v>24383277.36</v>
      </c>
      <c r="P2829" s="71" t="n">
        <v>20308587.93</v>
      </c>
      <c r="Q2829" s="71" t="n">
        <v>4074689.43</v>
      </c>
      <c r="R2829" t="inlineStr">
        <is>
          <t>TO-04</t>
        </is>
      </c>
      <c r="S2829" t="inlineStr">
        <is>
          <t>Hybrid</t>
        </is>
      </c>
      <c r="T2829" s="70" t="n">
        <v>7</v>
      </c>
      <c r="U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TY102821</t>
        </is>
      </c>
      <c r="B2830" s="68" t="n">
        <v>46031</v>
      </c>
      <c r="C2830" s="69" t="n">
        <v>2026</v>
      </c>
      <c r="D2830" t="inlineStr">
        <is>
          <t>Jan</t>
        </is>
      </c>
      <c r="E2830" t="inlineStr">
        <is>
          <t>Japan</t>
        </is>
      </c>
      <c r="F2830" t="inlineStr">
        <is>
          <t>Japan</t>
        </is>
      </c>
      <c r="G2830" t="inlineStr">
        <is>
          <t>Prius</t>
        </is>
      </c>
      <c r="H2830" t="inlineStr">
        <is>
          <t>Dealer retail</t>
        </is>
      </c>
      <c r="I2830" t="inlineStr">
        <is>
          <t>Private buyer</t>
        </is>
      </c>
      <c r="J2830" t="inlineStr">
        <is>
          <t>Kofi Mensah</t>
        </is>
      </c>
      <c r="K2830" s="70" t="n">
        <v>7</v>
      </c>
      <c r="L2830" s="71" t="n">
        <v>3680963.42</v>
      </c>
      <c r="M2830" s="71" t="n">
        <v>25766743.94</v>
      </c>
      <c r="N2830" s="71" t="n">
        <v>1288337.2</v>
      </c>
      <c r="O2830" s="71" t="n">
        <v>24478406.74</v>
      </c>
      <c r="P2830" s="71" t="n">
        <v>19189571.88</v>
      </c>
      <c r="Q2830" s="71" t="n">
        <v>5288834.86</v>
      </c>
      <c r="R2830" t="inlineStr">
        <is>
          <t>OS-03</t>
        </is>
      </c>
      <c r="S2830" t="inlineStr">
        <is>
          <t>Hybrid</t>
        </is>
      </c>
      <c r="T2830" s="70" t="n">
        <v>7</v>
      </c>
      <c r="U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TY102822</t>
        </is>
      </c>
      <c r="B2831" s="68" t="n">
        <v>46031</v>
      </c>
      <c r="C2831" s="69" t="n">
        <v>2026</v>
      </c>
      <c r="D2831" t="inlineStr">
        <is>
          <t>Jan</t>
        </is>
      </c>
      <c r="E2831" t="inlineStr">
        <is>
          <t>Europe</t>
        </is>
      </c>
      <c r="F2831" t="inlineStr">
        <is>
          <t>Germany</t>
        </is>
      </c>
      <c r="G2831" t="inlineStr">
        <is>
          <t>Camry</t>
        </is>
      </c>
      <c r="H2831" t="inlineStr">
        <is>
          <t>Online reservation</t>
        </is>
      </c>
      <c r="I2831" t="inlineStr">
        <is>
          <t>Private buyer</t>
        </is>
      </c>
      <c r="J2831" t="inlineStr">
        <is>
          <t>Fatima Al-Saud</t>
        </is>
      </c>
      <c r="K2831" s="70" t="n">
        <v>10</v>
      </c>
      <c r="L2831" s="71" t="n">
        <v>4015140.66</v>
      </c>
      <c r="M2831" s="71" t="n">
        <v>40151406.6</v>
      </c>
      <c r="N2831" s="71" t="n">
        <v>1204542.2</v>
      </c>
      <c r="O2831" s="71" t="n">
        <v>38946864.4</v>
      </c>
      <c r="P2831" s="71" t="n">
        <v>32345146.28</v>
      </c>
      <c r="Q2831" s="71" t="n">
        <v>6601718.12</v>
      </c>
      <c r="R2831" t="inlineStr">
        <is>
          <t>BE-03</t>
        </is>
      </c>
      <c r="S2831" t="inlineStr">
        <is>
          <t>Hybrid</t>
        </is>
      </c>
      <c r="T2831" s="70" t="n">
        <v>11</v>
      </c>
      <c r="U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TY102823</t>
        </is>
      </c>
      <c r="B2832" s="68" t="n">
        <v>46031</v>
      </c>
      <c r="C2832" s="69" t="n">
        <v>2026</v>
      </c>
      <c r="D2832" t="inlineStr">
        <is>
          <t>Jan</t>
        </is>
      </c>
      <c r="E2832" t="inlineStr">
        <is>
          <t>Asia</t>
        </is>
      </c>
      <c r="F2832" t="inlineStr">
        <is>
          <t>Indonesia</t>
        </is>
      </c>
      <c r="G2832" t="inlineStr">
        <is>
          <t>bZ4X</t>
        </is>
      </c>
      <c r="H2832" t="inlineStr">
        <is>
          <t>Dealer retail</t>
        </is>
      </c>
      <c r="I2832" t="inlineStr">
        <is>
          <t>Company fleet</t>
        </is>
      </c>
      <c r="J2832" t="inlineStr">
        <is>
          <t>Carlos Silva</t>
        </is>
      </c>
      <c r="K2832" s="70" t="n">
        <v>4</v>
      </c>
      <c r="L2832" s="71" t="n">
        <v>7257063.25</v>
      </c>
      <c r="M2832" s="71" t="n">
        <v>29028253</v>
      </c>
      <c r="N2832" s="71" t="n">
        <v>0</v>
      </c>
      <c r="O2832" s="71" t="n">
        <v>29028253</v>
      </c>
      <c r="P2832" s="71" t="n">
        <v>22097082.81</v>
      </c>
      <c r="Q2832" s="71" t="n">
        <v>6931170.19</v>
      </c>
      <c r="R2832" t="inlineStr">
        <is>
          <t>JK-04</t>
        </is>
      </c>
      <c r="S2832" t="inlineStr">
        <is>
          <t>EV</t>
        </is>
      </c>
      <c r="T2832" s="70" t="n">
        <v>4</v>
      </c>
      <c r="U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TY102824</t>
        </is>
      </c>
      <c r="B2833" s="68" t="n">
        <v>46032</v>
      </c>
      <c r="C2833" s="69" t="n">
        <v>2026</v>
      </c>
      <c r="D2833" t="inlineStr">
        <is>
          <t>Jan</t>
        </is>
      </c>
      <c r="E2833" t="inlineStr">
        <is>
          <t>Asia</t>
        </is>
      </c>
      <c r="F2833" t="inlineStr">
        <is>
          <t>Indonesia</t>
        </is>
      </c>
      <c r="G2833" t="inlineStr">
        <is>
          <t>Corolla</t>
        </is>
      </c>
      <c r="H2833" t="inlineStr">
        <is>
          <t>Dealer retail</t>
        </is>
      </c>
      <c r="I2833" t="inlineStr">
        <is>
          <t>Private buyer</t>
        </is>
      </c>
      <c r="J2833" t="inlineStr">
        <is>
          <t>Priya Nair</t>
        </is>
      </c>
      <c r="K2833" s="70" t="n">
        <v>13</v>
      </c>
      <c r="L2833" s="71" t="n">
        <v>2964256.26</v>
      </c>
      <c r="M2833" s="71" t="n">
        <v>38535331.38</v>
      </c>
      <c r="N2833" s="71" t="n">
        <v>0</v>
      </c>
      <c r="O2833" s="71" t="n">
        <v>38535331.38</v>
      </c>
      <c r="P2833" s="71" t="n">
        <v>29119457.22</v>
      </c>
      <c r="Q2833" s="71" t="n">
        <v>9415874.16</v>
      </c>
      <c r="R2833" t="inlineStr">
        <is>
          <t>JK-04</t>
        </is>
      </c>
      <c r="S2833" t="inlineStr">
        <is>
          <t>Petrol</t>
        </is>
      </c>
      <c r="T2833" s="70" t="n">
        <v>13</v>
      </c>
      <c r="U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TY102825</t>
        </is>
      </c>
      <c r="B2834" s="68" t="n">
        <v>46032</v>
      </c>
      <c r="C2834" s="69" t="n">
        <v>2026</v>
      </c>
      <c r="D2834" t="inlineStr">
        <is>
          <t>Jan</t>
        </is>
      </c>
      <c r="E2834" t="inlineStr">
        <is>
          <t>Asia</t>
        </is>
      </c>
      <c r="F2834" t="inlineStr">
        <is>
          <t>Thailand</t>
        </is>
      </c>
      <c r="G2834" t="inlineStr">
        <is>
          <t>Camry</t>
        </is>
      </c>
      <c r="H2834" t="inlineStr">
        <is>
          <t>Fleet</t>
        </is>
      </c>
      <c r="I2834" t="inlineStr">
        <is>
          <t>Private buyer</t>
        </is>
      </c>
      <c r="J2834" t="inlineStr">
        <is>
          <t>Yuki Sato</t>
        </is>
      </c>
      <c r="K2834" s="70" t="n">
        <v>12</v>
      </c>
      <c r="L2834" s="71" t="n">
        <v>4127610.29</v>
      </c>
      <c r="M2834" s="71" t="n">
        <v>49531323.48</v>
      </c>
      <c r="N2834" s="71" t="n">
        <v>2476566.17</v>
      </c>
      <c r="O2834" s="71" t="n">
        <v>47054757.31</v>
      </c>
      <c r="P2834" s="71" t="n">
        <v>39875904.92</v>
      </c>
      <c r="Q2834" s="71" t="n">
        <v>7178852.39</v>
      </c>
      <c r="R2834" t="inlineStr">
        <is>
          <t>BK-02</t>
        </is>
      </c>
      <c r="S2834" t="inlineStr">
        <is>
          <t>Petrol</t>
        </is>
      </c>
      <c r="T2834" s="70" t="n">
        <v>13</v>
      </c>
      <c r="U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TY102826</t>
        </is>
      </c>
      <c r="B2835" s="68" t="n">
        <v>46032</v>
      </c>
      <c r="C2835" s="69" t="n">
        <v>2026</v>
      </c>
      <c r="D2835" t="inlineStr">
        <is>
          <t>Jan</t>
        </is>
      </c>
      <c r="E2835" t="inlineStr">
        <is>
          <t>Europe</t>
        </is>
      </c>
      <c r="F2835" t="inlineStr">
        <is>
          <t>France</t>
        </is>
      </c>
      <c r="G2835" t="inlineStr">
        <is>
          <t>RAV4</t>
        </is>
      </c>
      <c r="H2835" t="inlineStr">
        <is>
          <t>Dealer retail</t>
        </is>
      </c>
      <c r="I2835" t="inlineStr">
        <is>
          <t>Private buyer</t>
        </is>
      </c>
      <c r="J2835" t="inlineStr">
        <is>
          <t>Zoya Ahmed</t>
        </is>
      </c>
      <c r="K2835" s="70" t="n">
        <v>17</v>
      </c>
      <c r="L2835" s="71" t="n">
        <v>3557045.62</v>
      </c>
      <c r="M2835" s="71" t="n">
        <v>60469775.54</v>
      </c>
      <c r="N2835" s="71" t="n">
        <v>0</v>
      </c>
      <c r="O2835" s="71" t="n">
        <v>60469775.54</v>
      </c>
      <c r="P2835" s="71" t="n">
        <v>47110665.35</v>
      </c>
      <c r="Q2835" s="71" t="n">
        <v>13359110.19</v>
      </c>
      <c r="R2835" t="inlineStr">
        <is>
          <t>PA-02</t>
        </is>
      </c>
      <c r="S2835" t="inlineStr">
        <is>
          <t>Hybrid</t>
        </is>
      </c>
      <c r="T2835" s="70" t="n">
        <v>17</v>
      </c>
      <c r="U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TY102827</t>
        </is>
      </c>
      <c r="B2836" s="68" t="n">
        <v>46032</v>
      </c>
      <c r="C2836" s="69" t="n">
        <v>2026</v>
      </c>
      <c r="D2836" t="inlineStr">
        <is>
          <t>Jan</t>
        </is>
      </c>
      <c r="E2836" t="inlineStr">
        <is>
          <t>North America</t>
        </is>
      </c>
      <c r="F2836" t="inlineStr">
        <is>
          <t>USA</t>
        </is>
      </c>
      <c r="G2836" t="inlineStr">
        <is>
          <t>Corolla</t>
        </is>
      </c>
      <c r="H2836" t="inlineStr">
        <is>
          <t>Dealer retail</t>
        </is>
      </c>
      <c r="I2836" t="inlineStr">
        <is>
          <t>Private buyer</t>
        </is>
      </c>
      <c r="J2836" t="inlineStr">
        <is>
          <t>Shraddha Kulkarni</t>
        </is>
      </c>
      <c r="K2836" s="70" t="n">
        <v>28</v>
      </c>
      <c r="L2836" s="71" t="n">
        <v>2896014.54</v>
      </c>
      <c r="M2836" s="71" t="n">
        <v>81088407.12</v>
      </c>
      <c r="N2836" s="71" t="n">
        <v>2432652.21</v>
      </c>
      <c r="O2836" s="71" t="n">
        <v>78655754.91</v>
      </c>
      <c r="P2836" s="71" t="n">
        <v>61870700.33</v>
      </c>
      <c r="Q2836" s="71" t="n">
        <v>16785054.58</v>
      </c>
      <c r="R2836" t="inlineStr">
        <is>
          <t>NY-02</t>
        </is>
      </c>
      <c r="S2836" t="inlineStr">
        <is>
          <t>Hybrid</t>
        </is>
      </c>
      <c r="T2836" s="70" t="n">
        <v>31</v>
      </c>
      <c r="U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TY102828</t>
        </is>
      </c>
      <c r="B2837" s="68" t="n">
        <v>46032</v>
      </c>
      <c r="C2837" s="69" t="n">
        <v>2026</v>
      </c>
      <c r="D2837" t="inlineStr">
        <is>
          <t>Jan</t>
        </is>
      </c>
      <c r="E2837" t="inlineStr">
        <is>
          <t>North America</t>
        </is>
      </c>
      <c r="F2837" t="inlineStr">
        <is>
          <t>USA</t>
        </is>
      </c>
      <c r="G2837" t="inlineStr">
        <is>
          <t>Prius</t>
        </is>
      </c>
      <c r="H2837" t="inlineStr">
        <is>
          <t>Fleet</t>
        </is>
      </c>
      <c r="I2837" t="inlineStr">
        <is>
          <t>Private buyer</t>
        </is>
      </c>
      <c r="J2837" t="inlineStr">
        <is>
          <t>Mei Lin</t>
        </is>
      </c>
      <c r="K2837" s="70" t="n">
        <v>30</v>
      </c>
      <c r="L2837" s="71" t="n">
        <v>3591459.45</v>
      </c>
      <c r="M2837" s="71" t="n">
        <v>107743783.5</v>
      </c>
      <c r="N2837" s="71" t="n">
        <v>0</v>
      </c>
      <c r="O2837" s="71" t="n">
        <v>107743783.5</v>
      </c>
      <c r="P2837" s="71" t="n">
        <v>86351330.59999999</v>
      </c>
      <c r="Q2837" s="71" t="n">
        <v>21392452.9</v>
      </c>
      <c r="R2837" t="inlineStr">
        <is>
          <t>NY-02</t>
        </is>
      </c>
      <c r="S2837" t="inlineStr">
        <is>
          <t>Hybrid</t>
        </is>
      </c>
      <c r="T2837" s="70" t="n">
        <v>30</v>
      </c>
      <c r="U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TY102829</t>
        </is>
      </c>
      <c r="B2838" s="68" t="n">
        <v>46032</v>
      </c>
      <c r="C2838" s="69" t="n">
        <v>2026</v>
      </c>
      <c r="D2838" t="inlineStr">
        <is>
          <t>Jan</t>
        </is>
      </c>
      <c r="E2838" t="inlineStr">
        <is>
          <t>Japan</t>
        </is>
      </c>
      <c r="F2838" t="inlineStr">
        <is>
          <t>Japan</t>
        </is>
      </c>
      <c r="G2838" t="inlineStr">
        <is>
          <t>Hilux</t>
        </is>
      </c>
      <c r="H2838" t="inlineStr">
        <is>
          <t>Dealer retail</t>
        </is>
      </c>
      <c r="I2838" t="inlineStr">
        <is>
          <t>Private buyer</t>
        </is>
      </c>
      <c r="J2838" t="inlineStr">
        <is>
          <t>Sara Rossi</t>
        </is>
      </c>
      <c r="K2838" s="70" t="n">
        <v>37</v>
      </c>
      <c r="L2838" s="71" t="n">
        <v>4084727.5</v>
      </c>
      <c r="M2838" s="71" t="n">
        <v>151134917.5</v>
      </c>
      <c r="N2838" s="71" t="n">
        <v>7556745.88</v>
      </c>
      <c r="O2838" s="71" t="n">
        <v>143578171.62</v>
      </c>
      <c r="P2838" s="71" t="n">
        <v>116666007.7</v>
      </c>
      <c r="Q2838" s="71" t="n">
        <v>26912163.92</v>
      </c>
      <c r="R2838" t="inlineStr">
        <is>
          <t>OS-02</t>
        </is>
      </c>
      <c r="S2838" t="inlineStr">
        <is>
          <t>Petrol</t>
        </is>
      </c>
      <c r="T2838" s="70" t="n">
        <v>39</v>
      </c>
      <c r="U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TY102830</t>
        </is>
      </c>
      <c r="B2839" s="68" t="n">
        <v>46032</v>
      </c>
      <c r="C2839" s="69" t="n">
        <v>2026</v>
      </c>
      <c r="D2839" t="inlineStr">
        <is>
          <t>Jan</t>
        </is>
      </c>
      <c r="E2839" t="inlineStr">
        <is>
          <t>Asia</t>
        </is>
      </c>
      <c r="F2839" t="inlineStr">
        <is>
          <t>Thailand</t>
        </is>
      </c>
      <c r="G2839" t="inlineStr">
        <is>
          <t>Prius</t>
        </is>
      </c>
      <c r="H2839" t="inlineStr">
        <is>
          <t>Online reservation</t>
        </is>
      </c>
      <c r="I2839" t="inlineStr">
        <is>
          <t>Private buyer</t>
        </is>
      </c>
      <c r="J2839" t="inlineStr">
        <is>
          <t>Sara Rossi</t>
        </is>
      </c>
      <c r="K2839" s="70" t="n">
        <v>41</v>
      </c>
      <c r="L2839" s="71" t="n">
        <v>3872621.01</v>
      </c>
      <c r="M2839" s="71" t="n">
        <v>158777461.41</v>
      </c>
      <c r="N2839" s="71" t="n">
        <v>4763323.84</v>
      </c>
      <c r="O2839" s="71" t="n">
        <v>154014137.57</v>
      </c>
      <c r="P2839" s="71" t="n">
        <v>120054280.2</v>
      </c>
      <c r="Q2839" s="71" t="n">
        <v>33959857.37</v>
      </c>
      <c r="R2839" t="inlineStr">
        <is>
          <t>BK-04</t>
        </is>
      </c>
      <c r="S2839" t="inlineStr">
        <is>
          <t>Hybrid</t>
        </is>
      </c>
      <c r="T2839" s="70" t="n">
        <v>43</v>
      </c>
      <c r="U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TY102831</t>
        </is>
      </c>
      <c r="B2840" s="68" t="n">
        <v>46032</v>
      </c>
      <c r="C2840" s="69" t="n">
        <v>2026</v>
      </c>
      <c r="D2840" t="inlineStr">
        <is>
          <t>Jan</t>
        </is>
      </c>
      <c r="E2840" t="inlineStr">
        <is>
          <t>Middle East</t>
        </is>
      </c>
      <c r="F2840" t="inlineStr">
        <is>
          <t>Saudi Arabia</t>
        </is>
      </c>
      <c r="G2840" t="inlineStr">
        <is>
          <t>RAV4</t>
        </is>
      </c>
      <c r="H2840" t="inlineStr">
        <is>
          <t>Fleet</t>
        </is>
      </c>
      <c r="I2840" t="inlineStr">
        <is>
          <t>Private buyer</t>
        </is>
      </c>
      <c r="J2840" t="inlineStr">
        <is>
          <t>Yuki Sato</t>
        </is>
      </c>
      <c r="K2840" s="70" t="n">
        <v>38</v>
      </c>
      <c r="L2840" s="71" t="n">
        <v>3954567.67</v>
      </c>
      <c r="M2840" s="71" t="n">
        <v>150273571.46</v>
      </c>
      <c r="N2840" s="71" t="n">
        <v>4508207.14</v>
      </c>
      <c r="O2840" s="71" t="n">
        <v>145765364.32</v>
      </c>
      <c r="P2840" s="71" t="n">
        <v>109445064.35</v>
      </c>
      <c r="Q2840" s="71" t="n">
        <v>36320299.97</v>
      </c>
      <c r="R2840" t="inlineStr">
        <is>
          <t>RY-01</t>
        </is>
      </c>
      <c r="S2840" t="inlineStr">
        <is>
          <t>Hybrid</t>
        </is>
      </c>
      <c r="T2840" s="70" t="n">
        <v>39</v>
      </c>
      <c r="U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TY102832</t>
        </is>
      </c>
      <c r="B2841" s="68" t="n">
        <v>46032</v>
      </c>
      <c r="C2841" s="69" t="n">
        <v>2026</v>
      </c>
      <c r="D2841" t="inlineStr">
        <is>
          <t>Jan</t>
        </is>
      </c>
      <c r="E2841" t="inlineStr">
        <is>
          <t>Middle East</t>
        </is>
      </c>
      <c r="F2841" t="inlineStr">
        <is>
          <t>UAE</t>
        </is>
      </c>
      <c r="G2841" t="inlineStr">
        <is>
          <t>Land Cruiser</t>
        </is>
      </c>
      <c r="H2841" t="inlineStr">
        <is>
          <t>Dealer retail</t>
        </is>
      </c>
      <c r="I2841" t="inlineStr">
        <is>
          <t>Government</t>
        </is>
      </c>
      <c r="J2841" t="inlineStr">
        <is>
          <t>Liam O'Brien</t>
        </is>
      </c>
      <c r="K2841" s="70" t="n">
        <v>5</v>
      </c>
      <c r="L2841" s="71" t="n">
        <v>7381048.36</v>
      </c>
      <c r="M2841" s="71" t="n">
        <v>36905241.8</v>
      </c>
      <c r="N2841" s="71" t="n">
        <v>0</v>
      </c>
      <c r="O2841" s="71" t="n">
        <v>36905241.8</v>
      </c>
      <c r="P2841" s="71" t="n">
        <v>26705775.6</v>
      </c>
      <c r="Q2841" s="71" t="n">
        <v>10199466.2</v>
      </c>
      <c r="R2841" t="inlineStr">
        <is>
          <t>DB-04</t>
        </is>
      </c>
      <c r="S2841" t="inlineStr">
        <is>
          <t>Diesel</t>
        </is>
      </c>
      <c r="T2841" s="70" t="n">
        <v>5</v>
      </c>
      <c r="U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TY102833</t>
        </is>
      </c>
      <c r="B2842" s="68" t="n">
        <v>46033</v>
      </c>
      <c r="C2842" s="69" t="n">
        <v>2026</v>
      </c>
      <c r="D2842" t="inlineStr">
        <is>
          <t>Jan</t>
        </is>
      </c>
      <c r="E2842" t="inlineStr">
        <is>
          <t>North America</t>
        </is>
      </c>
      <c r="F2842" t="inlineStr">
        <is>
          <t>USA</t>
        </is>
      </c>
      <c r="G2842" t="inlineStr">
        <is>
          <t>Hilux</t>
        </is>
      </c>
      <c r="H2842" t="inlineStr">
        <is>
          <t>Dealer retail</t>
        </is>
      </c>
      <c r="I2842" t="inlineStr">
        <is>
          <t>Private buyer</t>
        </is>
      </c>
      <c r="J2842" t="inlineStr">
        <is>
          <t>Shraddha Kulkarni</t>
        </is>
      </c>
      <c r="K2842" s="70" t="n">
        <v>39</v>
      </c>
      <c r="L2842" s="71" t="n">
        <v>3985093.67</v>
      </c>
      <c r="M2842" s="71" t="n">
        <v>155418653.13</v>
      </c>
      <c r="N2842" s="71" t="n">
        <v>4662559.59</v>
      </c>
      <c r="O2842" s="71" t="n">
        <v>150756093.54</v>
      </c>
      <c r="P2842" s="71" t="n">
        <v>123817032.69</v>
      </c>
      <c r="Q2842" s="71" t="n">
        <v>26939060.85</v>
      </c>
      <c r="R2842" t="inlineStr">
        <is>
          <t>NY-01</t>
        </is>
      </c>
      <c r="S2842" t="inlineStr">
        <is>
          <t>Diesel</t>
        </is>
      </c>
      <c r="T2842" s="70" t="n">
        <v>41</v>
      </c>
      <c r="U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TY102834</t>
        </is>
      </c>
      <c r="B2843" s="68" t="n">
        <v>46033</v>
      </c>
      <c r="C2843" s="69" t="n">
        <v>2026</v>
      </c>
      <c r="D2843" t="inlineStr">
        <is>
          <t>Jan</t>
        </is>
      </c>
      <c r="E2843" t="inlineStr">
        <is>
          <t>Asia</t>
        </is>
      </c>
      <c r="F2843" t="inlineStr">
        <is>
          <t>Indonesia</t>
        </is>
      </c>
      <c r="G2843" t="inlineStr">
        <is>
          <t>Prius</t>
        </is>
      </c>
      <c r="H2843" t="inlineStr">
        <is>
          <t>Fleet</t>
        </is>
      </c>
      <c r="I2843" t="inlineStr">
        <is>
          <t>Private buyer</t>
        </is>
      </c>
      <c r="J2843" t="inlineStr">
        <is>
          <t>Emma Clarke</t>
        </is>
      </c>
      <c r="K2843" s="70" t="n">
        <v>20</v>
      </c>
      <c r="L2843" s="71" t="n">
        <v>3820325.47</v>
      </c>
      <c r="M2843" s="71" t="n">
        <v>76406509.40000001</v>
      </c>
      <c r="N2843" s="71" t="n">
        <v>0</v>
      </c>
      <c r="O2843" s="71" t="n">
        <v>76406509.40000001</v>
      </c>
      <c r="P2843" s="71" t="n">
        <v>58908871.38</v>
      </c>
      <c r="Q2843" s="71" t="n">
        <v>17497638.02</v>
      </c>
      <c r="R2843" t="inlineStr">
        <is>
          <t>JK-03</t>
        </is>
      </c>
      <c r="S2843" t="inlineStr">
        <is>
          <t>Hybrid</t>
        </is>
      </c>
      <c r="T2843" s="70" t="n">
        <v>22</v>
      </c>
      <c r="U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TY102835</t>
        </is>
      </c>
      <c r="B2844" s="68" t="n">
        <v>46033</v>
      </c>
      <c r="C2844" s="69" t="n">
        <v>2026</v>
      </c>
      <c r="D2844" t="inlineStr">
        <is>
          <t>Jan</t>
        </is>
      </c>
      <c r="E2844" t="inlineStr">
        <is>
          <t>Europe</t>
        </is>
      </c>
      <c r="F2844" t="inlineStr">
        <is>
          <t>Germany</t>
        </is>
      </c>
      <c r="G2844" t="inlineStr">
        <is>
          <t>bZ4X</t>
        </is>
      </c>
      <c r="H2844" t="inlineStr">
        <is>
          <t>Dealer retail</t>
        </is>
      </c>
      <c r="I2844" t="inlineStr">
        <is>
          <t>Private buyer</t>
        </is>
      </c>
      <c r="J2844" t="inlineStr">
        <is>
          <t>Mei Lin</t>
        </is>
      </c>
      <c r="K2844" s="70" t="n">
        <v>30</v>
      </c>
      <c r="L2844" s="71" t="n">
        <v>7272084.61</v>
      </c>
      <c r="M2844" s="71" t="n">
        <v>218162538.3</v>
      </c>
      <c r="N2844" s="71" t="n">
        <v>0</v>
      </c>
      <c r="O2844" s="71" t="n">
        <v>218162538.3</v>
      </c>
      <c r="P2844" s="71" t="n">
        <v>156584811.41</v>
      </c>
      <c r="Q2844" s="71" t="n">
        <v>61577726.89</v>
      </c>
      <c r="R2844" t="inlineStr">
        <is>
          <t>BE-02</t>
        </is>
      </c>
      <c r="S2844" t="inlineStr">
        <is>
          <t>EV</t>
        </is>
      </c>
      <c r="T2844" s="70" t="n">
        <v>30</v>
      </c>
      <c r="U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TY102836</t>
        </is>
      </c>
      <c r="B2845" s="68" t="n">
        <v>46034</v>
      </c>
      <c r="C2845" s="69" t="n">
        <v>2026</v>
      </c>
      <c r="D2845" t="inlineStr">
        <is>
          <t>Jan</t>
        </is>
      </c>
      <c r="E2845" t="inlineStr">
        <is>
          <t>North America</t>
        </is>
      </c>
      <c r="F2845" t="inlineStr">
        <is>
          <t>USA</t>
        </is>
      </c>
      <c r="G2845" t="inlineStr">
        <is>
          <t>Corolla</t>
        </is>
      </c>
      <c r="H2845" t="inlineStr">
        <is>
          <t>Dealer retail</t>
        </is>
      </c>
      <c r="I2845" t="inlineStr">
        <is>
          <t>Private buyer</t>
        </is>
      </c>
      <c r="J2845" t="inlineStr">
        <is>
          <t>Ravindra Patil</t>
        </is>
      </c>
      <c r="K2845" s="70" t="n">
        <v>39</v>
      </c>
      <c r="L2845" s="71" t="n">
        <v>2764387.54</v>
      </c>
      <c r="M2845" s="71" t="n">
        <v>107811114.06</v>
      </c>
      <c r="N2845" s="71" t="n">
        <v>0</v>
      </c>
      <c r="O2845" s="71" t="n">
        <v>107811114.06</v>
      </c>
      <c r="P2845" s="71" t="n">
        <v>86525030.88</v>
      </c>
      <c r="Q2845" s="71" t="n">
        <v>21286083.18</v>
      </c>
      <c r="R2845" t="inlineStr">
        <is>
          <t>NY-02</t>
        </is>
      </c>
      <c r="S2845" t="inlineStr">
        <is>
          <t>Hybrid</t>
        </is>
      </c>
      <c r="T2845" s="70" t="n">
        <v>39</v>
      </c>
      <c r="U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TY102837</t>
        </is>
      </c>
      <c r="B2846" s="68" t="n">
        <v>46034</v>
      </c>
      <c r="C2846" s="69" t="n">
        <v>2026</v>
      </c>
      <c r="D2846" t="inlineStr">
        <is>
          <t>Jan</t>
        </is>
      </c>
      <c r="E2846" t="inlineStr">
        <is>
          <t>North America</t>
        </is>
      </c>
      <c r="F2846" t="inlineStr">
        <is>
          <t>USA</t>
        </is>
      </c>
      <c r="G2846" t="inlineStr">
        <is>
          <t>Camry</t>
        </is>
      </c>
      <c r="H2846" t="inlineStr">
        <is>
          <t>Dealer retail</t>
        </is>
      </c>
      <c r="I2846" t="inlineStr">
        <is>
          <t>Private buyer</t>
        </is>
      </c>
      <c r="J2846" t="inlineStr">
        <is>
          <t>Emma Clarke</t>
        </is>
      </c>
      <c r="K2846" s="70" t="n">
        <v>42</v>
      </c>
      <c r="L2846" s="71" t="n">
        <v>3816779.11</v>
      </c>
      <c r="M2846" s="71" t="n">
        <v>160304722.62</v>
      </c>
      <c r="N2846" s="71" t="n">
        <v>4809141.68</v>
      </c>
      <c r="O2846" s="71" t="n">
        <v>155495580.94</v>
      </c>
      <c r="P2846" s="71" t="n">
        <v>131854256.82</v>
      </c>
      <c r="Q2846" s="71" t="n">
        <v>23641324.12</v>
      </c>
      <c r="R2846" t="inlineStr">
        <is>
          <t>LA-03</t>
        </is>
      </c>
      <c r="S2846" t="inlineStr">
        <is>
          <t>Hybrid</t>
        </is>
      </c>
      <c r="T2846" s="70" t="n">
        <v>41</v>
      </c>
      <c r="U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TY102838</t>
        </is>
      </c>
      <c r="B2847" s="68" t="n">
        <v>46034</v>
      </c>
      <c r="C2847" s="69" t="n">
        <v>2026</v>
      </c>
      <c r="D2847" t="inlineStr">
        <is>
          <t>Jan</t>
        </is>
      </c>
      <c r="E2847" t="inlineStr">
        <is>
          <t>North America</t>
        </is>
      </c>
      <c r="F2847" t="inlineStr">
        <is>
          <t>Canada</t>
        </is>
      </c>
      <c r="G2847" t="inlineStr">
        <is>
          <t>Hilux</t>
        </is>
      </c>
      <c r="H2847" t="inlineStr">
        <is>
          <t>Dealer retail</t>
        </is>
      </c>
      <c r="I2847" t="inlineStr">
        <is>
          <t>Private buyer</t>
        </is>
      </c>
      <c r="J2847" t="inlineStr">
        <is>
          <t>Ana Costa</t>
        </is>
      </c>
      <c r="K2847" s="70" t="n">
        <v>38</v>
      </c>
      <c r="L2847" s="71" t="n">
        <v>4231708.15</v>
      </c>
      <c r="M2847" s="71" t="n">
        <v>160804909.7</v>
      </c>
      <c r="N2847" s="71" t="n">
        <v>0</v>
      </c>
      <c r="O2847" s="71" t="n">
        <v>160804909.7</v>
      </c>
      <c r="P2847" s="71" t="n">
        <v>118446200.89</v>
      </c>
      <c r="Q2847" s="71" t="n">
        <v>42358708.81</v>
      </c>
      <c r="R2847" t="inlineStr">
        <is>
          <t>TO-01</t>
        </is>
      </c>
      <c r="S2847" t="inlineStr">
        <is>
          <t>Diesel</t>
        </is>
      </c>
      <c r="T2847" s="70" t="n">
        <v>42</v>
      </c>
      <c r="U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TY102839</t>
        </is>
      </c>
      <c r="B2848" s="68" t="n">
        <v>46034</v>
      </c>
      <c r="C2848" s="69" t="n">
        <v>2026</v>
      </c>
      <c r="D2848" t="inlineStr">
        <is>
          <t>Jan</t>
        </is>
      </c>
      <c r="E2848" t="inlineStr">
        <is>
          <t>Middle East</t>
        </is>
      </c>
      <c r="F2848" t="inlineStr">
        <is>
          <t>Saudi Arabia</t>
        </is>
      </c>
      <c r="G2848" t="inlineStr">
        <is>
          <t>Camry</t>
        </is>
      </c>
      <c r="H2848" t="inlineStr">
        <is>
          <t>Fleet</t>
        </is>
      </c>
      <c r="I2848" t="inlineStr">
        <is>
          <t>Private buyer</t>
        </is>
      </c>
      <c r="J2848" t="inlineStr">
        <is>
          <t>Sara Rossi</t>
        </is>
      </c>
      <c r="K2848" s="70" t="n">
        <v>42</v>
      </c>
      <c r="L2848" s="71" t="n">
        <v>4237024.93</v>
      </c>
      <c r="M2848" s="71" t="n">
        <v>177955047.06</v>
      </c>
      <c r="N2848" s="71" t="n">
        <v>3559100.94</v>
      </c>
      <c r="O2848" s="71" t="n">
        <v>174395946.12</v>
      </c>
      <c r="P2848" s="71" t="n">
        <v>133467350.83</v>
      </c>
      <c r="Q2848" s="71" t="n">
        <v>40928595.29</v>
      </c>
      <c r="R2848" t="inlineStr">
        <is>
          <t>RY-01</t>
        </is>
      </c>
      <c r="S2848" t="inlineStr">
        <is>
          <t>Hybrid</t>
        </is>
      </c>
      <c r="T2848" s="70" t="n">
        <v>42</v>
      </c>
      <c r="U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TY102840</t>
        </is>
      </c>
      <c r="B2849" s="68" t="n">
        <v>46034</v>
      </c>
      <c r="C2849" s="69" t="n">
        <v>2026</v>
      </c>
      <c r="D2849" t="inlineStr">
        <is>
          <t>Jan</t>
        </is>
      </c>
      <c r="E2849" t="inlineStr">
        <is>
          <t>Japan</t>
        </is>
      </c>
      <c r="F2849" t="inlineStr">
        <is>
          <t>Japan</t>
        </is>
      </c>
      <c r="G2849" t="inlineStr">
        <is>
          <t>Corolla</t>
        </is>
      </c>
      <c r="H2849" t="inlineStr">
        <is>
          <t>Dealer retail</t>
        </is>
      </c>
      <c r="I2849" t="inlineStr">
        <is>
          <t>Private buyer</t>
        </is>
      </c>
      <c r="J2849" t="inlineStr">
        <is>
          <t>Lucas Martin</t>
        </is>
      </c>
      <c r="K2849" s="70" t="n">
        <v>46</v>
      </c>
      <c r="L2849" s="71" t="n">
        <v>2745662.16</v>
      </c>
      <c r="M2849" s="71" t="n">
        <v>126300459.36</v>
      </c>
      <c r="N2849" s="71" t="n">
        <v>2526009.19</v>
      </c>
      <c r="O2849" s="71" t="n">
        <v>123774450.17</v>
      </c>
      <c r="P2849" s="71" t="n">
        <v>105836614.85</v>
      </c>
      <c r="Q2849" s="71" t="n">
        <v>17937835.32</v>
      </c>
      <c r="R2849" t="inlineStr">
        <is>
          <t>NG-01</t>
        </is>
      </c>
      <c r="S2849" t="inlineStr">
        <is>
          <t>Hybrid</t>
        </is>
      </c>
      <c r="T2849" s="70" t="n">
        <v>49</v>
      </c>
      <c r="U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TY102841</t>
        </is>
      </c>
      <c r="B2850" s="68" t="n">
        <v>46034</v>
      </c>
      <c r="C2850" s="69" t="n">
        <v>2026</v>
      </c>
      <c r="D2850" t="inlineStr">
        <is>
          <t>Jan</t>
        </is>
      </c>
      <c r="E2850" t="inlineStr">
        <is>
          <t>North America</t>
        </is>
      </c>
      <c r="F2850" t="inlineStr">
        <is>
          <t>Canada</t>
        </is>
      </c>
      <c r="G2850" t="inlineStr">
        <is>
          <t>RAV4</t>
        </is>
      </c>
      <c r="H2850" t="inlineStr">
        <is>
          <t>Fleet</t>
        </is>
      </c>
      <c r="I2850" t="inlineStr">
        <is>
          <t>Private buyer</t>
        </is>
      </c>
      <c r="J2850" t="inlineStr">
        <is>
          <t>Carlos Silva</t>
        </is>
      </c>
      <c r="K2850" s="70" t="n">
        <v>24</v>
      </c>
      <c r="L2850" s="71" t="n">
        <v>3693221.16</v>
      </c>
      <c r="M2850" s="71" t="n">
        <v>88637307.84</v>
      </c>
      <c r="N2850" s="71" t="n">
        <v>1772746.16</v>
      </c>
      <c r="O2850" s="71" t="n">
        <v>86864561.68000001</v>
      </c>
      <c r="P2850" s="71" t="n">
        <v>68485741.17</v>
      </c>
      <c r="Q2850" s="71" t="n">
        <v>18378820.51</v>
      </c>
      <c r="R2850" t="inlineStr">
        <is>
          <t>TO-01</t>
        </is>
      </c>
      <c r="S2850" t="inlineStr">
        <is>
          <t>Hybrid</t>
        </is>
      </c>
      <c r="T2850" s="70" t="n">
        <v>24</v>
      </c>
      <c r="U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TY102842</t>
        </is>
      </c>
      <c r="B2851" s="68" t="n">
        <v>46034</v>
      </c>
      <c r="C2851" s="69" t="n">
        <v>2026</v>
      </c>
      <c r="D2851" t="inlineStr">
        <is>
          <t>Jan</t>
        </is>
      </c>
      <c r="E2851" t="inlineStr">
        <is>
          <t>North America</t>
        </is>
      </c>
      <c r="F2851" t="inlineStr">
        <is>
          <t>USA</t>
        </is>
      </c>
      <c r="G2851" t="inlineStr">
        <is>
          <t>bZ4X</t>
        </is>
      </c>
      <c r="H2851" t="inlineStr">
        <is>
          <t>Dealer retail</t>
        </is>
      </c>
      <c r="I2851" t="inlineStr">
        <is>
          <t>Private buyer</t>
        </is>
      </c>
      <c r="J2851" t="inlineStr">
        <is>
          <t>Kofi Mensah</t>
        </is>
      </c>
      <c r="K2851" s="70" t="n">
        <v>29</v>
      </c>
      <c r="L2851" s="71" t="n">
        <v>6786672.53</v>
      </c>
      <c r="M2851" s="71" t="n">
        <v>196813503.37</v>
      </c>
      <c r="N2851" s="71" t="n">
        <v>9840675.17</v>
      </c>
      <c r="O2851" s="71" t="n">
        <v>186972828.2</v>
      </c>
      <c r="P2851" s="71" t="n">
        <v>152813285.26</v>
      </c>
      <c r="Q2851" s="71" t="n">
        <v>34159542.94</v>
      </c>
      <c r="R2851" t="inlineStr">
        <is>
          <t>TX-04</t>
        </is>
      </c>
      <c r="S2851" t="inlineStr">
        <is>
          <t>EV</t>
        </is>
      </c>
      <c r="T2851" s="70" t="n">
        <v>31</v>
      </c>
      <c r="U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TY102843</t>
        </is>
      </c>
      <c r="B2852" s="68" t="n">
        <v>46034</v>
      </c>
      <c r="C2852" s="69" t="n">
        <v>2026</v>
      </c>
      <c r="D2852" t="inlineStr">
        <is>
          <t>Jan</t>
        </is>
      </c>
      <c r="E2852" t="inlineStr">
        <is>
          <t>North America</t>
        </is>
      </c>
      <c r="F2852" t="inlineStr">
        <is>
          <t>USA</t>
        </is>
      </c>
      <c r="G2852" t="inlineStr">
        <is>
          <t>RAV4</t>
        </is>
      </c>
      <c r="H2852" t="inlineStr">
        <is>
          <t>Dealer retail</t>
        </is>
      </c>
      <c r="I2852" t="inlineStr">
        <is>
          <t>Company fleet</t>
        </is>
      </c>
      <c r="J2852" t="inlineStr">
        <is>
          <t>Fatima Al-Saud</t>
        </is>
      </c>
      <c r="K2852" s="70" t="n">
        <v>18</v>
      </c>
      <c r="L2852" s="71" t="n">
        <v>3846484.57</v>
      </c>
      <c r="M2852" s="71" t="n">
        <v>69236722.26000001</v>
      </c>
      <c r="N2852" s="71" t="n">
        <v>2077101.67</v>
      </c>
      <c r="O2852" s="71" t="n">
        <v>67159620.59</v>
      </c>
      <c r="P2852" s="71" t="n">
        <v>51047144.45</v>
      </c>
      <c r="Q2852" s="71" t="n">
        <v>16112476.14</v>
      </c>
      <c r="R2852" t="inlineStr">
        <is>
          <t>LA-04</t>
        </is>
      </c>
      <c r="S2852" t="inlineStr">
        <is>
          <t>Hybrid</t>
        </is>
      </c>
      <c r="T2852" s="70" t="n">
        <v>20</v>
      </c>
      <c r="U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TY102844</t>
        </is>
      </c>
      <c r="B2853" s="68" t="n">
        <v>46034</v>
      </c>
      <c r="C2853" s="69" t="n">
        <v>2026</v>
      </c>
      <c r="D2853" t="inlineStr">
        <is>
          <t>Jan</t>
        </is>
      </c>
      <c r="E2853" t="inlineStr">
        <is>
          <t>Japan</t>
        </is>
      </c>
      <c r="F2853" t="inlineStr">
        <is>
          <t>Japan</t>
        </is>
      </c>
      <c r="G2853" t="inlineStr">
        <is>
          <t>Camry</t>
        </is>
      </c>
      <c r="H2853" t="inlineStr">
        <is>
          <t>Dealer retail</t>
        </is>
      </c>
      <c r="I2853" t="inlineStr">
        <is>
          <t>Private buyer</t>
        </is>
      </c>
      <c r="J2853" t="inlineStr">
        <is>
          <t>Zoya Ahmed</t>
        </is>
      </c>
      <c r="K2853" s="70" t="n">
        <v>24</v>
      </c>
      <c r="L2853" s="71" t="n">
        <v>3960900.85</v>
      </c>
      <c r="M2853" s="71" t="n">
        <v>95061620.40000001</v>
      </c>
      <c r="N2853" s="71" t="n">
        <v>2851848.61</v>
      </c>
      <c r="O2853" s="71" t="n">
        <v>92209771.79000001</v>
      </c>
      <c r="P2853" s="71" t="n">
        <v>79560154.04000001</v>
      </c>
      <c r="Q2853" s="71" t="n">
        <v>12649617.75</v>
      </c>
      <c r="R2853" t="inlineStr">
        <is>
          <t>OS-03</t>
        </is>
      </c>
      <c r="S2853" t="inlineStr">
        <is>
          <t>Petrol</t>
        </is>
      </c>
      <c r="T2853" s="70" t="n">
        <v>24</v>
      </c>
      <c r="U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TY102845</t>
        </is>
      </c>
      <c r="B2854" s="68" t="n">
        <v>46034</v>
      </c>
      <c r="C2854" s="69" t="n">
        <v>2026</v>
      </c>
      <c r="D2854" t="inlineStr">
        <is>
          <t>Jan</t>
        </is>
      </c>
      <c r="E2854" t="inlineStr">
        <is>
          <t>Japan</t>
        </is>
      </c>
      <c r="F2854" t="inlineStr">
        <is>
          <t>Japan</t>
        </is>
      </c>
      <c r="G2854" t="inlineStr">
        <is>
          <t>RAV4</t>
        </is>
      </c>
      <c r="H2854" t="inlineStr">
        <is>
          <t>Dealer retail</t>
        </is>
      </c>
      <c r="I2854" t="inlineStr">
        <is>
          <t>Private buyer</t>
        </is>
      </c>
      <c r="J2854" t="inlineStr">
        <is>
          <t>Arjun Mehta</t>
        </is>
      </c>
      <c r="K2854" s="70" t="n">
        <v>20</v>
      </c>
      <c r="L2854" s="71" t="n">
        <v>3948316.1</v>
      </c>
      <c r="M2854" s="71" t="n">
        <v>78966322</v>
      </c>
      <c r="N2854" s="71" t="n">
        <v>0</v>
      </c>
      <c r="O2854" s="71" t="n">
        <v>78966322</v>
      </c>
      <c r="P2854" s="71" t="n">
        <v>58458028.16</v>
      </c>
      <c r="Q2854" s="71" t="n">
        <v>20508293.84</v>
      </c>
      <c r="R2854" t="inlineStr">
        <is>
          <t>NG-04</t>
        </is>
      </c>
      <c r="S2854" t="inlineStr">
        <is>
          <t>Hybrid</t>
        </is>
      </c>
      <c r="T2854" s="70" t="n">
        <v>21</v>
      </c>
      <c r="U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TY102846</t>
        </is>
      </c>
      <c r="B2855" s="68" t="n">
        <v>46034</v>
      </c>
      <c r="C2855" s="69" t="n">
        <v>2026</v>
      </c>
      <c r="D2855" t="inlineStr">
        <is>
          <t>Jan</t>
        </is>
      </c>
      <c r="E2855" t="inlineStr">
        <is>
          <t>North America</t>
        </is>
      </c>
      <c r="F2855" t="inlineStr">
        <is>
          <t>USA</t>
        </is>
      </c>
      <c r="G2855" t="inlineStr">
        <is>
          <t>bZ4X</t>
        </is>
      </c>
      <c r="H2855" t="inlineStr">
        <is>
          <t>Dealer retail</t>
        </is>
      </c>
      <c r="I2855" t="inlineStr">
        <is>
          <t>Government</t>
        </is>
      </c>
      <c r="J2855" t="inlineStr">
        <is>
          <t>Yuki Sato</t>
        </is>
      </c>
      <c r="K2855" s="70" t="n">
        <v>20</v>
      </c>
      <c r="L2855" s="71" t="n">
        <v>7120241.13</v>
      </c>
      <c r="M2855" s="71" t="n">
        <v>142404822.6</v>
      </c>
      <c r="N2855" s="71" t="n">
        <v>7120241.13</v>
      </c>
      <c r="O2855" s="71" t="n">
        <v>135284581.47</v>
      </c>
      <c r="P2855" s="71" t="n">
        <v>111483361.05</v>
      </c>
      <c r="Q2855" s="71" t="n">
        <v>23801220.42</v>
      </c>
      <c r="R2855" t="inlineStr">
        <is>
          <t>NY-04</t>
        </is>
      </c>
      <c r="S2855" t="inlineStr">
        <is>
          <t>EV</t>
        </is>
      </c>
      <c r="T2855" s="70" t="n">
        <v>21</v>
      </c>
      <c r="U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TY102847</t>
        </is>
      </c>
      <c r="B2856" s="68" t="n">
        <v>46035</v>
      </c>
      <c r="C2856" s="69" t="n">
        <v>2026</v>
      </c>
      <c r="D2856" t="inlineStr">
        <is>
          <t>Jan</t>
        </is>
      </c>
      <c r="E2856" t="inlineStr">
        <is>
          <t>Japan</t>
        </is>
      </c>
      <c r="F2856" t="inlineStr">
        <is>
          <t>Japan</t>
        </is>
      </c>
      <c r="G2856" t="inlineStr">
        <is>
          <t>RAV4</t>
        </is>
      </c>
      <c r="H2856" t="inlineStr">
        <is>
          <t>Dealer retail</t>
        </is>
      </c>
      <c r="I2856" t="inlineStr">
        <is>
          <t>Private buyer</t>
        </is>
      </c>
      <c r="J2856" t="inlineStr">
        <is>
          <t>Amir Khan</t>
        </is>
      </c>
      <c r="K2856" s="70" t="n">
        <v>45</v>
      </c>
      <c r="L2856" s="71" t="n">
        <v>3772155.83</v>
      </c>
      <c r="M2856" s="71" t="n">
        <v>169747012.35</v>
      </c>
      <c r="N2856" s="71" t="n">
        <v>5092410.37</v>
      </c>
      <c r="O2856" s="71" t="n">
        <v>164654601.98</v>
      </c>
      <c r="P2856" s="71" t="n">
        <v>125127910.01</v>
      </c>
      <c r="Q2856" s="71" t="n">
        <v>39526691.97</v>
      </c>
      <c r="R2856" t="inlineStr">
        <is>
          <t>OS-04</t>
        </is>
      </c>
      <c r="S2856" t="inlineStr">
        <is>
          <t>Hybrid</t>
        </is>
      </c>
      <c r="T2856" s="70" t="n">
        <v>49</v>
      </c>
      <c r="U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TY102848</t>
        </is>
      </c>
      <c r="B2857" s="68" t="n">
        <v>46035</v>
      </c>
      <c r="C2857" s="69" t="n">
        <v>2026</v>
      </c>
      <c r="D2857" t="inlineStr">
        <is>
          <t>Jan</t>
        </is>
      </c>
      <c r="E2857" t="inlineStr">
        <is>
          <t>Europe</t>
        </is>
      </c>
      <c r="F2857" t="inlineStr">
        <is>
          <t>Germany</t>
        </is>
      </c>
      <c r="G2857" t="inlineStr">
        <is>
          <t>RAV4</t>
        </is>
      </c>
      <c r="H2857" t="inlineStr">
        <is>
          <t>Fleet</t>
        </is>
      </c>
      <c r="I2857" t="inlineStr">
        <is>
          <t>Private buyer</t>
        </is>
      </c>
      <c r="J2857" t="inlineStr">
        <is>
          <t>Wei Chen</t>
        </is>
      </c>
      <c r="K2857" s="70" t="n">
        <v>15</v>
      </c>
      <c r="L2857" s="71" t="n">
        <v>3710711.95</v>
      </c>
      <c r="M2857" s="71" t="n">
        <v>55660679.25</v>
      </c>
      <c r="N2857" s="71" t="n">
        <v>0</v>
      </c>
      <c r="O2857" s="71" t="n">
        <v>55660679.25</v>
      </c>
      <c r="P2857" s="71" t="n">
        <v>42796310.76</v>
      </c>
      <c r="Q2857" s="71" t="n">
        <v>12864368.49</v>
      </c>
      <c r="R2857" t="inlineStr">
        <is>
          <t>BE-03</t>
        </is>
      </c>
      <c r="S2857" t="inlineStr">
        <is>
          <t>Petrol</t>
        </is>
      </c>
      <c r="T2857" s="70" t="n">
        <v>14</v>
      </c>
      <c r="U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TY102849</t>
        </is>
      </c>
      <c r="B2858" s="68" t="n">
        <v>46035</v>
      </c>
      <c r="C2858" s="69" t="n">
        <v>2026</v>
      </c>
      <c r="D2858" t="inlineStr">
        <is>
          <t>Jan</t>
        </is>
      </c>
      <c r="E2858" t="inlineStr">
        <is>
          <t>Japan</t>
        </is>
      </c>
      <c r="F2858" t="inlineStr">
        <is>
          <t>Japan</t>
        </is>
      </c>
      <c r="G2858" t="inlineStr">
        <is>
          <t>RAV4</t>
        </is>
      </c>
      <c r="H2858" t="inlineStr">
        <is>
          <t>Online reservation</t>
        </is>
      </c>
      <c r="I2858" t="inlineStr">
        <is>
          <t>Private buyer</t>
        </is>
      </c>
      <c r="J2858" t="inlineStr">
        <is>
          <t>Amir Khan</t>
        </is>
      </c>
      <c r="K2858" s="70" t="n">
        <v>7</v>
      </c>
      <c r="L2858" s="71" t="n">
        <v>3737198.84</v>
      </c>
      <c r="M2858" s="71" t="n">
        <v>26160391.88</v>
      </c>
      <c r="N2858" s="71" t="n">
        <v>1308019.59</v>
      </c>
      <c r="O2858" s="71" t="n">
        <v>24852372.29</v>
      </c>
      <c r="P2858" s="71" t="n">
        <v>19267225.82</v>
      </c>
      <c r="Q2858" s="71" t="n">
        <v>5585146.47</v>
      </c>
      <c r="R2858" t="inlineStr">
        <is>
          <t>TK-03</t>
        </is>
      </c>
      <c r="S2858" t="inlineStr">
        <is>
          <t>Petrol</t>
        </is>
      </c>
      <c r="T2858" s="70" t="n">
        <v>7</v>
      </c>
      <c r="U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TY102850</t>
        </is>
      </c>
      <c r="B2859" s="68" t="n">
        <v>46035</v>
      </c>
      <c r="C2859" s="69" t="n">
        <v>2026</v>
      </c>
      <c r="D2859" t="inlineStr">
        <is>
          <t>Jan</t>
        </is>
      </c>
      <c r="E2859" t="inlineStr">
        <is>
          <t>North America</t>
        </is>
      </c>
      <c r="F2859" t="inlineStr">
        <is>
          <t>USA</t>
        </is>
      </c>
      <c r="G2859" t="inlineStr">
        <is>
          <t>Prius</t>
        </is>
      </c>
      <c r="H2859" t="inlineStr">
        <is>
          <t>Dealer retail</t>
        </is>
      </c>
      <c r="I2859" t="inlineStr">
        <is>
          <t>Private buyer</t>
        </is>
      </c>
      <c r="J2859" t="inlineStr">
        <is>
          <t>Priya Nair</t>
        </is>
      </c>
      <c r="K2859" s="70" t="n">
        <v>33</v>
      </c>
      <c r="L2859" s="71" t="n">
        <v>3689154.49</v>
      </c>
      <c r="M2859" s="71" t="n">
        <v>121742098.17</v>
      </c>
      <c r="N2859" s="71" t="n">
        <v>3652262.95</v>
      </c>
      <c r="O2859" s="71" t="n">
        <v>118089835.22</v>
      </c>
      <c r="P2859" s="71" t="n">
        <v>94981921.68000001</v>
      </c>
      <c r="Q2859" s="71" t="n">
        <v>23107913.54</v>
      </c>
      <c r="R2859" t="inlineStr">
        <is>
          <t>LA-03</t>
        </is>
      </c>
      <c r="S2859" t="inlineStr">
        <is>
          <t>Hybrid</t>
        </is>
      </c>
      <c r="T2859" s="70" t="n">
        <v>33</v>
      </c>
      <c r="U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TY102851</t>
        </is>
      </c>
      <c r="B2860" s="68" t="n">
        <v>46035</v>
      </c>
      <c r="C2860" s="69" t="n">
        <v>2026</v>
      </c>
      <c r="D2860" t="inlineStr">
        <is>
          <t>Jan</t>
        </is>
      </c>
      <c r="E2860" t="inlineStr">
        <is>
          <t>North America</t>
        </is>
      </c>
      <c r="F2860" t="inlineStr">
        <is>
          <t>USA</t>
        </is>
      </c>
      <c r="G2860" t="inlineStr">
        <is>
          <t>bZ4X</t>
        </is>
      </c>
      <c r="H2860" t="inlineStr">
        <is>
          <t>Dealer retail</t>
        </is>
      </c>
      <c r="I2860" t="inlineStr">
        <is>
          <t>Company fleet</t>
        </is>
      </c>
      <c r="J2860" t="inlineStr">
        <is>
          <t>Ana Costa</t>
        </is>
      </c>
      <c r="K2860" s="70" t="n">
        <v>47</v>
      </c>
      <c r="L2860" s="71" t="n">
        <v>6707959.24</v>
      </c>
      <c r="M2860" s="71" t="n">
        <v>315274084.28</v>
      </c>
      <c r="N2860" s="71" t="n">
        <v>9458222.529999999</v>
      </c>
      <c r="O2860" s="71" t="n">
        <v>305815861.75</v>
      </c>
      <c r="P2860" s="71" t="n">
        <v>261857580.16</v>
      </c>
      <c r="Q2860" s="71" t="n">
        <v>43958281.59</v>
      </c>
      <c r="R2860" t="inlineStr">
        <is>
          <t>NY-04</t>
        </is>
      </c>
      <c r="S2860" t="inlineStr">
        <is>
          <t>EV</t>
        </is>
      </c>
      <c r="T2860" s="70" t="n">
        <v>49</v>
      </c>
      <c r="U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TY102852</t>
        </is>
      </c>
      <c r="B2861" s="68" t="n">
        <v>46036</v>
      </c>
      <c r="C2861" s="69" t="n">
        <v>2026</v>
      </c>
      <c r="D2861" t="inlineStr">
        <is>
          <t>Jan</t>
        </is>
      </c>
      <c r="E2861" t="inlineStr">
        <is>
          <t>Asia</t>
        </is>
      </c>
      <c r="F2861" t="inlineStr">
        <is>
          <t>Thailand</t>
        </is>
      </c>
      <c r="G2861" t="inlineStr">
        <is>
          <t>bZ4X</t>
        </is>
      </c>
      <c r="H2861" t="inlineStr">
        <is>
          <t>Dealer retail</t>
        </is>
      </c>
      <c r="I2861" t="inlineStr">
        <is>
          <t>Company fleet</t>
        </is>
      </c>
      <c r="J2861" t="inlineStr">
        <is>
          <t>Carlos Silva</t>
        </is>
      </c>
      <c r="K2861" s="70" t="n">
        <v>13</v>
      </c>
      <c r="L2861" s="71" t="n">
        <v>6763365.48</v>
      </c>
      <c r="M2861" s="71" t="n">
        <v>87923751.23999999</v>
      </c>
      <c r="N2861" s="71" t="n">
        <v>0</v>
      </c>
      <c r="O2861" s="71" t="n">
        <v>87923751.23999999</v>
      </c>
      <c r="P2861" s="71" t="n">
        <v>72005425.2</v>
      </c>
      <c r="Q2861" s="71" t="n">
        <v>15918326.04</v>
      </c>
      <c r="R2861" t="inlineStr">
        <is>
          <t>BK-01</t>
        </is>
      </c>
      <c r="S2861" t="inlineStr">
        <is>
          <t>EV</t>
        </is>
      </c>
      <c r="T2861" s="70" t="n">
        <v>13</v>
      </c>
      <c r="U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TY102853</t>
        </is>
      </c>
      <c r="B2862" s="68" t="n">
        <v>46036</v>
      </c>
      <c r="C2862" s="69" t="n">
        <v>2026</v>
      </c>
      <c r="D2862" t="inlineStr">
        <is>
          <t>Jan</t>
        </is>
      </c>
      <c r="E2862" t="inlineStr">
        <is>
          <t>Asia</t>
        </is>
      </c>
      <c r="F2862" t="inlineStr">
        <is>
          <t>Thailand</t>
        </is>
      </c>
      <c r="G2862" t="inlineStr">
        <is>
          <t>bZ4X</t>
        </is>
      </c>
      <c r="H2862" t="inlineStr">
        <is>
          <t>Online reservation</t>
        </is>
      </c>
      <c r="I2862" t="inlineStr">
        <is>
          <t>Private buyer</t>
        </is>
      </c>
      <c r="J2862" t="inlineStr">
        <is>
          <t>Sara Rossi</t>
        </is>
      </c>
      <c r="K2862" s="70" t="n">
        <v>41</v>
      </c>
      <c r="L2862" s="71" t="n">
        <v>6879143.81</v>
      </c>
      <c r="M2862" s="71" t="n">
        <v>282044896.21</v>
      </c>
      <c r="N2862" s="71" t="n">
        <v>8461346.890000001</v>
      </c>
      <c r="O2862" s="71" t="n">
        <v>273583549.32</v>
      </c>
      <c r="P2862" s="71" t="n">
        <v>227493889.37</v>
      </c>
      <c r="Q2862" s="71" t="n">
        <v>46089659.95</v>
      </c>
      <c r="R2862" t="inlineStr">
        <is>
          <t>BK-01</t>
        </is>
      </c>
      <c r="S2862" t="inlineStr">
        <is>
          <t>EV</t>
        </is>
      </c>
      <c r="T2862" s="70" t="n">
        <v>42</v>
      </c>
      <c r="U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TY102854</t>
        </is>
      </c>
      <c r="B2863" s="68" t="n">
        <v>46036</v>
      </c>
      <c r="C2863" s="69" t="n">
        <v>2026</v>
      </c>
      <c r="D2863" t="inlineStr">
        <is>
          <t>Jan</t>
        </is>
      </c>
      <c r="E2863" t="inlineStr">
        <is>
          <t>Asia</t>
        </is>
      </c>
      <c r="F2863" t="inlineStr">
        <is>
          <t>Thailand</t>
        </is>
      </c>
      <c r="G2863" t="inlineStr">
        <is>
          <t>Corolla</t>
        </is>
      </c>
      <c r="H2863" t="inlineStr">
        <is>
          <t>Fleet</t>
        </is>
      </c>
      <c r="I2863" t="inlineStr">
        <is>
          <t>Private buyer</t>
        </is>
      </c>
      <c r="J2863" t="inlineStr">
        <is>
          <t>Kofi Mensah</t>
        </is>
      </c>
      <c r="K2863" s="70" t="n">
        <v>46</v>
      </c>
      <c r="L2863" s="71" t="n">
        <v>2671666.95</v>
      </c>
      <c r="M2863" s="71" t="n">
        <v>122896679.7</v>
      </c>
      <c r="N2863" s="71" t="n">
        <v>3686900.39</v>
      </c>
      <c r="O2863" s="71" t="n">
        <v>119209779.31</v>
      </c>
      <c r="P2863" s="71" t="n">
        <v>102512578.32</v>
      </c>
      <c r="Q2863" s="71" t="n">
        <v>16697200.99</v>
      </c>
      <c r="R2863" t="inlineStr">
        <is>
          <t>BK-03</t>
        </is>
      </c>
      <c r="S2863" t="inlineStr">
        <is>
          <t>Hybrid</t>
        </is>
      </c>
      <c r="T2863" s="70" t="n">
        <v>50</v>
      </c>
      <c r="U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TY102855</t>
        </is>
      </c>
      <c r="B2864" s="68" t="n">
        <v>46036</v>
      </c>
      <c r="C2864" s="69" t="n">
        <v>2026</v>
      </c>
      <c r="D2864" t="inlineStr">
        <is>
          <t>Jan</t>
        </is>
      </c>
      <c r="E2864" t="inlineStr">
        <is>
          <t>Japan</t>
        </is>
      </c>
      <c r="F2864" t="inlineStr">
        <is>
          <t>Japan</t>
        </is>
      </c>
      <c r="G2864" t="inlineStr">
        <is>
          <t>Corolla</t>
        </is>
      </c>
      <c r="H2864" t="inlineStr">
        <is>
          <t>Fleet</t>
        </is>
      </c>
      <c r="I2864" t="inlineStr">
        <is>
          <t>Private buyer</t>
        </is>
      </c>
      <c r="J2864" t="inlineStr">
        <is>
          <t>Ana Costa</t>
        </is>
      </c>
      <c r="K2864" s="70" t="n">
        <v>15</v>
      </c>
      <c r="L2864" s="71" t="n">
        <v>2990052.75</v>
      </c>
      <c r="M2864" s="71" t="n">
        <v>44850791.25</v>
      </c>
      <c r="N2864" s="71" t="n">
        <v>0</v>
      </c>
      <c r="O2864" s="71" t="n">
        <v>44850791.25</v>
      </c>
      <c r="P2864" s="71" t="n">
        <v>33539842.59</v>
      </c>
      <c r="Q2864" s="71" t="n">
        <v>11310948.66</v>
      </c>
      <c r="R2864" t="inlineStr">
        <is>
          <t>TK-04</t>
        </is>
      </c>
      <c r="S2864" t="inlineStr">
        <is>
          <t>Hybrid</t>
        </is>
      </c>
      <c r="T2864" s="70" t="n">
        <v>16</v>
      </c>
      <c r="U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TY102856</t>
        </is>
      </c>
      <c r="B2865" s="68" t="n">
        <v>46036</v>
      </c>
      <c r="C2865" s="69" t="n">
        <v>2026</v>
      </c>
      <c r="D2865" t="inlineStr">
        <is>
          <t>Jan</t>
        </is>
      </c>
      <c r="E2865" t="inlineStr">
        <is>
          <t>Europe</t>
        </is>
      </c>
      <c r="F2865" t="inlineStr">
        <is>
          <t>France</t>
        </is>
      </c>
      <c r="G2865" t="inlineStr">
        <is>
          <t>Hilux</t>
        </is>
      </c>
      <c r="H2865" t="inlineStr">
        <is>
          <t>Dealer retail</t>
        </is>
      </c>
      <c r="I2865" t="inlineStr">
        <is>
          <t>Company fleet</t>
        </is>
      </c>
      <c r="J2865" t="inlineStr">
        <is>
          <t>Sophie Müller</t>
        </is>
      </c>
      <c r="K2865" s="70" t="n">
        <v>22</v>
      </c>
      <c r="L2865" s="71" t="n">
        <v>4114515.93</v>
      </c>
      <c r="M2865" s="71" t="n">
        <v>90519350.45999999</v>
      </c>
      <c r="N2865" s="71" t="n">
        <v>2715580.51</v>
      </c>
      <c r="O2865" s="71" t="n">
        <v>87803769.95</v>
      </c>
      <c r="P2865" s="71" t="n">
        <v>68276469.56</v>
      </c>
      <c r="Q2865" s="71" t="n">
        <v>19527300.39</v>
      </c>
      <c r="R2865" t="inlineStr">
        <is>
          <t>PA-02</t>
        </is>
      </c>
      <c r="S2865" t="inlineStr">
        <is>
          <t>Petrol</t>
        </is>
      </c>
      <c r="T2865" s="70" t="n">
        <v>25</v>
      </c>
      <c r="U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TY102857</t>
        </is>
      </c>
      <c r="B2866" s="68" t="n">
        <v>46036</v>
      </c>
      <c r="C2866" s="69" t="n">
        <v>2026</v>
      </c>
      <c r="D2866" t="inlineStr">
        <is>
          <t>Jan</t>
        </is>
      </c>
      <c r="E2866" t="inlineStr">
        <is>
          <t>Europe</t>
        </is>
      </c>
      <c r="F2866" t="inlineStr">
        <is>
          <t>France</t>
        </is>
      </c>
      <c r="G2866" t="inlineStr">
        <is>
          <t>bZ4X</t>
        </is>
      </c>
      <c r="H2866" t="inlineStr">
        <is>
          <t>Dealer retail</t>
        </is>
      </c>
      <c r="I2866" t="inlineStr">
        <is>
          <t>Private buyer</t>
        </is>
      </c>
      <c r="J2866" t="inlineStr">
        <is>
          <t>Ruhi Shaikh</t>
        </is>
      </c>
      <c r="K2866" s="70" t="n">
        <v>11</v>
      </c>
      <c r="L2866" s="71" t="n">
        <v>7024186.02</v>
      </c>
      <c r="M2866" s="71" t="n">
        <v>77266046.22</v>
      </c>
      <c r="N2866" s="71" t="n">
        <v>1545320.92</v>
      </c>
      <c r="O2866" s="71" t="n">
        <v>75720725.3</v>
      </c>
      <c r="P2866" s="71" t="n">
        <v>57310164.98</v>
      </c>
      <c r="Q2866" s="71" t="n">
        <v>18410560.32</v>
      </c>
      <c r="R2866" t="inlineStr">
        <is>
          <t>PA-03</t>
        </is>
      </c>
      <c r="S2866" t="inlineStr">
        <is>
          <t>EV</t>
        </is>
      </c>
      <c r="T2866" s="70" t="n">
        <v>11</v>
      </c>
      <c r="U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TY102858</t>
        </is>
      </c>
      <c r="B2867" s="68" t="n">
        <v>46036</v>
      </c>
      <c r="C2867" s="69" t="n">
        <v>2026</v>
      </c>
      <c r="D2867" t="inlineStr">
        <is>
          <t>Jan</t>
        </is>
      </c>
      <c r="E2867" t="inlineStr">
        <is>
          <t>Europe</t>
        </is>
      </c>
      <c r="F2867" t="inlineStr">
        <is>
          <t>France</t>
        </is>
      </c>
      <c r="G2867" t="inlineStr">
        <is>
          <t>Camry</t>
        </is>
      </c>
      <c r="H2867" t="inlineStr">
        <is>
          <t>Dealer retail</t>
        </is>
      </c>
      <c r="I2867" t="inlineStr">
        <is>
          <t>Private buyer</t>
        </is>
      </c>
      <c r="J2867" t="inlineStr">
        <is>
          <t>Kofi Mensah</t>
        </is>
      </c>
      <c r="K2867" s="70" t="n">
        <v>31</v>
      </c>
      <c r="L2867" s="71" t="n">
        <v>3923289.77</v>
      </c>
      <c r="M2867" s="71" t="n">
        <v>121621982.87</v>
      </c>
      <c r="N2867" s="71" t="n">
        <v>6081099.14</v>
      </c>
      <c r="O2867" s="71" t="n">
        <v>115540883.73</v>
      </c>
      <c r="P2867" s="71" t="n">
        <v>102740356.27</v>
      </c>
      <c r="Q2867" s="71" t="n">
        <v>12800527.46</v>
      </c>
      <c r="R2867" t="inlineStr">
        <is>
          <t>PA-03</t>
        </is>
      </c>
      <c r="S2867" t="inlineStr">
        <is>
          <t>Petrol</t>
        </is>
      </c>
      <c r="T2867" s="70" t="n">
        <v>30</v>
      </c>
      <c r="U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TY102859</t>
        </is>
      </c>
      <c r="B2868" s="68" t="n">
        <v>46036</v>
      </c>
      <c r="C2868" s="69" t="n">
        <v>2026</v>
      </c>
      <c r="D2868" t="inlineStr">
        <is>
          <t>Jan</t>
        </is>
      </c>
      <c r="E2868" t="inlineStr">
        <is>
          <t>North America</t>
        </is>
      </c>
      <c r="F2868" t="inlineStr">
        <is>
          <t>USA</t>
        </is>
      </c>
      <c r="G2868" t="inlineStr">
        <is>
          <t>bZ4X</t>
        </is>
      </c>
      <c r="H2868" t="inlineStr">
        <is>
          <t>Fleet</t>
        </is>
      </c>
      <c r="I2868" t="inlineStr">
        <is>
          <t>Company fleet</t>
        </is>
      </c>
      <c r="J2868" t="inlineStr">
        <is>
          <t>Noah Smith</t>
        </is>
      </c>
      <c r="K2868" s="70" t="n">
        <v>33</v>
      </c>
      <c r="L2868" s="71" t="n">
        <v>7100672.36</v>
      </c>
      <c r="M2868" s="71" t="n">
        <v>234322187.88</v>
      </c>
      <c r="N2868" s="71" t="n">
        <v>11716109.39</v>
      </c>
      <c r="O2868" s="71" t="n">
        <v>222606078.49</v>
      </c>
      <c r="P2868" s="71" t="n">
        <v>182214127.72</v>
      </c>
      <c r="Q2868" s="71" t="n">
        <v>40391950.77</v>
      </c>
      <c r="R2868" t="inlineStr">
        <is>
          <t>LA-03</t>
        </is>
      </c>
      <c r="S2868" t="inlineStr">
        <is>
          <t>EV</t>
        </is>
      </c>
      <c r="T2868" s="70" t="n">
        <v>35</v>
      </c>
      <c r="U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TY102860</t>
        </is>
      </c>
      <c r="B2869" s="68" t="n">
        <v>46037</v>
      </c>
      <c r="C2869" s="69" t="n">
        <v>2026</v>
      </c>
      <c r="D2869" t="inlineStr">
        <is>
          <t>Jan</t>
        </is>
      </c>
      <c r="E2869" t="inlineStr">
        <is>
          <t>Middle East</t>
        </is>
      </c>
      <c r="F2869" t="inlineStr">
        <is>
          <t>Saudi Arabia</t>
        </is>
      </c>
      <c r="G2869" t="inlineStr">
        <is>
          <t>RAV4</t>
        </is>
      </c>
      <c r="H2869" t="inlineStr">
        <is>
          <t>Dealer retail</t>
        </is>
      </c>
      <c r="I2869" t="inlineStr">
        <is>
          <t>Private buyer</t>
        </is>
      </c>
      <c r="J2869" t="inlineStr">
        <is>
          <t>Ruhi Shaikh</t>
        </is>
      </c>
      <c r="K2869" s="70" t="n">
        <v>43</v>
      </c>
      <c r="L2869" s="71" t="n">
        <v>3755884.11</v>
      </c>
      <c r="M2869" s="71" t="n">
        <v>161503016.73</v>
      </c>
      <c r="N2869" s="71" t="n">
        <v>8075150.84</v>
      </c>
      <c r="O2869" s="71" t="n">
        <v>153427865.89</v>
      </c>
      <c r="P2869" s="71" t="n">
        <v>122652380.69</v>
      </c>
      <c r="Q2869" s="71" t="n">
        <v>30775485.2</v>
      </c>
      <c r="R2869" t="inlineStr">
        <is>
          <t>RY-04</t>
        </is>
      </c>
      <c r="S2869" t="inlineStr">
        <is>
          <t>Hybrid</t>
        </is>
      </c>
      <c r="T2869" s="70" t="n">
        <v>42</v>
      </c>
      <c r="U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TY102861</t>
        </is>
      </c>
      <c r="B2870" s="68" t="n">
        <v>46037</v>
      </c>
      <c r="C2870" s="69" t="n">
        <v>2026</v>
      </c>
      <c r="D2870" t="inlineStr">
        <is>
          <t>Jan</t>
        </is>
      </c>
      <c r="E2870" t="inlineStr">
        <is>
          <t>North America</t>
        </is>
      </c>
      <c r="F2870" t="inlineStr">
        <is>
          <t>Canada</t>
        </is>
      </c>
      <c r="G2870" t="inlineStr">
        <is>
          <t>bZ4X</t>
        </is>
      </c>
      <c r="H2870" t="inlineStr">
        <is>
          <t>Dealer retail</t>
        </is>
      </c>
      <c r="I2870" t="inlineStr">
        <is>
          <t>Private buyer</t>
        </is>
      </c>
      <c r="J2870" t="inlineStr">
        <is>
          <t>Emma Clarke</t>
        </is>
      </c>
      <c r="K2870" s="70" t="n">
        <v>48</v>
      </c>
      <c r="L2870" s="71" t="n">
        <v>7326086.3</v>
      </c>
      <c r="M2870" s="71" t="n">
        <v>351652142.4</v>
      </c>
      <c r="N2870" s="71" t="n">
        <v>10549564.27</v>
      </c>
      <c r="O2870" s="71" t="n">
        <v>341102578.13</v>
      </c>
      <c r="P2870" s="71" t="n">
        <v>254972684.59</v>
      </c>
      <c r="Q2870" s="71" t="n">
        <v>86129893.54000001</v>
      </c>
      <c r="R2870" t="inlineStr">
        <is>
          <t>TO-04</t>
        </is>
      </c>
      <c r="S2870" t="inlineStr">
        <is>
          <t>EV</t>
        </is>
      </c>
      <c r="T2870" s="70" t="n">
        <v>53</v>
      </c>
      <c r="U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TY102862</t>
        </is>
      </c>
      <c r="B2871" s="68" t="n">
        <v>46037</v>
      </c>
      <c r="C2871" s="69" t="n">
        <v>2026</v>
      </c>
      <c r="D2871" t="inlineStr">
        <is>
          <t>Jan</t>
        </is>
      </c>
      <c r="E2871" t="inlineStr">
        <is>
          <t>Europe</t>
        </is>
      </c>
      <c r="F2871" t="inlineStr">
        <is>
          <t>UK</t>
        </is>
      </c>
      <c r="G2871" t="inlineStr">
        <is>
          <t>Camry</t>
        </is>
      </c>
      <c r="H2871" t="inlineStr">
        <is>
          <t>Dealer retail</t>
        </is>
      </c>
      <c r="I2871" t="inlineStr">
        <is>
          <t>Company fleet</t>
        </is>
      </c>
      <c r="J2871" t="inlineStr">
        <is>
          <t>Fatima Al-Saud</t>
        </is>
      </c>
      <c r="K2871" s="70" t="n">
        <v>35</v>
      </c>
      <c r="L2871" s="71" t="n">
        <v>3856942.57</v>
      </c>
      <c r="M2871" s="71" t="n">
        <v>134992989.95</v>
      </c>
      <c r="N2871" s="71" t="n">
        <v>0</v>
      </c>
      <c r="O2871" s="71" t="n">
        <v>134992989.95</v>
      </c>
      <c r="P2871" s="71" t="n">
        <v>110658946.43</v>
      </c>
      <c r="Q2871" s="71" t="n">
        <v>24334043.52</v>
      </c>
      <c r="R2871" t="inlineStr">
        <is>
          <t>LN-03</t>
        </is>
      </c>
      <c r="S2871" t="inlineStr">
        <is>
          <t>Hybrid</t>
        </is>
      </c>
      <c r="T2871" s="70" t="n">
        <v>34</v>
      </c>
      <c r="U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TY102863</t>
        </is>
      </c>
      <c r="B2872" s="68" t="n">
        <v>46037</v>
      </c>
      <c r="C2872" s="69" t="n">
        <v>2026</v>
      </c>
      <c r="D2872" t="inlineStr">
        <is>
          <t>Jan</t>
        </is>
      </c>
      <c r="E2872" t="inlineStr">
        <is>
          <t>Asia</t>
        </is>
      </c>
      <c r="F2872" t="inlineStr">
        <is>
          <t>Indonesia</t>
        </is>
      </c>
      <c r="G2872" t="inlineStr">
        <is>
          <t>Corolla</t>
        </is>
      </c>
      <c r="H2872" t="inlineStr">
        <is>
          <t>Fleet</t>
        </is>
      </c>
      <c r="I2872" t="inlineStr">
        <is>
          <t>Private buyer</t>
        </is>
      </c>
      <c r="J2872" t="inlineStr">
        <is>
          <t>Carlos Silva</t>
        </is>
      </c>
      <c r="K2872" s="70" t="n">
        <v>33</v>
      </c>
      <c r="L2872" s="71" t="n">
        <v>2759690.9</v>
      </c>
      <c r="M2872" s="71" t="n">
        <v>91069799.7</v>
      </c>
      <c r="N2872" s="71" t="n">
        <v>1821395.99</v>
      </c>
      <c r="O2872" s="71" t="n">
        <v>89248403.70999999</v>
      </c>
      <c r="P2872" s="71" t="n">
        <v>76005009.61</v>
      </c>
      <c r="Q2872" s="71" t="n">
        <v>13243394.1</v>
      </c>
      <c r="R2872" t="inlineStr">
        <is>
          <t>JK-04</t>
        </is>
      </c>
      <c r="S2872" t="inlineStr">
        <is>
          <t>Hybrid</t>
        </is>
      </c>
      <c r="T2872" s="70" t="n">
        <v>34</v>
      </c>
      <c r="U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TY102864</t>
        </is>
      </c>
      <c r="B2873" s="68" t="n">
        <v>46037</v>
      </c>
      <c r="C2873" s="69" t="n">
        <v>2026</v>
      </c>
      <c r="D2873" t="inlineStr">
        <is>
          <t>Jan</t>
        </is>
      </c>
      <c r="E2873" t="inlineStr">
        <is>
          <t>Japan</t>
        </is>
      </c>
      <c r="F2873" t="inlineStr">
        <is>
          <t>Japan</t>
        </is>
      </c>
      <c r="G2873" t="inlineStr">
        <is>
          <t>Camry</t>
        </is>
      </c>
      <c r="H2873" t="inlineStr">
        <is>
          <t>Dealer retail</t>
        </is>
      </c>
      <c r="I2873" t="inlineStr">
        <is>
          <t>Private buyer</t>
        </is>
      </c>
      <c r="J2873" t="inlineStr">
        <is>
          <t>Omar Haddad</t>
        </is>
      </c>
      <c r="K2873" s="70" t="n">
        <v>29</v>
      </c>
      <c r="L2873" s="71" t="n">
        <v>3843780.39</v>
      </c>
      <c r="M2873" s="71" t="n">
        <v>111469631.31</v>
      </c>
      <c r="N2873" s="71" t="n">
        <v>3344088.94</v>
      </c>
      <c r="O2873" s="71" t="n">
        <v>108125542.37</v>
      </c>
      <c r="P2873" s="71" t="n">
        <v>94176127.66</v>
      </c>
      <c r="Q2873" s="71" t="n">
        <v>13949414.71</v>
      </c>
      <c r="R2873" t="inlineStr">
        <is>
          <t>NG-01</t>
        </is>
      </c>
      <c r="S2873" t="inlineStr">
        <is>
          <t>Hybrid</t>
        </is>
      </c>
      <c r="T2873" s="70" t="n">
        <v>31</v>
      </c>
      <c r="U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TY102865</t>
        </is>
      </c>
      <c r="B2874" s="68" t="n">
        <v>46037</v>
      </c>
      <c r="C2874" s="69" t="n">
        <v>2026</v>
      </c>
      <c r="D2874" t="inlineStr">
        <is>
          <t>Jan</t>
        </is>
      </c>
      <c r="E2874" t="inlineStr">
        <is>
          <t>Japan</t>
        </is>
      </c>
      <c r="F2874" t="inlineStr">
        <is>
          <t>Japan</t>
        </is>
      </c>
      <c r="G2874" t="inlineStr">
        <is>
          <t>Corolla</t>
        </is>
      </c>
      <c r="H2874" t="inlineStr">
        <is>
          <t>Dealer retail</t>
        </is>
      </c>
      <c r="I2874" t="inlineStr">
        <is>
          <t>Private buyer</t>
        </is>
      </c>
      <c r="J2874" t="inlineStr">
        <is>
          <t>Liam O'Brien</t>
        </is>
      </c>
      <c r="K2874" s="70" t="n">
        <v>13</v>
      </c>
      <c r="L2874" s="71" t="n">
        <v>2961237.21</v>
      </c>
      <c r="M2874" s="71" t="n">
        <v>38496083.73</v>
      </c>
      <c r="N2874" s="71" t="n">
        <v>769921.67</v>
      </c>
      <c r="O2874" s="71" t="n">
        <v>37726162.06</v>
      </c>
      <c r="P2874" s="71" t="n">
        <v>29528030.47</v>
      </c>
      <c r="Q2874" s="71" t="n">
        <v>8198131.59</v>
      </c>
      <c r="R2874" t="inlineStr">
        <is>
          <t>NG-02</t>
        </is>
      </c>
      <c r="S2874" t="inlineStr">
        <is>
          <t>Hybrid</t>
        </is>
      </c>
      <c r="T2874" s="70" t="n">
        <v>13</v>
      </c>
      <c r="U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TY102866</t>
        </is>
      </c>
      <c r="B2875" s="68" t="n">
        <v>46037</v>
      </c>
      <c r="C2875" s="69" t="n">
        <v>2026</v>
      </c>
      <c r="D2875" t="inlineStr">
        <is>
          <t>Jan</t>
        </is>
      </c>
      <c r="E2875" t="inlineStr">
        <is>
          <t>North America</t>
        </is>
      </c>
      <c r="F2875" t="inlineStr">
        <is>
          <t>Canada</t>
        </is>
      </c>
      <c r="G2875" t="inlineStr">
        <is>
          <t>Camry</t>
        </is>
      </c>
      <c r="H2875" t="inlineStr">
        <is>
          <t>Dealer retail</t>
        </is>
      </c>
      <c r="I2875" t="inlineStr">
        <is>
          <t>Private buyer</t>
        </is>
      </c>
      <c r="J2875" t="inlineStr">
        <is>
          <t>Sara Rossi</t>
        </is>
      </c>
      <c r="K2875" s="70" t="n">
        <v>19</v>
      </c>
      <c r="L2875" s="71" t="n">
        <v>3985169.2</v>
      </c>
      <c r="M2875" s="71" t="n">
        <v>75718214.8</v>
      </c>
      <c r="N2875" s="71" t="n">
        <v>3785910.74</v>
      </c>
      <c r="O2875" s="71" t="n">
        <v>71932304.06</v>
      </c>
      <c r="P2875" s="71" t="n">
        <v>61425694.62</v>
      </c>
      <c r="Q2875" s="71" t="n">
        <v>10506609.44</v>
      </c>
      <c r="R2875" t="inlineStr">
        <is>
          <t>TO-01</t>
        </is>
      </c>
      <c r="S2875" t="inlineStr">
        <is>
          <t>Hybrid</t>
        </is>
      </c>
      <c r="T2875" s="70" t="n">
        <v>19</v>
      </c>
      <c r="U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TY102867</t>
        </is>
      </c>
      <c r="B2876" s="68" t="n">
        <v>46037</v>
      </c>
      <c r="C2876" s="69" t="n">
        <v>2026</v>
      </c>
      <c r="D2876" t="inlineStr">
        <is>
          <t>Jan</t>
        </is>
      </c>
      <c r="E2876" t="inlineStr">
        <is>
          <t>North America</t>
        </is>
      </c>
      <c r="F2876" t="inlineStr">
        <is>
          <t>USA</t>
        </is>
      </c>
      <c r="G2876" t="inlineStr">
        <is>
          <t>Corolla</t>
        </is>
      </c>
      <c r="H2876" t="inlineStr">
        <is>
          <t>Online reservation</t>
        </is>
      </c>
      <c r="I2876" t="inlineStr">
        <is>
          <t>Private buyer</t>
        </is>
      </c>
      <c r="J2876" t="inlineStr">
        <is>
          <t>Liam O'Brien</t>
        </is>
      </c>
      <c r="K2876" s="70" t="n">
        <v>32</v>
      </c>
      <c r="L2876" s="71" t="n">
        <v>2735154.1</v>
      </c>
      <c r="M2876" s="71" t="n">
        <v>87524931.2</v>
      </c>
      <c r="N2876" s="71" t="n">
        <v>2625747.94</v>
      </c>
      <c r="O2876" s="71" t="n">
        <v>84899183.26000001</v>
      </c>
      <c r="P2876" s="71" t="n">
        <v>70946897.55</v>
      </c>
      <c r="Q2876" s="71" t="n">
        <v>13952285.71</v>
      </c>
      <c r="R2876" t="inlineStr">
        <is>
          <t>NY-01</t>
        </is>
      </c>
      <c r="S2876" t="inlineStr">
        <is>
          <t>Hybrid</t>
        </is>
      </c>
      <c r="T2876" s="70" t="n">
        <v>35</v>
      </c>
      <c r="U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TY102868</t>
        </is>
      </c>
      <c r="B2877" s="68" t="n">
        <v>46038</v>
      </c>
      <c r="C2877" s="69" t="n">
        <v>2026</v>
      </c>
      <c r="D2877" t="inlineStr">
        <is>
          <t>Jan</t>
        </is>
      </c>
      <c r="E2877" t="inlineStr">
        <is>
          <t>Japan</t>
        </is>
      </c>
      <c r="F2877" t="inlineStr">
        <is>
          <t>Japan</t>
        </is>
      </c>
      <c r="G2877" t="inlineStr">
        <is>
          <t>Camry</t>
        </is>
      </c>
      <c r="H2877" t="inlineStr">
        <is>
          <t>Dealer retail</t>
        </is>
      </c>
      <c r="I2877" t="inlineStr">
        <is>
          <t>Private buyer</t>
        </is>
      </c>
      <c r="J2877" t="inlineStr">
        <is>
          <t>Ruhi Shaikh</t>
        </is>
      </c>
      <c r="K2877" s="70" t="n">
        <v>13</v>
      </c>
      <c r="L2877" s="71" t="n">
        <v>3802702.42</v>
      </c>
      <c r="M2877" s="71" t="n">
        <v>49435131.46</v>
      </c>
      <c r="N2877" s="71" t="n">
        <v>988702.63</v>
      </c>
      <c r="O2877" s="71" t="n">
        <v>48446428.83</v>
      </c>
      <c r="P2877" s="71" t="n">
        <v>43051878.95</v>
      </c>
      <c r="Q2877" s="71" t="n">
        <v>5394549.88</v>
      </c>
      <c r="R2877" t="inlineStr">
        <is>
          <t>TK-01</t>
        </is>
      </c>
      <c r="S2877" t="inlineStr">
        <is>
          <t>Hybrid</t>
        </is>
      </c>
      <c r="T2877" s="70" t="n">
        <v>13</v>
      </c>
      <c r="U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TY102869</t>
        </is>
      </c>
      <c r="B2878" s="68" t="n">
        <v>46038</v>
      </c>
      <c r="C2878" s="69" t="n">
        <v>2026</v>
      </c>
      <c r="D2878" t="inlineStr">
        <is>
          <t>Jan</t>
        </is>
      </c>
      <c r="E2878" t="inlineStr">
        <is>
          <t>North America</t>
        </is>
      </c>
      <c r="F2878" t="inlineStr">
        <is>
          <t>USA</t>
        </is>
      </c>
      <c r="G2878" t="inlineStr">
        <is>
          <t>Hilux</t>
        </is>
      </c>
      <c r="H2878" t="inlineStr">
        <is>
          <t>Fleet</t>
        </is>
      </c>
      <c r="I2878" t="inlineStr">
        <is>
          <t>Private buyer</t>
        </is>
      </c>
      <c r="J2878" t="inlineStr">
        <is>
          <t>Ana Costa</t>
        </is>
      </c>
      <c r="K2878" s="70" t="n">
        <v>35</v>
      </c>
      <c r="L2878" s="71" t="n">
        <v>3971076.29</v>
      </c>
      <c r="M2878" s="71" t="n">
        <v>138987670.15</v>
      </c>
      <c r="N2878" s="71" t="n">
        <v>6949383.51</v>
      </c>
      <c r="O2878" s="71" t="n">
        <v>132038286.64</v>
      </c>
      <c r="P2878" s="71" t="n">
        <v>114355922.46</v>
      </c>
      <c r="Q2878" s="71" t="n">
        <v>17682364.18</v>
      </c>
      <c r="R2878" t="inlineStr">
        <is>
          <t>TX-03</t>
        </is>
      </c>
      <c r="S2878" t="inlineStr">
        <is>
          <t>Petrol</t>
        </is>
      </c>
      <c r="T2878" s="70" t="n">
        <v>39</v>
      </c>
      <c r="U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TY102870</t>
        </is>
      </c>
      <c r="B2879" s="68" t="n">
        <v>46038</v>
      </c>
      <c r="C2879" s="69" t="n">
        <v>2026</v>
      </c>
      <c r="D2879" t="inlineStr">
        <is>
          <t>Jan</t>
        </is>
      </c>
      <c r="E2879" t="inlineStr">
        <is>
          <t>Asia</t>
        </is>
      </c>
      <c r="F2879" t="inlineStr">
        <is>
          <t>Indonesia</t>
        </is>
      </c>
      <c r="G2879" t="inlineStr">
        <is>
          <t>Corolla</t>
        </is>
      </c>
      <c r="H2879" t="inlineStr">
        <is>
          <t>Dealer retail</t>
        </is>
      </c>
      <c r="I2879" t="inlineStr">
        <is>
          <t>Private buyer</t>
        </is>
      </c>
      <c r="J2879" t="inlineStr">
        <is>
          <t>Noah Smith</t>
        </is>
      </c>
      <c r="K2879" s="70" t="n">
        <v>32</v>
      </c>
      <c r="L2879" s="71" t="n">
        <v>2782057.43</v>
      </c>
      <c r="M2879" s="71" t="n">
        <v>89025837.76000001</v>
      </c>
      <c r="N2879" s="71" t="n">
        <v>4451291.89</v>
      </c>
      <c r="O2879" s="71" t="n">
        <v>84574545.87</v>
      </c>
      <c r="P2879" s="71" t="n">
        <v>71590540.42</v>
      </c>
      <c r="Q2879" s="71" t="n">
        <v>12984005.45</v>
      </c>
      <c r="R2879" t="inlineStr">
        <is>
          <t>JK-03</t>
        </is>
      </c>
      <c r="S2879" t="inlineStr">
        <is>
          <t>Hybrid</t>
        </is>
      </c>
      <c r="T2879" s="70" t="n">
        <v>35</v>
      </c>
      <c r="U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TY102871</t>
        </is>
      </c>
      <c r="B2880" s="68" t="n">
        <v>46038</v>
      </c>
      <c r="C2880" s="69" t="n">
        <v>2026</v>
      </c>
      <c r="D2880" t="inlineStr">
        <is>
          <t>Jan</t>
        </is>
      </c>
      <c r="E2880" t="inlineStr">
        <is>
          <t>Japan</t>
        </is>
      </c>
      <c r="F2880" t="inlineStr">
        <is>
          <t>Japan</t>
        </is>
      </c>
      <c r="G2880" t="inlineStr">
        <is>
          <t>Camry</t>
        </is>
      </c>
      <c r="H2880" t="inlineStr">
        <is>
          <t>Dealer retail</t>
        </is>
      </c>
      <c r="I2880" t="inlineStr">
        <is>
          <t>Private buyer</t>
        </is>
      </c>
      <c r="J2880" t="inlineStr">
        <is>
          <t>Wei Chen</t>
        </is>
      </c>
      <c r="K2880" s="70" t="n">
        <v>24</v>
      </c>
      <c r="L2880" s="71" t="n">
        <v>3997065.45</v>
      </c>
      <c r="M2880" s="71" t="n">
        <v>95929570.8</v>
      </c>
      <c r="N2880" s="71" t="n">
        <v>1918591.42</v>
      </c>
      <c r="O2880" s="71" t="n">
        <v>94010979.38</v>
      </c>
      <c r="P2880" s="71" t="n">
        <v>74094270.53</v>
      </c>
      <c r="Q2880" s="71" t="n">
        <v>19916708.85</v>
      </c>
      <c r="R2880" t="inlineStr">
        <is>
          <t>OS-02</t>
        </is>
      </c>
      <c r="S2880" t="inlineStr">
        <is>
          <t>Hybrid</t>
        </is>
      </c>
      <c r="T2880" s="70" t="n">
        <v>25</v>
      </c>
      <c r="U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TY102872</t>
        </is>
      </c>
      <c r="B2881" s="68" t="n">
        <v>46038</v>
      </c>
      <c r="C2881" s="69" t="n">
        <v>2026</v>
      </c>
      <c r="D2881" t="inlineStr">
        <is>
          <t>Jan</t>
        </is>
      </c>
      <c r="E2881" t="inlineStr">
        <is>
          <t>North America</t>
        </is>
      </c>
      <c r="F2881" t="inlineStr">
        <is>
          <t>Canada</t>
        </is>
      </c>
      <c r="G2881" t="inlineStr">
        <is>
          <t>RAV4</t>
        </is>
      </c>
      <c r="H2881" t="inlineStr">
        <is>
          <t>Dealer retail</t>
        </is>
      </c>
      <c r="I2881" t="inlineStr">
        <is>
          <t>Company fleet</t>
        </is>
      </c>
      <c r="J2881" t="inlineStr">
        <is>
          <t>Lucas Martin</t>
        </is>
      </c>
      <c r="K2881" s="70" t="n">
        <v>7</v>
      </c>
      <c r="L2881" s="71" t="n">
        <v>3825289.71</v>
      </c>
      <c r="M2881" s="71" t="n">
        <v>26777027.97</v>
      </c>
      <c r="N2881" s="71" t="n">
        <v>0</v>
      </c>
      <c r="O2881" s="71" t="n">
        <v>26777027.97</v>
      </c>
      <c r="P2881" s="71" t="n">
        <v>19860255.57</v>
      </c>
      <c r="Q2881" s="71" t="n">
        <v>6916772.4</v>
      </c>
      <c r="R2881" t="inlineStr">
        <is>
          <t>TO-02</t>
        </is>
      </c>
      <c r="S2881" t="inlineStr">
        <is>
          <t>Hybrid</t>
        </is>
      </c>
      <c r="T2881" s="70" t="n">
        <v>7</v>
      </c>
      <c r="U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TY102873</t>
        </is>
      </c>
      <c r="B2882" s="68" t="n">
        <v>46038</v>
      </c>
      <c r="C2882" s="69" t="n">
        <v>2026</v>
      </c>
      <c r="D2882" t="inlineStr">
        <is>
          <t>Jan</t>
        </is>
      </c>
      <c r="E2882" t="inlineStr">
        <is>
          <t>North America</t>
        </is>
      </c>
      <c r="F2882" t="inlineStr">
        <is>
          <t>USA</t>
        </is>
      </c>
      <c r="G2882" t="inlineStr">
        <is>
          <t>Prius</t>
        </is>
      </c>
      <c r="H2882" t="inlineStr">
        <is>
          <t>Fleet</t>
        </is>
      </c>
      <c r="I2882" t="inlineStr">
        <is>
          <t>Private buyer</t>
        </is>
      </c>
      <c r="J2882" t="inlineStr">
        <is>
          <t>Priya Nair</t>
        </is>
      </c>
      <c r="K2882" s="70" t="n">
        <v>43</v>
      </c>
      <c r="L2882" s="71" t="n">
        <v>3893427.71</v>
      </c>
      <c r="M2882" s="71" t="n">
        <v>167417391.53</v>
      </c>
      <c r="N2882" s="71" t="n">
        <v>0</v>
      </c>
      <c r="O2882" s="71" t="n">
        <v>167417391.53</v>
      </c>
      <c r="P2882" s="71" t="n">
        <v>122722061.39</v>
      </c>
      <c r="Q2882" s="71" t="n">
        <v>44695330.14</v>
      </c>
      <c r="R2882" t="inlineStr">
        <is>
          <t>LA-03</t>
        </is>
      </c>
      <c r="S2882" t="inlineStr">
        <is>
          <t>Hybrid</t>
        </is>
      </c>
      <c r="T2882" s="70" t="n">
        <v>48</v>
      </c>
      <c r="U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TY102874</t>
        </is>
      </c>
      <c r="B2883" s="68" t="n">
        <v>46038</v>
      </c>
      <c r="C2883" s="69" t="n">
        <v>2026</v>
      </c>
      <c r="D2883" t="inlineStr">
        <is>
          <t>Jan</t>
        </is>
      </c>
      <c r="E2883" t="inlineStr">
        <is>
          <t>Europe</t>
        </is>
      </c>
      <c r="F2883" t="inlineStr">
        <is>
          <t>Germany</t>
        </is>
      </c>
      <c r="G2883" t="inlineStr">
        <is>
          <t>bZ4X</t>
        </is>
      </c>
      <c r="H2883" t="inlineStr">
        <is>
          <t>Fleet</t>
        </is>
      </c>
      <c r="I2883" t="inlineStr">
        <is>
          <t>Government</t>
        </is>
      </c>
      <c r="J2883" t="inlineStr">
        <is>
          <t>Ravindra Patil</t>
        </is>
      </c>
      <c r="K2883" s="70" t="n">
        <v>19</v>
      </c>
      <c r="L2883" s="71" t="n">
        <v>6699711.76</v>
      </c>
      <c r="M2883" s="71" t="n">
        <v>127294523.44</v>
      </c>
      <c r="N2883" s="71" t="n">
        <v>6364726.17</v>
      </c>
      <c r="O2883" s="71" t="n">
        <v>120929797.27</v>
      </c>
      <c r="P2883" s="71" t="n">
        <v>104383836.38</v>
      </c>
      <c r="Q2883" s="71" t="n">
        <v>16545960.89</v>
      </c>
      <c r="R2883" t="inlineStr">
        <is>
          <t>BE-02</t>
        </is>
      </c>
      <c r="S2883" t="inlineStr">
        <is>
          <t>EV</t>
        </is>
      </c>
      <c r="T2883" s="70" t="n">
        <v>19</v>
      </c>
      <c r="U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TY102875</t>
        </is>
      </c>
      <c r="B2884" s="68" t="n">
        <v>46038</v>
      </c>
      <c r="C2884" s="69" t="n">
        <v>2026</v>
      </c>
      <c r="D2884" t="inlineStr">
        <is>
          <t>Jan</t>
        </is>
      </c>
      <c r="E2884" t="inlineStr">
        <is>
          <t>Japan</t>
        </is>
      </c>
      <c r="F2884" t="inlineStr">
        <is>
          <t>Japan</t>
        </is>
      </c>
      <c r="G2884" t="inlineStr">
        <is>
          <t>Camry</t>
        </is>
      </c>
      <c r="H2884" t="inlineStr">
        <is>
          <t>Dealer retail</t>
        </is>
      </c>
      <c r="I2884" t="inlineStr">
        <is>
          <t>Private buyer</t>
        </is>
      </c>
      <c r="J2884" t="inlineStr">
        <is>
          <t>Shraddha Kulkarni</t>
        </is>
      </c>
      <c r="K2884" s="70" t="n">
        <v>29</v>
      </c>
      <c r="L2884" s="71" t="n">
        <v>3893022.65</v>
      </c>
      <c r="M2884" s="71" t="n">
        <v>112897656.85</v>
      </c>
      <c r="N2884" s="71" t="n">
        <v>5644882.84</v>
      </c>
      <c r="O2884" s="71" t="n">
        <v>107252774.01</v>
      </c>
      <c r="P2884" s="71" t="n">
        <v>90071345.48</v>
      </c>
      <c r="Q2884" s="71" t="n">
        <v>17181428.53</v>
      </c>
      <c r="R2884" t="inlineStr">
        <is>
          <t>NG-03</t>
        </is>
      </c>
      <c r="S2884" t="inlineStr">
        <is>
          <t>Petrol</t>
        </is>
      </c>
      <c r="T2884" s="70" t="n">
        <v>28</v>
      </c>
      <c r="U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TY102876</t>
        </is>
      </c>
      <c r="B2885" s="68" t="n">
        <v>46038</v>
      </c>
      <c r="C2885" s="69" t="n">
        <v>2026</v>
      </c>
      <c r="D2885" t="inlineStr">
        <is>
          <t>Jan</t>
        </is>
      </c>
      <c r="E2885" t="inlineStr">
        <is>
          <t>Europe</t>
        </is>
      </c>
      <c r="F2885" t="inlineStr">
        <is>
          <t>France</t>
        </is>
      </c>
      <c r="G2885" t="inlineStr">
        <is>
          <t>RAV4</t>
        </is>
      </c>
      <c r="H2885" t="inlineStr">
        <is>
          <t>Dealer retail</t>
        </is>
      </c>
      <c r="I2885" t="inlineStr">
        <is>
          <t>Company fleet</t>
        </is>
      </c>
      <c r="J2885" t="inlineStr">
        <is>
          <t>Shraddha Kulkarni</t>
        </is>
      </c>
      <c r="K2885" s="70" t="n">
        <v>44</v>
      </c>
      <c r="L2885" s="71" t="n">
        <v>3899110.15</v>
      </c>
      <c r="M2885" s="71" t="n">
        <v>171560846.6</v>
      </c>
      <c r="N2885" s="71" t="n">
        <v>8578042.33</v>
      </c>
      <c r="O2885" s="71" t="n">
        <v>162982804.27</v>
      </c>
      <c r="P2885" s="71" t="n">
        <v>124574824.92</v>
      </c>
      <c r="Q2885" s="71" t="n">
        <v>38407979.35</v>
      </c>
      <c r="R2885" t="inlineStr">
        <is>
          <t>PA-03</t>
        </is>
      </c>
      <c r="S2885" t="inlineStr">
        <is>
          <t>Hybrid</t>
        </is>
      </c>
      <c r="T2885" s="70" t="n">
        <v>43</v>
      </c>
      <c r="U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TY102877</t>
        </is>
      </c>
      <c r="B2886" s="68" t="n">
        <v>46039</v>
      </c>
      <c r="C2886" s="69" t="n">
        <v>2026</v>
      </c>
      <c r="D2886" t="inlineStr">
        <is>
          <t>Jan</t>
        </is>
      </c>
      <c r="E2886" t="inlineStr">
        <is>
          <t>North America</t>
        </is>
      </c>
      <c r="F2886" t="inlineStr">
        <is>
          <t>Canada</t>
        </is>
      </c>
      <c r="G2886" t="inlineStr">
        <is>
          <t>Corolla</t>
        </is>
      </c>
      <c r="H2886" t="inlineStr">
        <is>
          <t>Online reservation</t>
        </is>
      </c>
      <c r="I2886" t="inlineStr">
        <is>
          <t>Private buyer</t>
        </is>
      </c>
      <c r="J2886" t="inlineStr">
        <is>
          <t>Sara Rossi</t>
        </is>
      </c>
      <c r="K2886" s="70" t="n">
        <v>7</v>
      </c>
      <c r="L2886" s="71" t="n">
        <v>2702257.25</v>
      </c>
      <c r="M2886" s="71" t="n">
        <v>18915800.75</v>
      </c>
      <c r="N2886" s="71" t="n">
        <v>945790.04</v>
      </c>
      <c r="O2886" s="71" t="n">
        <v>17970010.71</v>
      </c>
      <c r="P2886" s="71" t="n">
        <v>16256516.44</v>
      </c>
      <c r="Q2886" s="71" t="n">
        <v>1713494.27</v>
      </c>
      <c r="R2886" t="inlineStr">
        <is>
          <t>TO-02</t>
        </is>
      </c>
      <c r="S2886" t="inlineStr">
        <is>
          <t>Hybrid</t>
        </is>
      </c>
      <c r="T2886" s="70" t="n">
        <v>7</v>
      </c>
      <c r="U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TY102878</t>
        </is>
      </c>
      <c r="B2887" s="68" t="n">
        <v>46039</v>
      </c>
      <c r="C2887" s="69" t="n">
        <v>2026</v>
      </c>
      <c r="D2887" t="inlineStr">
        <is>
          <t>Jan</t>
        </is>
      </c>
      <c r="E2887" t="inlineStr">
        <is>
          <t>Japan</t>
        </is>
      </c>
      <c r="F2887" t="inlineStr">
        <is>
          <t>Japan</t>
        </is>
      </c>
      <c r="G2887" t="inlineStr">
        <is>
          <t>Hilux</t>
        </is>
      </c>
      <c r="H2887" t="inlineStr">
        <is>
          <t>Online reservation</t>
        </is>
      </c>
      <c r="I2887" t="inlineStr">
        <is>
          <t>Private buyer</t>
        </is>
      </c>
      <c r="J2887" t="inlineStr">
        <is>
          <t>Sophie Müller</t>
        </is>
      </c>
      <c r="K2887" s="70" t="n">
        <v>14</v>
      </c>
      <c r="L2887" s="71" t="n">
        <v>3985609.19</v>
      </c>
      <c r="M2887" s="71" t="n">
        <v>55798528.66</v>
      </c>
      <c r="N2887" s="71" t="n">
        <v>1673955.86</v>
      </c>
      <c r="O2887" s="71" t="n">
        <v>54124572.8</v>
      </c>
      <c r="P2887" s="71" t="n">
        <v>45713534.14</v>
      </c>
      <c r="Q2887" s="71" t="n">
        <v>8411038.66</v>
      </c>
      <c r="R2887" t="inlineStr">
        <is>
          <t>OS-01</t>
        </is>
      </c>
      <c r="S2887" t="inlineStr">
        <is>
          <t>Petrol</t>
        </is>
      </c>
      <c r="T2887" s="70" t="n">
        <v>14</v>
      </c>
      <c r="U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TY102879</t>
        </is>
      </c>
      <c r="B2888" s="68" t="n">
        <v>46039</v>
      </c>
      <c r="C2888" s="69" t="n">
        <v>2026</v>
      </c>
      <c r="D2888" t="inlineStr">
        <is>
          <t>Jan</t>
        </is>
      </c>
      <c r="E2888" t="inlineStr">
        <is>
          <t>Japan</t>
        </is>
      </c>
      <c r="F2888" t="inlineStr">
        <is>
          <t>Japan</t>
        </is>
      </c>
      <c r="G2888" t="inlineStr">
        <is>
          <t>RAV4</t>
        </is>
      </c>
      <c r="H2888" t="inlineStr">
        <is>
          <t>Dealer retail</t>
        </is>
      </c>
      <c r="I2888" t="inlineStr">
        <is>
          <t>Private buyer</t>
        </is>
      </c>
      <c r="J2888" t="inlineStr">
        <is>
          <t>Kofi Mensah</t>
        </is>
      </c>
      <c r="K2888" s="70" t="n">
        <v>22</v>
      </c>
      <c r="L2888" s="71" t="n">
        <v>3567767.71</v>
      </c>
      <c r="M2888" s="71" t="n">
        <v>78490889.62</v>
      </c>
      <c r="N2888" s="71" t="n">
        <v>0</v>
      </c>
      <c r="O2888" s="71" t="n">
        <v>78490889.62</v>
      </c>
      <c r="P2888" s="71" t="n">
        <v>63000191.49</v>
      </c>
      <c r="Q2888" s="71" t="n">
        <v>15490698.13</v>
      </c>
      <c r="R2888" t="inlineStr">
        <is>
          <t>OS-03</t>
        </is>
      </c>
      <c r="S2888" t="inlineStr">
        <is>
          <t>Hybrid</t>
        </is>
      </c>
      <c r="T2888" s="70" t="n">
        <v>24</v>
      </c>
      <c r="U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TY102880</t>
        </is>
      </c>
      <c r="B2889" s="68" t="n">
        <v>46039</v>
      </c>
      <c r="C2889" s="69" t="n">
        <v>2026</v>
      </c>
      <c r="D2889" t="inlineStr">
        <is>
          <t>Jan</t>
        </is>
      </c>
      <c r="E2889" t="inlineStr">
        <is>
          <t>North America</t>
        </is>
      </c>
      <c r="F2889" t="inlineStr">
        <is>
          <t>Canada</t>
        </is>
      </c>
      <c r="G2889" t="inlineStr">
        <is>
          <t>Land Cruiser</t>
        </is>
      </c>
      <c r="H2889" t="inlineStr">
        <is>
          <t>Online reservation</t>
        </is>
      </c>
      <c r="I2889" t="inlineStr">
        <is>
          <t>Private buyer</t>
        </is>
      </c>
      <c r="J2889" t="inlineStr">
        <is>
          <t>Sara Rossi</t>
        </is>
      </c>
      <c r="K2889" s="70" t="n">
        <v>9</v>
      </c>
      <c r="L2889" s="71" t="n">
        <v>7252232.32</v>
      </c>
      <c r="M2889" s="71" t="n">
        <v>65270090.88</v>
      </c>
      <c r="N2889" s="71" t="n">
        <v>1958102.73</v>
      </c>
      <c r="O2889" s="71" t="n">
        <v>63311988.15</v>
      </c>
      <c r="P2889" s="71" t="n">
        <v>50430564.84</v>
      </c>
      <c r="Q2889" s="71" t="n">
        <v>12881423.31</v>
      </c>
      <c r="R2889" t="inlineStr">
        <is>
          <t>TO-01</t>
        </is>
      </c>
      <c r="S2889" t="inlineStr">
        <is>
          <t>Hybrid</t>
        </is>
      </c>
      <c r="T2889" s="70" t="n">
        <v>9</v>
      </c>
      <c r="U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TY102881</t>
        </is>
      </c>
      <c r="B2890" s="68" t="n">
        <v>46039</v>
      </c>
      <c r="C2890" s="69" t="n">
        <v>2026</v>
      </c>
      <c r="D2890" t="inlineStr">
        <is>
          <t>Jan</t>
        </is>
      </c>
      <c r="E2890" t="inlineStr">
        <is>
          <t>Asia</t>
        </is>
      </c>
      <c r="F2890" t="inlineStr">
        <is>
          <t>Thailand</t>
        </is>
      </c>
      <c r="G2890" t="inlineStr">
        <is>
          <t>Prius</t>
        </is>
      </c>
      <c r="H2890" t="inlineStr">
        <is>
          <t>Dealer retail</t>
        </is>
      </c>
      <c r="I2890" t="inlineStr">
        <is>
          <t>Private buyer</t>
        </is>
      </c>
      <c r="J2890" t="inlineStr">
        <is>
          <t>Noah Smith</t>
        </is>
      </c>
      <c r="K2890" s="70" t="n">
        <v>10</v>
      </c>
      <c r="L2890" s="71" t="n">
        <v>3920900.95</v>
      </c>
      <c r="M2890" s="71" t="n">
        <v>39209009.5</v>
      </c>
      <c r="N2890" s="71" t="n">
        <v>0</v>
      </c>
      <c r="O2890" s="71" t="n">
        <v>39209009.5</v>
      </c>
      <c r="P2890" s="71" t="n">
        <v>28256206.82</v>
      </c>
      <c r="Q2890" s="71" t="n">
        <v>10952802.68</v>
      </c>
      <c r="R2890" t="inlineStr">
        <is>
          <t>BK-03</t>
        </is>
      </c>
      <c r="S2890" t="inlineStr">
        <is>
          <t>Hybrid</t>
        </is>
      </c>
      <c r="T2890" s="70" t="n">
        <v>11</v>
      </c>
      <c r="U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TY102882</t>
        </is>
      </c>
      <c r="B2891" s="68" t="n">
        <v>46039</v>
      </c>
      <c r="C2891" s="69" t="n">
        <v>2026</v>
      </c>
      <c r="D2891" t="inlineStr">
        <is>
          <t>Jan</t>
        </is>
      </c>
      <c r="E2891" t="inlineStr">
        <is>
          <t>Middle East</t>
        </is>
      </c>
      <c r="F2891" t="inlineStr">
        <is>
          <t>UAE</t>
        </is>
      </c>
      <c r="G2891" t="inlineStr">
        <is>
          <t>Corolla</t>
        </is>
      </c>
      <c r="H2891" t="inlineStr">
        <is>
          <t>Dealer retail</t>
        </is>
      </c>
      <c r="I2891" t="inlineStr">
        <is>
          <t>Private buyer</t>
        </is>
      </c>
      <c r="J2891" t="inlineStr">
        <is>
          <t>Amir Khan</t>
        </is>
      </c>
      <c r="K2891" s="70" t="n">
        <v>20</v>
      </c>
      <c r="L2891" s="71" t="n">
        <v>2836620.69</v>
      </c>
      <c r="M2891" s="71" t="n">
        <v>56732413.8</v>
      </c>
      <c r="N2891" s="71" t="n">
        <v>1701972.41</v>
      </c>
      <c r="O2891" s="71" t="n">
        <v>55030441.39</v>
      </c>
      <c r="P2891" s="71" t="n">
        <v>46694206.59</v>
      </c>
      <c r="Q2891" s="71" t="n">
        <v>8336234.8</v>
      </c>
      <c r="R2891" t="inlineStr">
        <is>
          <t>DB-01</t>
        </is>
      </c>
      <c r="S2891" t="inlineStr">
        <is>
          <t>Hybrid</t>
        </is>
      </c>
      <c r="T2891" s="70" t="n">
        <v>22</v>
      </c>
      <c r="U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TY102883</t>
        </is>
      </c>
      <c r="B2892" s="68" t="n">
        <v>46039</v>
      </c>
      <c r="C2892" s="69" t="n">
        <v>2026</v>
      </c>
      <c r="D2892" t="inlineStr">
        <is>
          <t>Jan</t>
        </is>
      </c>
      <c r="E2892" t="inlineStr">
        <is>
          <t>Japan</t>
        </is>
      </c>
      <c r="F2892" t="inlineStr">
        <is>
          <t>Japan</t>
        </is>
      </c>
      <c r="G2892" t="inlineStr">
        <is>
          <t>Camry</t>
        </is>
      </c>
      <c r="H2892" t="inlineStr">
        <is>
          <t>Dealer retail</t>
        </is>
      </c>
      <c r="I2892" t="inlineStr">
        <is>
          <t>Government</t>
        </is>
      </c>
      <c r="J2892" t="inlineStr">
        <is>
          <t>Priya Nair</t>
        </is>
      </c>
      <c r="K2892" s="70" t="n">
        <v>12</v>
      </c>
      <c r="L2892" s="71" t="n">
        <v>4180410.81</v>
      </c>
      <c r="M2892" s="71" t="n">
        <v>50164929.72</v>
      </c>
      <c r="N2892" s="71" t="n">
        <v>0</v>
      </c>
      <c r="O2892" s="71" t="n">
        <v>50164929.72</v>
      </c>
      <c r="P2892" s="71" t="n">
        <v>38985077.94</v>
      </c>
      <c r="Q2892" s="71" t="n">
        <v>11179851.78</v>
      </c>
      <c r="R2892" t="inlineStr">
        <is>
          <t>NG-04</t>
        </is>
      </c>
      <c r="S2892" t="inlineStr">
        <is>
          <t>Petrol</t>
        </is>
      </c>
      <c r="T2892" s="70" t="n">
        <v>11</v>
      </c>
      <c r="U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TY102884</t>
        </is>
      </c>
      <c r="B2893" s="68" t="n">
        <v>46039</v>
      </c>
      <c r="C2893" s="69" t="n">
        <v>2026</v>
      </c>
      <c r="D2893" t="inlineStr">
        <is>
          <t>Jan</t>
        </is>
      </c>
      <c r="E2893" t="inlineStr">
        <is>
          <t>North America</t>
        </is>
      </c>
      <c r="F2893" t="inlineStr">
        <is>
          <t>Canada</t>
        </is>
      </c>
      <c r="G2893" t="inlineStr">
        <is>
          <t>Hilux</t>
        </is>
      </c>
      <c r="H2893" t="inlineStr">
        <is>
          <t>Dealer retail</t>
        </is>
      </c>
      <c r="I2893" t="inlineStr">
        <is>
          <t>Company fleet</t>
        </is>
      </c>
      <c r="J2893" t="inlineStr">
        <is>
          <t>Arjun Mehta</t>
        </is>
      </c>
      <c r="K2893" s="70" t="n">
        <v>4</v>
      </c>
      <c r="L2893" s="71" t="n">
        <v>4188696.98</v>
      </c>
      <c r="M2893" s="71" t="n">
        <v>16754787.92</v>
      </c>
      <c r="N2893" s="71" t="n">
        <v>335095.76</v>
      </c>
      <c r="O2893" s="71" t="n">
        <v>16419692.16</v>
      </c>
      <c r="P2893" s="71" t="n">
        <v>12825200.79</v>
      </c>
      <c r="Q2893" s="71" t="n">
        <v>3594491.37</v>
      </c>
      <c r="R2893" t="inlineStr">
        <is>
          <t>TO-03</t>
        </is>
      </c>
      <c r="S2893" t="inlineStr">
        <is>
          <t>Diesel</t>
        </is>
      </c>
      <c r="T2893" s="70" t="n">
        <v>4</v>
      </c>
      <c r="U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TY102885</t>
        </is>
      </c>
      <c r="B2894" s="68" t="n">
        <v>46040</v>
      </c>
      <c r="C2894" s="69" t="n">
        <v>2026</v>
      </c>
      <c r="D2894" t="inlineStr">
        <is>
          <t>Jan</t>
        </is>
      </c>
      <c r="E2894" t="inlineStr">
        <is>
          <t>North America</t>
        </is>
      </c>
      <c r="F2894" t="inlineStr">
        <is>
          <t>USA</t>
        </is>
      </c>
      <c r="G2894" t="inlineStr">
        <is>
          <t>bZ4X</t>
        </is>
      </c>
      <c r="H2894" t="inlineStr">
        <is>
          <t>Fleet</t>
        </is>
      </c>
      <c r="I2894" t="inlineStr">
        <is>
          <t>Private buyer</t>
        </is>
      </c>
      <c r="J2894" t="inlineStr">
        <is>
          <t>Mei Lin</t>
        </is>
      </c>
      <c r="K2894" s="70" t="n">
        <v>22</v>
      </c>
      <c r="L2894" s="71" t="n">
        <v>7322589.9</v>
      </c>
      <c r="M2894" s="71" t="n">
        <v>161096977.8</v>
      </c>
      <c r="N2894" s="71" t="n">
        <v>3221939.56</v>
      </c>
      <c r="O2894" s="71" t="n">
        <v>157875038.24</v>
      </c>
      <c r="P2894" s="71" t="n">
        <v>122304328.18</v>
      </c>
      <c r="Q2894" s="71" t="n">
        <v>35570710.06</v>
      </c>
      <c r="R2894" t="inlineStr">
        <is>
          <t>NY-01</t>
        </is>
      </c>
      <c r="S2894" t="inlineStr">
        <is>
          <t>EV</t>
        </is>
      </c>
      <c r="T2894" s="70" t="n">
        <v>21</v>
      </c>
      <c r="U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TY102886</t>
        </is>
      </c>
      <c r="B2895" s="68" t="n">
        <v>46040</v>
      </c>
      <c r="C2895" s="69" t="n">
        <v>2026</v>
      </c>
      <c r="D2895" t="inlineStr">
        <is>
          <t>Jan</t>
        </is>
      </c>
      <c r="E2895" t="inlineStr">
        <is>
          <t>Europe</t>
        </is>
      </c>
      <c r="F2895" t="inlineStr">
        <is>
          <t>Germany</t>
        </is>
      </c>
      <c r="G2895" t="inlineStr">
        <is>
          <t>RAV4</t>
        </is>
      </c>
      <c r="H2895" t="inlineStr">
        <is>
          <t>Online reservation</t>
        </is>
      </c>
      <c r="I2895" t="inlineStr">
        <is>
          <t>Private buyer</t>
        </is>
      </c>
      <c r="J2895" t="inlineStr">
        <is>
          <t>Carlos Silva</t>
        </is>
      </c>
      <c r="K2895" s="70" t="n">
        <v>22</v>
      </c>
      <c r="L2895" s="71" t="n">
        <v>3847563.43</v>
      </c>
      <c r="M2895" s="71" t="n">
        <v>84646395.45999999</v>
      </c>
      <c r="N2895" s="71" t="n">
        <v>4232319.77</v>
      </c>
      <c r="O2895" s="71" t="n">
        <v>80414075.69</v>
      </c>
      <c r="P2895" s="71" t="n">
        <v>61885172.82</v>
      </c>
      <c r="Q2895" s="71" t="n">
        <v>18528902.87</v>
      </c>
      <c r="R2895" t="inlineStr">
        <is>
          <t>BE-01</t>
        </is>
      </c>
      <c r="S2895" t="inlineStr">
        <is>
          <t>Hybrid</t>
        </is>
      </c>
      <c r="T2895" s="70" t="n">
        <v>23</v>
      </c>
      <c r="U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TY102887</t>
        </is>
      </c>
      <c r="B2896" s="68" t="n">
        <v>46040</v>
      </c>
      <c r="C2896" s="69" t="n">
        <v>2026</v>
      </c>
      <c r="D2896" t="inlineStr">
        <is>
          <t>Jan</t>
        </is>
      </c>
      <c r="E2896" t="inlineStr">
        <is>
          <t>Asia</t>
        </is>
      </c>
      <c r="F2896" t="inlineStr">
        <is>
          <t>Indonesia</t>
        </is>
      </c>
      <c r="G2896" t="inlineStr">
        <is>
          <t>Land Cruiser</t>
        </is>
      </c>
      <c r="H2896" t="inlineStr">
        <is>
          <t>Dealer retail</t>
        </is>
      </c>
      <c r="I2896" t="inlineStr">
        <is>
          <t>Private buyer</t>
        </is>
      </c>
      <c r="J2896" t="inlineStr">
        <is>
          <t>Sophie Müller</t>
        </is>
      </c>
      <c r="K2896" s="70" t="n">
        <v>3</v>
      </c>
      <c r="L2896" s="71" t="n">
        <v>7623855.08</v>
      </c>
      <c r="M2896" s="71" t="n">
        <v>22871565.24</v>
      </c>
      <c r="N2896" s="71" t="n">
        <v>0</v>
      </c>
      <c r="O2896" s="71" t="n">
        <v>22871565.24</v>
      </c>
      <c r="P2896" s="71" t="n">
        <v>16091634.08</v>
      </c>
      <c r="Q2896" s="71" t="n">
        <v>6779931.16</v>
      </c>
      <c r="R2896" t="inlineStr">
        <is>
          <t>JK-01</t>
        </is>
      </c>
      <c r="S2896" t="inlineStr">
        <is>
          <t>Diesel</t>
        </is>
      </c>
      <c r="T2896" s="70" t="n">
        <v>3</v>
      </c>
      <c r="U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TY102888</t>
        </is>
      </c>
      <c r="B2897" s="68" t="n">
        <v>46040</v>
      </c>
      <c r="C2897" s="69" t="n">
        <v>2026</v>
      </c>
      <c r="D2897" t="inlineStr">
        <is>
          <t>Jan</t>
        </is>
      </c>
      <c r="E2897" t="inlineStr">
        <is>
          <t>Japan</t>
        </is>
      </c>
      <c r="F2897" t="inlineStr">
        <is>
          <t>Japan</t>
        </is>
      </c>
      <c r="G2897" t="inlineStr">
        <is>
          <t>bZ4X</t>
        </is>
      </c>
      <c r="H2897" t="inlineStr">
        <is>
          <t>Dealer retail</t>
        </is>
      </c>
      <c r="I2897" t="inlineStr">
        <is>
          <t>Private buyer</t>
        </is>
      </c>
      <c r="J2897" t="inlineStr">
        <is>
          <t>Ruhi Shaikh</t>
        </is>
      </c>
      <c r="K2897" s="70" t="n">
        <v>2</v>
      </c>
      <c r="L2897" s="71" t="n">
        <v>7381085.6</v>
      </c>
      <c r="M2897" s="71" t="n">
        <v>14762171.2</v>
      </c>
      <c r="N2897" s="71" t="n">
        <v>738108.5600000001</v>
      </c>
      <c r="O2897" s="71" t="n">
        <v>14024062.64</v>
      </c>
      <c r="P2897" s="71" t="n">
        <v>10492334.52</v>
      </c>
      <c r="Q2897" s="71" t="n">
        <v>3531728.12</v>
      </c>
      <c r="R2897" t="inlineStr">
        <is>
          <t>TK-04</t>
        </is>
      </c>
      <c r="S2897" t="inlineStr">
        <is>
          <t>EV</t>
        </is>
      </c>
      <c r="T2897" s="70" t="n">
        <v>2</v>
      </c>
      <c r="U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TY102889</t>
        </is>
      </c>
      <c r="B2898" s="68" t="n">
        <v>46040</v>
      </c>
      <c r="C2898" s="69" t="n">
        <v>2026</v>
      </c>
      <c r="D2898" t="inlineStr">
        <is>
          <t>Jan</t>
        </is>
      </c>
      <c r="E2898" t="inlineStr">
        <is>
          <t>Japan</t>
        </is>
      </c>
      <c r="F2898" t="inlineStr">
        <is>
          <t>Japan</t>
        </is>
      </c>
      <c r="G2898" t="inlineStr">
        <is>
          <t>Camry</t>
        </is>
      </c>
      <c r="H2898" t="inlineStr">
        <is>
          <t>Dealer retail</t>
        </is>
      </c>
      <c r="I2898" t="inlineStr">
        <is>
          <t>Private buyer</t>
        </is>
      </c>
      <c r="J2898" t="inlineStr">
        <is>
          <t>Kofi Mensah</t>
        </is>
      </c>
      <c r="K2898" s="70" t="n">
        <v>31</v>
      </c>
      <c r="L2898" s="71" t="n">
        <v>4224668.22</v>
      </c>
      <c r="M2898" s="71" t="n">
        <v>130964714.82</v>
      </c>
      <c r="N2898" s="71" t="n">
        <v>0</v>
      </c>
      <c r="O2898" s="71" t="n">
        <v>130964714.82</v>
      </c>
      <c r="P2898" s="71" t="n">
        <v>99905753.3</v>
      </c>
      <c r="Q2898" s="71" t="n">
        <v>31058961.52</v>
      </c>
      <c r="R2898" t="inlineStr">
        <is>
          <t>TK-03</t>
        </is>
      </c>
      <c r="S2898" t="inlineStr">
        <is>
          <t>Petrol</t>
        </is>
      </c>
      <c r="T2898" s="70" t="n">
        <v>34</v>
      </c>
      <c r="U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TY102890</t>
        </is>
      </c>
      <c r="B2899" s="68" t="n">
        <v>46040</v>
      </c>
      <c r="C2899" s="69" t="n">
        <v>2026</v>
      </c>
      <c r="D2899" t="inlineStr">
        <is>
          <t>Jan</t>
        </is>
      </c>
      <c r="E2899" t="inlineStr">
        <is>
          <t>Japan</t>
        </is>
      </c>
      <c r="F2899" t="inlineStr">
        <is>
          <t>Japan</t>
        </is>
      </c>
      <c r="G2899" t="inlineStr">
        <is>
          <t>RAV4</t>
        </is>
      </c>
      <c r="H2899" t="inlineStr">
        <is>
          <t>Dealer retail</t>
        </is>
      </c>
      <c r="I2899" t="inlineStr">
        <is>
          <t>Private buyer</t>
        </is>
      </c>
      <c r="J2899" t="inlineStr">
        <is>
          <t>Emma Clarke</t>
        </is>
      </c>
      <c r="K2899" s="70" t="n">
        <v>38</v>
      </c>
      <c r="L2899" s="71" t="n">
        <v>3781229.86</v>
      </c>
      <c r="M2899" s="71" t="n">
        <v>143686734.68</v>
      </c>
      <c r="N2899" s="71" t="n">
        <v>2873734.69</v>
      </c>
      <c r="O2899" s="71" t="n">
        <v>140812999.99</v>
      </c>
      <c r="P2899" s="71" t="n">
        <v>105018269.8</v>
      </c>
      <c r="Q2899" s="71" t="n">
        <v>35794730.19</v>
      </c>
      <c r="R2899" t="inlineStr">
        <is>
          <t>TK-02</t>
        </is>
      </c>
      <c r="S2899" t="inlineStr">
        <is>
          <t>Hybrid</t>
        </is>
      </c>
      <c r="T2899" s="70" t="n">
        <v>37</v>
      </c>
      <c r="U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TY102891</t>
        </is>
      </c>
      <c r="B2900" s="68" t="n">
        <v>46041</v>
      </c>
      <c r="C2900" s="69" t="n">
        <v>2026</v>
      </c>
      <c r="D2900" t="inlineStr">
        <is>
          <t>Jan</t>
        </is>
      </c>
      <c r="E2900" t="inlineStr">
        <is>
          <t>Asia</t>
        </is>
      </c>
      <c r="F2900" t="inlineStr">
        <is>
          <t>India</t>
        </is>
      </c>
      <c r="G2900" t="inlineStr">
        <is>
          <t>bZ4X</t>
        </is>
      </c>
      <c r="H2900" t="inlineStr">
        <is>
          <t>Fleet</t>
        </is>
      </c>
      <c r="I2900" t="inlineStr">
        <is>
          <t>Private buyer</t>
        </is>
      </c>
      <c r="J2900" t="inlineStr">
        <is>
          <t>Olivia Brown</t>
        </is>
      </c>
      <c r="K2900" s="70" t="n">
        <v>24</v>
      </c>
      <c r="L2900" s="71" t="n">
        <v>7150971.19</v>
      </c>
      <c r="M2900" s="71" t="n">
        <v>171623308.56</v>
      </c>
      <c r="N2900" s="71" t="n">
        <v>8581165.43</v>
      </c>
      <c r="O2900" s="71" t="n">
        <v>163042143.13</v>
      </c>
      <c r="P2900" s="71" t="n">
        <v>131755562.39</v>
      </c>
      <c r="Q2900" s="71" t="n">
        <v>31286580.74</v>
      </c>
      <c r="R2900" t="inlineStr">
        <is>
          <t>DL-02</t>
        </is>
      </c>
      <c r="S2900" t="inlineStr">
        <is>
          <t>EV</t>
        </is>
      </c>
      <c r="T2900" s="70" t="n">
        <v>27</v>
      </c>
      <c r="U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TY102892</t>
        </is>
      </c>
      <c r="B2901" s="68" t="n">
        <v>46041</v>
      </c>
      <c r="C2901" s="69" t="n">
        <v>2026</v>
      </c>
      <c r="D2901" t="inlineStr">
        <is>
          <t>Jan</t>
        </is>
      </c>
      <c r="E2901" t="inlineStr">
        <is>
          <t>North America</t>
        </is>
      </c>
      <c r="F2901" t="inlineStr">
        <is>
          <t>Canada</t>
        </is>
      </c>
      <c r="G2901" t="inlineStr">
        <is>
          <t>RAV4</t>
        </is>
      </c>
      <c r="H2901" t="inlineStr">
        <is>
          <t>Dealer retail</t>
        </is>
      </c>
      <c r="I2901" t="inlineStr">
        <is>
          <t>Company fleet</t>
        </is>
      </c>
      <c r="J2901" t="inlineStr">
        <is>
          <t>Fatima Al-Saud</t>
        </is>
      </c>
      <c r="K2901" s="70" t="n">
        <v>15</v>
      </c>
      <c r="L2901" s="71" t="n">
        <v>3936803.37</v>
      </c>
      <c r="M2901" s="71" t="n">
        <v>59052050.55</v>
      </c>
      <c r="N2901" s="71" t="n">
        <v>0</v>
      </c>
      <c r="O2901" s="71" t="n">
        <v>59052050.55</v>
      </c>
      <c r="P2901" s="71" t="n">
        <v>41110833.42</v>
      </c>
      <c r="Q2901" s="71" t="n">
        <v>17941217.13</v>
      </c>
      <c r="R2901" t="inlineStr">
        <is>
          <t>TO-02</t>
        </is>
      </c>
      <c r="S2901" t="inlineStr">
        <is>
          <t>Hybrid</t>
        </is>
      </c>
      <c r="T2901" s="70" t="n">
        <v>17</v>
      </c>
      <c r="U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TY102893</t>
        </is>
      </c>
      <c r="B2902" s="68" t="n">
        <v>46041</v>
      </c>
      <c r="C2902" s="69" t="n">
        <v>2026</v>
      </c>
      <c r="D2902" t="inlineStr">
        <is>
          <t>Jan</t>
        </is>
      </c>
      <c r="E2902" t="inlineStr">
        <is>
          <t>Japan</t>
        </is>
      </c>
      <c r="F2902" t="inlineStr">
        <is>
          <t>Japan</t>
        </is>
      </c>
      <c r="G2902" t="inlineStr">
        <is>
          <t>Corolla</t>
        </is>
      </c>
      <c r="H2902" t="inlineStr">
        <is>
          <t>Dealer retail</t>
        </is>
      </c>
      <c r="I2902" t="inlineStr">
        <is>
          <t>Private buyer</t>
        </is>
      </c>
      <c r="J2902" t="inlineStr">
        <is>
          <t>Hiroshi Tanaka</t>
        </is>
      </c>
      <c r="K2902" s="70" t="n">
        <v>32</v>
      </c>
      <c r="L2902" s="71" t="n">
        <v>2782197.04</v>
      </c>
      <c r="M2902" s="71" t="n">
        <v>89030305.28</v>
      </c>
      <c r="N2902" s="71" t="n">
        <v>1780606.11</v>
      </c>
      <c r="O2902" s="71" t="n">
        <v>87249699.17</v>
      </c>
      <c r="P2902" s="71" t="n">
        <v>76388948.69</v>
      </c>
      <c r="Q2902" s="71" t="n">
        <v>10860750.48</v>
      </c>
      <c r="R2902" t="inlineStr">
        <is>
          <t>NG-03</t>
        </is>
      </c>
      <c r="S2902" t="inlineStr">
        <is>
          <t>Petrol</t>
        </is>
      </c>
      <c r="T2902" s="70" t="n">
        <v>30</v>
      </c>
      <c r="U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TY102894</t>
        </is>
      </c>
      <c r="B2903" s="68" t="n">
        <v>46041</v>
      </c>
      <c r="C2903" s="69" t="n">
        <v>2026</v>
      </c>
      <c r="D2903" t="inlineStr">
        <is>
          <t>Jan</t>
        </is>
      </c>
      <c r="E2903" t="inlineStr">
        <is>
          <t>North America</t>
        </is>
      </c>
      <c r="F2903" t="inlineStr">
        <is>
          <t>USA</t>
        </is>
      </c>
      <c r="G2903" t="inlineStr">
        <is>
          <t>bZ4X</t>
        </is>
      </c>
      <c r="H2903" t="inlineStr">
        <is>
          <t>Dealer retail</t>
        </is>
      </c>
      <c r="I2903" t="inlineStr">
        <is>
          <t>Private buyer</t>
        </is>
      </c>
      <c r="J2903" t="inlineStr">
        <is>
          <t>Yuki Sato</t>
        </is>
      </c>
      <c r="K2903" s="70" t="n">
        <v>12</v>
      </c>
      <c r="L2903" s="71" t="n">
        <v>7138297.47</v>
      </c>
      <c r="M2903" s="71" t="n">
        <v>85659569.64</v>
      </c>
      <c r="N2903" s="71" t="n">
        <v>4282978.48</v>
      </c>
      <c r="O2903" s="71" t="n">
        <v>81376591.16</v>
      </c>
      <c r="P2903" s="71" t="n">
        <v>67150221.01000001</v>
      </c>
      <c r="Q2903" s="71" t="n">
        <v>14226370.15</v>
      </c>
      <c r="R2903" t="inlineStr">
        <is>
          <t>NY-04</t>
        </is>
      </c>
      <c r="S2903" t="inlineStr">
        <is>
          <t>EV</t>
        </is>
      </c>
      <c r="T2903" s="70" t="n">
        <v>12</v>
      </c>
      <c r="U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TY102895</t>
        </is>
      </c>
      <c r="B2904" s="68" t="n">
        <v>46041</v>
      </c>
      <c r="C2904" s="69" t="n">
        <v>2026</v>
      </c>
      <c r="D2904" t="inlineStr">
        <is>
          <t>Jan</t>
        </is>
      </c>
      <c r="E2904" t="inlineStr">
        <is>
          <t>North America</t>
        </is>
      </c>
      <c r="F2904" t="inlineStr">
        <is>
          <t>Canada</t>
        </is>
      </c>
      <c r="G2904" t="inlineStr">
        <is>
          <t>Prius</t>
        </is>
      </c>
      <c r="H2904" t="inlineStr">
        <is>
          <t>Dealer retail</t>
        </is>
      </c>
      <c r="I2904" t="inlineStr">
        <is>
          <t>Company fleet</t>
        </is>
      </c>
      <c r="J2904" t="inlineStr">
        <is>
          <t>Lucas Martin</t>
        </is>
      </c>
      <c r="K2904" s="70" t="n">
        <v>47</v>
      </c>
      <c r="L2904" s="71" t="n">
        <v>3561054</v>
      </c>
      <c r="M2904" s="71" t="n">
        <v>167369538</v>
      </c>
      <c r="N2904" s="71" t="n">
        <v>0</v>
      </c>
      <c r="O2904" s="71" t="n">
        <v>167369538</v>
      </c>
      <c r="P2904" s="71" t="n">
        <v>133290645.77</v>
      </c>
      <c r="Q2904" s="71" t="n">
        <v>34078892.23</v>
      </c>
      <c r="R2904" t="inlineStr">
        <is>
          <t>TO-04</t>
        </is>
      </c>
      <c r="S2904" t="inlineStr">
        <is>
          <t>Hybrid</t>
        </is>
      </c>
      <c r="T2904" s="70" t="n">
        <v>50</v>
      </c>
      <c r="U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TY102896</t>
        </is>
      </c>
      <c r="B2905" s="68" t="n">
        <v>46041</v>
      </c>
      <c r="C2905" s="69" t="n">
        <v>2026</v>
      </c>
      <c r="D2905" t="inlineStr">
        <is>
          <t>Jan</t>
        </is>
      </c>
      <c r="E2905" t="inlineStr">
        <is>
          <t>Japan</t>
        </is>
      </c>
      <c r="F2905" t="inlineStr">
        <is>
          <t>Japan</t>
        </is>
      </c>
      <c r="G2905" t="inlineStr">
        <is>
          <t>Hilux</t>
        </is>
      </c>
      <c r="H2905" t="inlineStr">
        <is>
          <t>Dealer retail</t>
        </is>
      </c>
      <c r="I2905" t="inlineStr">
        <is>
          <t>Private buyer</t>
        </is>
      </c>
      <c r="J2905" t="inlineStr">
        <is>
          <t>Lucas Martin</t>
        </is>
      </c>
      <c r="K2905" s="70" t="n">
        <v>37</v>
      </c>
      <c r="L2905" s="71" t="n">
        <v>4184463.91</v>
      </c>
      <c r="M2905" s="71" t="n">
        <v>154825164.67</v>
      </c>
      <c r="N2905" s="71" t="n">
        <v>7741258.23</v>
      </c>
      <c r="O2905" s="71" t="n">
        <v>147083906.44</v>
      </c>
      <c r="P2905" s="71" t="n">
        <v>122176905.69</v>
      </c>
      <c r="Q2905" s="71" t="n">
        <v>24907000.75</v>
      </c>
      <c r="R2905" t="inlineStr">
        <is>
          <t>NG-03</t>
        </is>
      </c>
      <c r="S2905" t="inlineStr">
        <is>
          <t>Diesel</t>
        </is>
      </c>
      <c r="T2905" s="70" t="n">
        <v>36</v>
      </c>
      <c r="U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TY102897</t>
        </is>
      </c>
      <c r="B2906" s="68" t="n">
        <v>46041</v>
      </c>
      <c r="C2906" s="69" t="n">
        <v>2026</v>
      </c>
      <c r="D2906" t="inlineStr">
        <is>
          <t>Jan</t>
        </is>
      </c>
      <c r="E2906" t="inlineStr">
        <is>
          <t>Japan</t>
        </is>
      </c>
      <c r="F2906" t="inlineStr">
        <is>
          <t>Japan</t>
        </is>
      </c>
      <c r="G2906" t="inlineStr">
        <is>
          <t>bZ4X</t>
        </is>
      </c>
      <c r="H2906" t="inlineStr">
        <is>
          <t>Online reservation</t>
        </is>
      </c>
      <c r="I2906" t="inlineStr">
        <is>
          <t>Private buyer</t>
        </is>
      </c>
      <c r="J2906" t="inlineStr">
        <is>
          <t>Omar Haddad</t>
        </is>
      </c>
      <c r="K2906" s="70" t="n">
        <v>32</v>
      </c>
      <c r="L2906" s="71" t="n">
        <v>6625434.93</v>
      </c>
      <c r="M2906" s="71" t="n">
        <v>212013917.76</v>
      </c>
      <c r="N2906" s="71" t="n">
        <v>6360417.53</v>
      </c>
      <c r="O2906" s="71" t="n">
        <v>205653500.23</v>
      </c>
      <c r="P2906" s="71" t="n">
        <v>179357885.69</v>
      </c>
      <c r="Q2906" s="71" t="n">
        <v>26295614.54</v>
      </c>
      <c r="R2906" t="inlineStr">
        <is>
          <t>NG-04</t>
        </is>
      </c>
      <c r="S2906" t="inlineStr">
        <is>
          <t>EV</t>
        </is>
      </c>
      <c r="T2906" s="70" t="n">
        <v>34</v>
      </c>
      <c r="U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TY102898</t>
        </is>
      </c>
      <c r="B2907" s="68" t="n">
        <v>46042</v>
      </c>
      <c r="C2907" s="69" t="n">
        <v>2026</v>
      </c>
      <c r="D2907" t="inlineStr">
        <is>
          <t>Jan</t>
        </is>
      </c>
      <c r="E2907" t="inlineStr">
        <is>
          <t>Asia</t>
        </is>
      </c>
      <c r="F2907" t="inlineStr">
        <is>
          <t>Indonesia</t>
        </is>
      </c>
      <c r="G2907" t="inlineStr">
        <is>
          <t>Camry</t>
        </is>
      </c>
      <c r="H2907" t="inlineStr">
        <is>
          <t>Dealer retail</t>
        </is>
      </c>
      <c r="I2907" t="inlineStr">
        <is>
          <t>Private buyer</t>
        </is>
      </c>
      <c r="J2907" t="inlineStr">
        <is>
          <t>Hiroshi Tanaka</t>
        </is>
      </c>
      <c r="K2907" s="70" t="n">
        <v>2</v>
      </c>
      <c r="L2907" s="71" t="n">
        <v>4160662.76</v>
      </c>
      <c r="M2907" s="71" t="n">
        <v>8321325.52</v>
      </c>
      <c r="N2907" s="71" t="n">
        <v>0</v>
      </c>
      <c r="O2907" s="71" t="n">
        <v>8321325.52</v>
      </c>
      <c r="P2907" s="71" t="n">
        <v>6411827.61</v>
      </c>
      <c r="Q2907" s="71" t="n">
        <v>1909497.91</v>
      </c>
      <c r="R2907" t="inlineStr">
        <is>
          <t>JK-03</t>
        </is>
      </c>
      <c r="S2907" t="inlineStr">
        <is>
          <t>Hybrid</t>
        </is>
      </c>
      <c r="T2907" s="70" t="n">
        <v>2</v>
      </c>
      <c r="U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TY102899</t>
        </is>
      </c>
      <c r="B2908" s="68" t="n">
        <v>46042</v>
      </c>
      <c r="C2908" s="69" t="n">
        <v>2026</v>
      </c>
      <c r="D2908" t="inlineStr">
        <is>
          <t>Jan</t>
        </is>
      </c>
      <c r="E2908" t="inlineStr">
        <is>
          <t>Japan</t>
        </is>
      </c>
      <c r="F2908" t="inlineStr">
        <is>
          <t>Japan</t>
        </is>
      </c>
      <c r="G2908" t="inlineStr">
        <is>
          <t>RAV4</t>
        </is>
      </c>
      <c r="H2908" t="inlineStr">
        <is>
          <t>Fleet</t>
        </is>
      </c>
      <c r="I2908" t="inlineStr">
        <is>
          <t>Private buyer</t>
        </is>
      </c>
      <c r="J2908" t="inlineStr">
        <is>
          <t>Shraddha Kulkarni</t>
        </is>
      </c>
      <c r="K2908" s="70" t="n">
        <v>13</v>
      </c>
      <c r="L2908" s="71" t="n">
        <v>3874590.43</v>
      </c>
      <c r="M2908" s="71" t="n">
        <v>50369675.59</v>
      </c>
      <c r="N2908" s="71" t="n">
        <v>0</v>
      </c>
      <c r="O2908" s="71" t="n">
        <v>50369675.59</v>
      </c>
      <c r="P2908" s="71" t="n">
        <v>37501940.66</v>
      </c>
      <c r="Q2908" s="71" t="n">
        <v>12867734.93</v>
      </c>
      <c r="R2908" t="inlineStr">
        <is>
          <t>TK-04</t>
        </is>
      </c>
      <c r="S2908" t="inlineStr">
        <is>
          <t>Petrol</t>
        </is>
      </c>
      <c r="T2908" s="70" t="n">
        <v>15</v>
      </c>
      <c r="U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TY102900</t>
        </is>
      </c>
      <c r="B2909" s="68" t="n">
        <v>46042</v>
      </c>
      <c r="C2909" s="69" t="n">
        <v>2026</v>
      </c>
      <c r="D2909" t="inlineStr">
        <is>
          <t>Jan</t>
        </is>
      </c>
      <c r="E2909" t="inlineStr">
        <is>
          <t>North America</t>
        </is>
      </c>
      <c r="F2909" t="inlineStr">
        <is>
          <t>Canada</t>
        </is>
      </c>
      <c r="G2909" t="inlineStr">
        <is>
          <t>Hilux</t>
        </is>
      </c>
      <c r="H2909" t="inlineStr">
        <is>
          <t>Dealer retail</t>
        </is>
      </c>
      <c r="I2909" t="inlineStr">
        <is>
          <t>Private buyer</t>
        </is>
      </c>
      <c r="J2909" t="inlineStr">
        <is>
          <t>Ravindra Patil</t>
        </is>
      </c>
      <c r="K2909" s="70" t="n">
        <v>6</v>
      </c>
      <c r="L2909" s="71" t="n">
        <v>4044515.89</v>
      </c>
      <c r="M2909" s="71" t="n">
        <v>24267095.34</v>
      </c>
      <c r="N2909" s="71" t="n">
        <v>1213354.77</v>
      </c>
      <c r="O2909" s="71" t="n">
        <v>23053740.57</v>
      </c>
      <c r="P2909" s="71" t="n">
        <v>18762337.25</v>
      </c>
      <c r="Q2909" s="71" t="n">
        <v>4291403.32</v>
      </c>
      <c r="R2909" t="inlineStr">
        <is>
          <t>TO-02</t>
        </is>
      </c>
      <c r="S2909" t="inlineStr">
        <is>
          <t>Petrol</t>
        </is>
      </c>
      <c r="T2909" s="70" t="n">
        <v>6</v>
      </c>
      <c r="U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TY102901</t>
        </is>
      </c>
      <c r="B2910" s="68" t="n">
        <v>46042</v>
      </c>
      <c r="C2910" s="69" t="n">
        <v>2026</v>
      </c>
      <c r="D2910" t="inlineStr">
        <is>
          <t>Jan</t>
        </is>
      </c>
      <c r="E2910" t="inlineStr">
        <is>
          <t>Japan</t>
        </is>
      </c>
      <c r="F2910" t="inlineStr">
        <is>
          <t>Japan</t>
        </is>
      </c>
      <c r="G2910" t="inlineStr">
        <is>
          <t>RAV4</t>
        </is>
      </c>
      <c r="H2910" t="inlineStr">
        <is>
          <t>Dealer retail</t>
        </is>
      </c>
      <c r="I2910" t="inlineStr">
        <is>
          <t>Private buyer</t>
        </is>
      </c>
      <c r="J2910" t="inlineStr">
        <is>
          <t>Zoya Ahmed</t>
        </is>
      </c>
      <c r="K2910" s="70" t="n">
        <v>21</v>
      </c>
      <c r="L2910" s="71" t="n">
        <v>3958863.42</v>
      </c>
      <c r="M2910" s="71" t="n">
        <v>83136131.81999999</v>
      </c>
      <c r="N2910" s="71" t="n">
        <v>4156806.59</v>
      </c>
      <c r="O2910" s="71" t="n">
        <v>78979325.23</v>
      </c>
      <c r="P2910" s="71" t="n">
        <v>58321886.81</v>
      </c>
      <c r="Q2910" s="71" t="n">
        <v>20657438.42</v>
      </c>
      <c r="R2910" t="inlineStr">
        <is>
          <t>OS-02</t>
        </is>
      </c>
      <c r="S2910" t="inlineStr">
        <is>
          <t>Petrol</t>
        </is>
      </c>
      <c r="T2910" s="70" t="n">
        <v>20</v>
      </c>
      <c r="U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TY102902</t>
        </is>
      </c>
      <c r="B2911" s="68" t="n">
        <v>46042</v>
      </c>
      <c r="C2911" s="69" t="n">
        <v>2026</v>
      </c>
      <c r="D2911" t="inlineStr">
        <is>
          <t>Jan</t>
        </is>
      </c>
      <c r="E2911" t="inlineStr">
        <is>
          <t>Asia</t>
        </is>
      </c>
      <c r="F2911" t="inlineStr">
        <is>
          <t>Indonesia</t>
        </is>
      </c>
      <c r="G2911" t="inlineStr">
        <is>
          <t>Camry</t>
        </is>
      </c>
      <c r="H2911" t="inlineStr">
        <is>
          <t>Dealer retail</t>
        </is>
      </c>
      <c r="I2911" t="inlineStr">
        <is>
          <t>Private buyer</t>
        </is>
      </c>
      <c r="J2911" t="inlineStr">
        <is>
          <t>Yuki Sato</t>
        </is>
      </c>
      <c r="K2911" s="70" t="n">
        <v>17</v>
      </c>
      <c r="L2911" s="71" t="n">
        <v>4199308.44</v>
      </c>
      <c r="M2911" s="71" t="n">
        <v>71388243.48</v>
      </c>
      <c r="N2911" s="71" t="n">
        <v>2141647.3</v>
      </c>
      <c r="O2911" s="71" t="n">
        <v>69246596.18000001</v>
      </c>
      <c r="P2911" s="71" t="n">
        <v>55279487.82</v>
      </c>
      <c r="Q2911" s="71" t="n">
        <v>13967108.36</v>
      </c>
      <c r="R2911" t="inlineStr">
        <is>
          <t>JK-03</t>
        </is>
      </c>
      <c r="S2911" t="inlineStr">
        <is>
          <t>Hybrid</t>
        </is>
      </c>
      <c r="T2911" s="70" t="n">
        <v>16</v>
      </c>
      <c r="U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TY102903</t>
        </is>
      </c>
      <c r="B2912" s="68" t="n">
        <v>46042</v>
      </c>
      <c r="C2912" s="69" t="n">
        <v>2026</v>
      </c>
      <c r="D2912" t="inlineStr">
        <is>
          <t>Jan</t>
        </is>
      </c>
      <c r="E2912" t="inlineStr">
        <is>
          <t>North America</t>
        </is>
      </c>
      <c r="F2912" t="inlineStr">
        <is>
          <t>Canada</t>
        </is>
      </c>
      <c r="G2912" t="inlineStr">
        <is>
          <t>Corolla</t>
        </is>
      </c>
      <c r="H2912" t="inlineStr">
        <is>
          <t>Fleet</t>
        </is>
      </c>
      <c r="I2912" t="inlineStr">
        <is>
          <t>Private buyer</t>
        </is>
      </c>
      <c r="J2912" t="inlineStr">
        <is>
          <t>Noah Smith</t>
        </is>
      </c>
      <c r="K2912" s="70" t="n">
        <v>33</v>
      </c>
      <c r="L2912" s="71" t="n">
        <v>2697360.44</v>
      </c>
      <c r="M2912" s="71" t="n">
        <v>89012894.52</v>
      </c>
      <c r="N2912" s="71" t="n">
        <v>0</v>
      </c>
      <c r="O2912" s="71" t="n">
        <v>89012894.52</v>
      </c>
      <c r="P2912" s="71" t="n">
        <v>77616681.54000001</v>
      </c>
      <c r="Q2912" s="71" t="n">
        <v>11396212.98</v>
      </c>
      <c r="R2912" t="inlineStr">
        <is>
          <t>TO-01</t>
        </is>
      </c>
      <c r="S2912" t="inlineStr">
        <is>
          <t>Hybrid</t>
        </is>
      </c>
      <c r="T2912" s="70" t="n">
        <v>33</v>
      </c>
      <c r="U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TY102904</t>
        </is>
      </c>
      <c r="B2913" s="68" t="n">
        <v>46043</v>
      </c>
      <c r="C2913" s="69" t="n">
        <v>2026</v>
      </c>
      <c r="D2913" t="inlineStr">
        <is>
          <t>Jan</t>
        </is>
      </c>
      <c r="E2913" t="inlineStr">
        <is>
          <t>Europe</t>
        </is>
      </c>
      <c r="F2913" t="inlineStr">
        <is>
          <t>UK</t>
        </is>
      </c>
      <c r="G2913" t="inlineStr">
        <is>
          <t>Camry</t>
        </is>
      </c>
      <c r="H2913" t="inlineStr">
        <is>
          <t>Dealer retail</t>
        </is>
      </c>
      <c r="I2913" t="inlineStr">
        <is>
          <t>Private buyer</t>
        </is>
      </c>
      <c r="J2913" t="inlineStr">
        <is>
          <t>Arjun Mehta</t>
        </is>
      </c>
      <c r="K2913" s="70" t="n">
        <v>9</v>
      </c>
      <c r="L2913" s="71" t="n">
        <v>3961431.43</v>
      </c>
      <c r="M2913" s="71" t="n">
        <v>35652882.87</v>
      </c>
      <c r="N2913" s="71" t="n">
        <v>1782644.14</v>
      </c>
      <c r="O2913" s="71" t="n">
        <v>33870238.73</v>
      </c>
      <c r="P2913" s="71" t="n">
        <v>27805008.19</v>
      </c>
      <c r="Q2913" s="71" t="n">
        <v>6065230.54</v>
      </c>
      <c r="R2913" t="inlineStr">
        <is>
          <t>LN-01</t>
        </is>
      </c>
      <c r="S2913" t="inlineStr">
        <is>
          <t>Petrol</t>
        </is>
      </c>
      <c r="T2913" s="70" t="n">
        <v>10</v>
      </c>
      <c r="U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TY102905</t>
        </is>
      </c>
      <c r="B2914" s="68" t="n">
        <v>46043</v>
      </c>
      <c r="C2914" s="69" t="n">
        <v>2026</v>
      </c>
      <c r="D2914" t="inlineStr">
        <is>
          <t>Jan</t>
        </is>
      </c>
      <c r="E2914" t="inlineStr">
        <is>
          <t>Japan</t>
        </is>
      </c>
      <c r="F2914" t="inlineStr">
        <is>
          <t>Japan</t>
        </is>
      </c>
      <c r="G2914" t="inlineStr">
        <is>
          <t>Land Cruiser</t>
        </is>
      </c>
      <c r="H2914" t="inlineStr">
        <is>
          <t>Dealer retail</t>
        </is>
      </c>
      <c r="I2914" t="inlineStr">
        <is>
          <t>Private buyer</t>
        </is>
      </c>
      <c r="J2914" t="inlineStr">
        <is>
          <t>Ruhi Shaikh</t>
        </is>
      </c>
      <c r="K2914" s="70" t="n">
        <v>19</v>
      </c>
      <c r="L2914" s="71" t="n">
        <v>7555639.02</v>
      </c>
      <c r="M2914" s="71" t="n">
        <v>143557141.38</v>
      </c>
      <c r="N2914" s="71" t="n">
        <v>0</v>
      </c>
      <c r="O2914" s="71" t="n">
        <v>143557141.38</v>
      </c>
      <c r="P2914" s="71" t="n">
        <v>102496391.65</v>
      </c>
      <c r="Q2914" s="71" t="n">
        <v>41060749.73</v>
      </c>
      <c r="R2914" t="inlineStr">
        <is>
          <t>NG-04</t>
        </is>
      </c>
      <c r="S2914" t="inlineStr">
        <is>
          <t>Petrol</t>
        </is>
      </c>
      <c r="T2914" s="70" t="n">
        <v>20</v>
      </c>
      <c r="U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TY102906</t>
        </is>
      </c>
      <c r="B2915" s="68" t="n">
        <v>46043</v>
      </c>
      <c r="C2915" s="69" t="n">
        <v>2026</v>
      </c>
      <c r="D2915" t="inlineStr">
        <is>
          <t>Jan</t>
        </is>
      </c>
      <c r="E2915" t="inlineStr">
        <is>
          <t>Europe</t>
        </is>
      </c>
      <c r="F2915" t="inlineStr">
        <is>
          <t>France</t>
        </is>
      </c>
      <c r="G2915" t="inlineStr">
        <is>
          <t>RAV4</t>
        </is>
      </c>
      <c r="H2915" t="inlineStr">
        <is>
          <t>Fleet</t>
        </is>
      </c>
      <c r="I2915" t="inlineStr">
        <is>
          <t>Private buyer</t>
        </is>
      </c>
      <c r="J2915" t="inlineStr">
        <is>
          <t>Carlos Silva</t>
        </is>
      </c>
      <c r="K2915" s="70" t="n">
        <v>39</v>
      </c>
      <c r="L2915" s="71" t="n">
        <v>3675165.12</v>
      </c>
      <c r="M2915" s="71" t="n">
        <v>143331439.68</v>
      </c>
      <c r="N2915" s="71" t="n">
        <v>0</v>
      </c>
      <c r="O2915" s="71" t="n">
        <v>143331439.68</v>
      </c>
      <c r="P2915" s="71" t="n">
        <v>111061156.38</v>
      </c>
      <c r="Q2915" s="71" t="n">
        <v>32270283.3</v>
      </c>
      <c r="R2915" t="inlineStr">
        <is>
          <t>PA-01</t>
        </is>
      </c>
      <c r="S2915" t="inlineStr">
        <is>
          <t>Petrol</t>
        </is>
      </c>
      <c r="T2915" s="70" t="n">
        <v>44</v>
      </c>
      <c r="U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TY102907</t>
        </is>
      </c>
      <c r="B2916" s="68" t="n">
        <v>46044</v>
      </c>
      <c r="C2916" s="69" t="n">
        <v>2026</v>
      </c>
      <c r="D2916" t="inlineStr">
        <is>
          <t>Jan</t>
        </is>
      </c>
      <c r="E2916" t="inlineStr">
        <is>
          <t>Japan</t>
        </is>
      </c>
      <c r="F2916" t="inlineStr">
        <is>
          <t>Japan</t>
        </is>
      </c>
      <c r="G2916" t="inlineStr">
        <is>
          <t>RAV4</t>
        </is>
      </c>
      <c r="H2916" t="inlineStr">
        <is>
          <t>Dealer retail</t>
        </is>
      </c>
      <c r="I2916" t="inlineStr">
        <is>
          <t>Private buyer</t>
        </is>
      </c>
      <c r="J2916" t="inlineStr">
        <is>
          <t>Ana Costa</t>
        </is>
      </c>
      <c r="K2916" s="70" t="n">
        <v>17</v>
      </c>
      <c r="L2916" s="71" t="n">
        <v>3618234.84</v>
      </c>
      <c r="M2916" s="71" t="n">
        <v>61509992.28</v>
      </c>
      <c r="N2916" s="71" t="n">
        <v>1230199.85</v>
      </c>
      <c r="O2916" s="71" t="n">
        <v>60279792.43</v>
      </c>
      <c r="P2916" s="71" t="n">
        <v>48110886.98</v>
      </c>
      <c r="Q2916" s="71" t="n">
        <v>12168905.45</v>
      </c>
      <c r="R2916" t="inlineStr">
        <is>
          <t>NG-04</t>
        </is>
      </c>
      <c r="S2916" t="inlineStr">
        <is>
          <t>Petrol</t>
        </is>
      </c>
      <c r="T2916" s="70" t="n">
        <v>17</v>
      </c>
      <c r="U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TY102908</t>
        </is>
      </c>
      <c r="B2917" s="68" t="n">
        <v>46044</v>
      </c>
      <c r="C2917" s="69" t="n">
        <v>2026</v>
      </c>
      <c r="D2917" t="inlineStr">
        <is>
          <t>Jan</t>
        </is>
      </c>
      <c r="E2917" t="inlineStr">
        <is>
          <t>Europe</t>
        </is>
      </c>
      <c r="F2917" t="inlineStr">
        <is>
          <t>Germany</t>
        </is>
      </c>
      <c r="G2917" t="inlineStr">
        <is>
          <t>Hilux</t>
        </is>
      </c>
      <c r="H2917" t="inlineStr">
        <is>
          <t>Online reservation</t>
        </is>
      </c>
      <c r="I2917" t="inlineStr">
        <is>
          <t>Private buyer</t>
        </is>
      </c>
      <c r="J2917" t="inlineStr">
        <is>
          <t>Hiroshi Tanaka</t>
        </is>
      </c>
      <c r="K2917" s="70" t="n">
        <v>39</v>
      </c>
      <c r="L2917" s="71" t="n">
        <v>3890716.74</v>
      </c>
      <c r="M2917" s="71" t="n">
        <v>151737952.86</v>
      </c>
      <c r="N2917" s="71" t="n">
        <v>0</v>
      </c>
      <c r="O2917" s="71" t="n">
        <v>151737952.86</v>
      </c>
      <c r="P2917" s="71" t="n">
        <v>125691927.02</v>
      </c>
      <c r="Q2917" s="71" t="n">
        <v>26046025.84</v>
      </c>
      <c r="R2917" t="inlineStr">
        <is>
          <t>BE-03</t>
        </is>
      </c>
      <c r="S2917" t="inlineStr">
        <is>
          <t>Diesel</t>
        </is>
      </c>
      <c r="T2917" s="70" t="n">
        <v>42</v>
      </c>
      <c r="U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TY102909</t>
        </is>
      </c>
      <c r="B2918" s="68" t="n">
        <v>46044</v>
      </c>
      <c r="C2918" s="69" t="n">
        <v>2026</v>
      </c>
      <c r="D2918" t="inlineStr">
        <is>
          <t>Jan</t>
        </is>
      </c>
      <c r="E2918" t="inlineStr">
        <is>
          <t>Japan</t>
        </is>
      </c>
      <c r="F2918" t="inlineStr">
        <is>
          <t>Japan</t>
        </is>
      </c>
      <c r="G2918" t="inlineStr">
        <is>
          <t>Hilux</t>
        </is>
      </c>
      <c r="H2918" t="inlineStr">
        <is>
          <t>Fleet</t>
        </is>
      </c>
      <c r="I2918" t="inlineStr">
        <is>
          <t>Private buyer</t>
        </is>
      </c>
      <c r="J2918" t="inlineStr">
        <is>
          <t>Mei Lin</t>
        </is>
      </c>
      <c r="K2918" s="70" t="n">
        <v>8</v>
      </c>
      <c r="L2918" s="71" t="n">
        <v>3853634.74</v>
      </c>
      <c r="M2918" s="71" t="n">
        <v>30829077.92</v>
      </c>
      <c r="N2918" s="71" t="n">
        <v>616581.5600000001</v>
      </c>
      <c r="O2918" s="71" t="n">
        <v>30212496.36</v>
      </c>
      <c r="P2918" s="71" t="n">
        <v>26492338.07</v>
      </c>
      <c r="Q2918" s="71" t="n">
        <v>3720158.29</v>
      </c>
      <c r="R2918" t="inlineStr">
        <is>
          <t>NG-03</t>
        </is>
      </c>
      <c r="S2918" t="inlineStr">
        <is>
          <t>Diesel</t>
        </is>
      </c>
      <c r="T2918" s="70" t="n">
        <v>9</v>
      </c>
      <c r="U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TY102910</t>
        </is>
      </c>
      <c r="B2919" s="68" t="n">
        <v>46044</v>
      </c>
      <c r="C2919" s="69" t="n">
        <v>2026</v>
      </c>
      <c r="D2919" t="inlineStr">
        <is>
          <t>Jan</t>
        </is>
      </c>
      <c r="E2919" t="inlineStr">
        <is>
          <t>Asia</t>
        </is>
      </c>
      <c r="F2919" t="inlineStr">
        <is>
          <t>India</t>
        </is>
      </c>
      <c r="G2919" t="inlineStr">
        <is>
          <t>Corolla</t>
        </is>
      </c>
      <c r="H2919" t="inlineStr">
        <is>
          <t>Online reservation</t>
        </is>
      </c>
      <c r="I2919" t="inlineStr">
        <is>
          <t>Private buyer</t>
        </is>
      </c>
      <c r="J2919" t="inlineStr">
        <is>
          <t>Priya Nair</t>
        </is>
      </c>
      <c r="K2919" s="70" t="n">
        <v>20</v>
      </c>
      <c r="L2919" s="71" t="n">
        <v>2969761.94</v>
      </c>
      <c r="M2919" s="71" t="n">
        <v>59395238.8</v>
      </c>
      <c r="N2919" s="71" t="n">
        <v>1187904.78</v>
      </c>
      <c r="O2919" s="71" t="n">
        <v>58207334.02</v>
      </c>
      <c r="P2919" s="71" t="n">
        <v>44223549.93</v>
      </c>
      <c r="Q2919" s="71" t="n">
        <v>13983784.09</v>
      </c>
      <c r="R2919" t="inlineStr">
        <is>
          <t>BL-02</t>
        </is>
      </c>
      <c r="S2919" t="inlineStr">
        <is>
          <t>Petrol</t>
        </is>
      </c>
      <c r="T2919" s="70" t="n">
        <v>21</v>
      </c>
      <c r="U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TY102911</t>
        </is>
      </c>
      <c r="B2920" s="68" t="n">
        <v>46044</v>
      </c>
      <c r="C2920" s="69" t="n">
        <v>2026</v>
      </c>
      <c r="D2920" t="inlineStr">
        <is>
          <t>Jan</t>
        </is>
      </c>
      <c r="E2920" t="inlineStr">
        <is>
          <t>North America</t>
        </is>
      </c>
      <c r="F2920" t="inlineStr">
        <is>
          <t>Canada</t>
        </is>
      </c>
      <c r="G2920" t="inlineStr">
        <is>
          <t>Corolla</t>
        </is>
      </c>
      <c r="H2920" t="inlineStr">
        <is>
          <t>Fleet</t>
        </is>
      </c>
      <c r="I2920" t="inlineStr">
        <is>
          <t>Company fleet</t>
        </is>
      </c>
      <c r="J2920" t="inlineStr">
        <is>
          <t>Amir Khan</t>
        </is>
      </c>
      <c r="K2920" s="70" t="n">
        <v>30</v>
      </c>
      <c r="L2920" s="71" t="n">
        <v>2663473.12</v>
      </c>
      <c r="M2920" s="71" t="n">
        <v>79904193.59999999</v>
      </c>
      <c r="N2920" s="71" t="n">
        <v>3995209.68</v>
      </c>
      <c r="O2920" s="71" t="n">
        <v>75908983.92</v>
      </c>
      <c r="P2920" s="71" t="n">
        <v>67543595.02</v>
      </c>
      <c r="Q2920" s="71" t="n">
        <v>8365388.9</v>
      </c>
      <c r="R2920" t="inlineStr">
        <is>
          <t>TO-03</t>
        </is>
      </c>
      <c r="S2920" t="inlineStr">
        <is>
          <t>Petrol</t>
        </is>
      </c>
      <c r="T2920" s="70" t="n">
        <v>29</v>
      </c>
      <c r="U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TY102912</t>
        </is>
      </c>
      <c r="B2921" s="68" t="n">
        <v>46044</v>
      </c>
      <c r="C2921" s="69" t="n">
        <v>2026</v>
      </c>
      <c r="D2921" t="inlineStr">
        <is>
          <t>Jan</t>
        </is>
      </c>
      <c r="E2921" t="inlineStr">
        <is>
          <t>North America</t>
        </is>
      </c>
      <c r="F2921" t="inlineStr">
        <is>
          <t>Canada</t>
        </is>
      </c>
      <c r="G2921" t="inlineStr">
        <is>
          <t>Prius</t>
        </is>
      </c>
      <c r="H2921" t="inlineStr">
        <is>
          <t>Dealer retail</t>
        </is>
      </c>
      <c r="I2921" t="inlineStr">
        <is>
          <t>Private buyer</t>
        </is>
      </c>
      <c r="J2921" t="inlineStr">
        <is>
          <t>Lucas Martin</t>
        </is>
      </c>
      <c r="K2921" s="70" t="n">
        <v>43</v>
      </c>
      <c r="L2921" s="71" t="n">
        <v>3622672.66</v>
      </c>
      <c r="M2921" s="71" t="n">
        <v>155774924.38</v>
      </c>
      <c r="N2921" s="71" t="n">
        <v>0</v>
      </c>
      <c r="O2921" s="71" t="n">
        <v>155774924.38</v>
      </c>
      <c r="P2921" s="71" t="n">
        <v>122501226.54</v>
      </c>
      <c r="Q2921" s="71" t="n">
        <v>33273697.84</v>
      </c>
      <c r="R2921" t="inlineStr">
        <is>
          <t>TO-03</t>
        </is>
      </c>
      <c r="S2921" t="inlineStr">
        <is>
          <t>Hybrid</t>
        </is>
      </c>
      <c r="T2921" s="70" t="n">
        <v>43</v>
      </c>
      <c r="U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TY102913</t>
        </is>
      </c>
      <c r="B2922" s="68" t="n">
        <v>46044</v>
      </c>
      <c r="C2922" s="69" t="n">
        <v>2026</v>
      </c>
      <c r="D2922" t="inlineStr">
        <is>
          <t>Jan</t>
        </is>
      </c>
      <c r="E2922" t="inlineStr">
        <is>
          <t>Middle East</t>
        </is>
      </c>
      <c r="F2922" t="inlineStr">
        <is>
          <t>Saudi Arabia</t>
        </is>
      </c>
      <c r="G2922" t="inlineStr">
        <is>
          <t>Corolla</t>
        </is>
      </c>
      <c r="H2922" t="inlineStr">
        <is>
          <t>Dealer retail</t>
        </is>
      </c>
      <c r="I2922" t="inlineStr">
        <is>
          <t>Government</t>
        </is>
      </c>
      <c r="J2922" t="inlineStr">
        <is>
          <t>Emma Clarke</t>
        </is>
      </c>
      <c r="K2922" s="70" t="n">
        <v>4</v>
      </c>
      <c r="L2922" s="71" t="n">
        <v>2725830.45</v>
      </c>
      <c r="M2922" s="71" t="n">
        <v>10903321.8</v>
      </c>
      <c r="N2922" s="71" t="n">
        <v>218066.44</v>
      </c>
      <c r="O2922" s="71" t="n">
        <v>10685255.36</v>
      </c>
      <c r="P2922" s="71" t="n">
        <v>9371075.27</v>
      </c>
      <c r="Q2922" s="71" t="n">
        <v>1314180.09</v>
      </c>
      <c r="R2922" t="inlineStr">
        <is>
          <t>RY-04</t>
        </is>
      </c>
      <c r="S2922" t="inlineStr">
        <is>
          <t>Petrol</t>
        </is>
      </c>
      <c r="T2922" s="70" t="n">
        <v>4</v>
      </c>
      <c r="U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TY102914</t>
        </is>
      </c>
      <c r="B2923" s="68" t="n">
        <v>46044</v>
      </c>
      <c r="C2923" s="69" t="n">
        <v>2026</v>
      </c>
      <c r="D2923" t="inlineStr">
        <is>
          <t>Jan</t>
        </is>
      </c>
      <c r="E2923" t="inlineStr">
        <is>
          <t>Middle East</t>
        </is>
      </c>
      <c r="F2923" t="inlineStr">
        <is>
          <t>Saudi Arabia</t>
        </is>
      </c>
      <c r="G2923" t="inlineStr">
        <is>
          <t>Hilux</t>
        </is>
      </c>
      <c r="H2923" t="inlineStr">
        <is>
          <t>Dealer retail</t>
        </is>
      </c>
      <c r="I2923" t="inlineStr">
        <is>
          <t>Private buyer</t>
        </is>
      </c>
      <c r="J2923" t="inlineStr">
        <is>
          <t>Fatima Al-Saud</t>
        </is>
      </c>
      <c r="K2923" s="70" t="n">
        <v>25</v>
      </c>
      <c r="L2923" s="71" t="n">
        <v>3880148.05</v>
      </c>
      <c r="M2923" s="71" t="n">
        <v>97003701.25</v>
      </c>
      <c r="N2923" s="71" t="n">
        <v>4850185.06</v>
      </c>
      <c r="O2923" s="71" t="n">
        <v>92153516.19</v>
      </c>
      <c r="P2923" s="71" t="n">
        <v>82524875.81999999</v>
      </c>
      <c r="Q2923" s="71" t="n">
        <v>9628640.369999999</v>
      </c>
      <c r="R2923" t="inlineStr">
        <is>
          <t>RY-02</t>
        </is>
      </c>
      <c r="S2923" t="inlineStr">
        <is>
          <t>Petrol</t>
        </is>
      </c>
      <c r="T2923" s="70" t="n">
        <v>25</v>
      </c>
      <c r="U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TY102915</t>
        </is>
      </c>
      <c r="B2924" s="68" t="n">
        <v>46045</v>
      </c>
      <c r="C2924" s="69" t="n">
        <v>2026</v>
      </c>
      <c r="D2924" t="inlineStr">
        <is>
          <t>Jan</t>
        </is>
      </c>
      <c r="E2924" t="inlineStr">
        <is>
          <t>Japan</t>
        </is>
      </c>
      <c r="F2924" t="inlineStr">
        <is>
          <t>Japan</t>
        </is>
      </c>
      <c r="G2924" t="inlineStr">
        <is>
          <t>Corolla</t>
        </is>
      </c>
      <c r="H2924" t="inlineStr">
        <is>
          <t>Online reservation</t>
        </is>
      </c>
      <c r="I2924" t="inlineStr">
        <is>
          <t>Private buyer</t>
        </is>
      </c>
      <c r="J2924" t="inlineStr">
        <is>
          <t>Omar Haddad</t>
        </is>
      </c>
      <c r="K2924" s="70" t="n">
        <v>14</v>
      </c>
      <c r="L2924" s="71" t="n">
        <v>2666605</v>
      </c>
      <c r="M2924" s="71" t="n">
        <v>37332470</v>
      </c>
      <c r="N2924" s="71" t="n">
        <v>0</v>
      </c>
      <c r="O2924" s="71" t="n">
        <v>37332470</v>
      </c>
      <c r="P2924" s="71" t="n">
        <v>32418935.81</v>
      </c>
      <c r="Q2924" s="71" t="n">
        <v>4913534.19</v>
      </c>
      <c r="R2924" t="inlineStr">
        <is>
          <t>TK-01</t>
        </is>
      </c>
      <c r="S2924" t="inlineStr">
        <is>
          <t>Petrol</t>
        </is>
      </c>
      <c r="T2924" s="70" t="n">
        <v>13</v>
      </c>
      <c r="U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TY102916</t>
        </is>
      </c>
      <c r="B2925" s="68" t="n">
        <v>46045</v>
      </c>
      <c r="C2925" s="69" t="n">
        <v>2026</v>
      </c>
      <c r="D2925" t="inlineStr">
        <is>
          <t>Jan</t>
        </is>
      </c>
      <c r="E2925" t="inlineStr">
        <is>
          <t>North America</t>
        </is>
      </c>
      <c r="F2925" t="inlineStr">
        <is>
          <t>USA</t>
        </is>
      </c>
      <c r="G2925" t="inlineStr">
        <is>
          <t>Hilux</t>
        </is>
      </c>
      <c r="H2925" t="inlineStr">
        <is>
          <t>Fleet</t>
        </is>
      </c>
      <c r="I2925" t="inlineStr">
        <is>
          <t>Private buyer</t>
        </is>
      </c>
      <c r="J2925" t="inlineStr">
        <is>
          <t>Mei Lin</t>
        </is>
      </c>
      <c r="K2925" s="70" t="n">
        <v>39</v>
      </c>
      <c r="L2925" s="71" t="n">
        <v>3862017.97</v>
      </c>
      <c r="M2925" s="71" t="n">
        <v>150618700.83</v>
      </c>
      <c r="N2925" s="71" t="n">
        <v>7530935.04</v>
      </c>
      <c r="O2925" s="71" t="n">
        <v>143087765.79</v>
      </c>
      <c r="P2925" s="71" t="n">
        <v>120407417.88</v>
      </c>
      <c r="Q2925" s="71" t="n">
        <v>22680347.91</v>
      </c>
      <c r="R2925" t="inlineStr">
        <is>
          <t>LA-03</t>
        </is>
      </c>
      <c r="S2925" t="inlineStr">
        <is>
          <t>Petrol</t>
        </is>
      </c>
      <c r="T2925" s="70" t="n">
        <v>42</v>
      </c>
      <c r="U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TY102917</t>
        </is>
      </c>
      <c r="B2926" s="68" t="n">
        <v>46045</v>
      </c>
      <c r="C2926" s="69" t="n">
        <v>2026</v>
      </c>
      <c r="D2926" t="inlineStr">
        <is>
          <t>Jan</t>
        </is>
      </c>
      <c r="E2926" t="inlineStr">
        <is>
          <t>North America</t>
        </is>
      </c>
      <c r="F2926" t="inlineStr">
        <is>
          <t>USA</t>
        </is>
      </c>
      <c r="G2926" t="inlineStr">
        <is>
          <t>Camry</t>
        </is>
      </c>
      <c r="H2926" t="inlineStr">
        <is>
          <t>Dealer retail</t>
        </is>
      </c>
      <c r="I2926" t="inlineStr">
        <is>
          <t>Private buyer</t>
        </is>
      </c>
      <c r="J2926" t="inlineStr">
        <is>
          <t>Sara Rossi</t>
        </is>
      </c>
      <c r="K2926" s="70" t="n">
        <v>6</v>
      </c>
      <c r="L2926" s="71" t="n">
        <v>4170930.45</v>
      </c>
      <c r="M2926" s="71" t="n">
        <v>25025582.7</v>
      </c>
      <c r="N2926" s="71" t="n">
        <v>500511.65</v>
      </c>
      <c r="O2926" s="71" t="n">
        <v>24525071.05</v>
      </c>
      <c r="P2926" s="71" t="n">
        <v>19656712.57</v>
      </c>
      <c r="Q2926" s="71" t="n">
        <v>4868358.48</v>
      </c>
      <c r="R2926" t="inlineStr">
        <is>
          <t>TX-01</t>
        </is>
      </c>
      <c r="S2926" t="inlineStr">
        <is>
          <t>Petrol</t>
        </is>
      </c>
      <c r="T2926" s="70" t="n">
        <v>6</v>
      </c>
      <c r="U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TY102918</t>
        </is>
      </c>
      <c r="B2927" s="68" t="n">
        <v>46045</v>
      </c>
      <c r="C2927" s="69" t="n">
        <v>2026</v>
      </c>
      <c r="D2927" t="inlineStr">
        <is>
          <t>Jan</t>
        </is>
      </c>
      <c r="E2927" t="inlineStr">
        <is>
          <t>Europe</t>
        </is>
      </c>
      <c r="F2927" t="inlineStr">
        <is>
          <t>France</t>
        </is>
      </c>
      <c r="G2927" t="inlineStr">
        <is>
          <t>Corolla</t>
        </is>
      </c>
      <c r="H2927" t="inlineStr">
        <is>
          <t>Dealer retail</t>
        </is>
      </c>
      <c r="I2927" t="inlineStr">
        <is>
          <t>Private buyer</t>
        </is>
      </c>
      <c r="J2927" t="inlineStr">
        <is>
          <t>Ruhi Shaikh</t>
        </is>
      </c>
      <c r="K2927" s="70" t="n">
        <v>11</v>
      </c>
      <c r="L2927" s="71" t="n">
        <v>2699692.07</v>
      </c>
      <c r="M2927" s="71" t="n">
        <v>29696612.77</v>
      </c>
      <c r="N2927" s="71" t="n">
        <v>1484830.64</v>
      </c>
      <c r="O2927" s="71" t="n">
        <v>28211782.13</v>
      </c>
      <c r="P2927" s="71" t="n">
        <v>26109163.24</v>
      </c>
      <c r="Q2927" s="71" t="n">
        <v>2102618.89</v>
      </c>
      <c r="R2927" t="inlineStr">
        <is>
          <t>PA-02</t>
        </is>
      </c>
      <c r="S2927" t="inlineStr">
        <is>
          <t>Hybrid</t>
        </is>
      </c>
      <c r="T2927" s="70" t="n">
        <v>11</v>
      </c>
      <c r="U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TY102919</t>
        </is>
      </c>
      <c r="B2928" s="68" t="n">
        <v>46045</v>
      </c>
      <c r="C2928" s="69" t="n">
        <v>2026</v>
      </c>
      <c r="D2928" t="inlineStr">
        <is>
          <t>Jan</t>
        </is>
      </c>
      <c r="E2928" t="inlineStr">
        <is>
          <t>Middle East</t>
        </is>
      </c>
      <c r="F2928" t="inlineStr">
        <is>
          <t>UAE</t>
        </is>
      </c>
      <c r="G2928" t="inlineStr">
        <is>
          <t>Camry</t>
        </is>
      </c>
      <c r="H2928" t="inlineStr">
        <is>
          <t>Fleet</t>
        </is>
      </c>
      <c r="I2928" t="inlineStr">
        <is>
          <t>Private buyer</t>
        </is>
      </c>
      <c r="J2928" t="inlineStr">
        <is>
          <t>Sara Rossi</t>
        </is>
      </c>
      <c r="K2928" s="70" t="n">
        <v>8</v>
      </c>
      <c r="L2928" s="71" t="n">
        <v>4234793.68</v>
      </c>
      <c r="M2928" s="71" t="n">
        <v>33878349.44</v>
      </c>
      <c r="N2928" s="71" t="n">
        <v>1693917.47</v>
      </c>
      <c r="O2928" s="71" t="n">
        <v>32184431.97</v>
      </c>
      <c r="P2928" s="71" t="n">
        <v>25185095.95</v>
      </c>
      <c r="Q2928" s="71" t="n">
        <v>6999336.02</v>
      </c>
      <c r="R2928" t="inlineStr">
        <is>
          <t>DB-03</t>
        </is>
      </c>
      <c r="S2928" t="inlineStr">
        <is>
          <t>Petrol</t>
        </is>
      </c>
      <c r="T2928" s="70" t="n">
        <v>8</v>
      </c>
      <c r="U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TY102920</t>
        </is>
      </c>
      <c r="B2929" s="68" t="n">
        <v>46045</v>
      </c>
      <c r="C2929" s="69" t="n">
        <v>2026</v>
      </c>
      <c r="D2929" t="inlineStr">
        <is>
          <t>Jan</t>
        </is>
      </c>
      <c r="E2929" t="inlineStr">
        <is>
          <t>Japan</t>
        </is>
      </c>
      <c r="F2929" t="inlineStr">
        <is>
          <t>Japan</t>
        </is>
      </c>
      <c r="G2929" t="inlineStr">
        <is>
          <t>RAV4</t>
        </is>
      </c>
      <c r="H2929" t="inlineStr">
        <is>
          <t>Dealer retail</t>
        </is>
      </c>
      <c r="I2929" t="inlineStr">
        <is>
          <t>Company fleet</t>
        </is>
      </c>
      <c r="J2929" t="inlineStr">
        <is>
          <t>Arjun Mehta</t>
        </is>
      </c>
      <c r="K2929" s="70" t="n">
        <v>35</v>
      </c>
      <c r="L2929" s="71" t="n">
        <v>3593468.86</v>
      </c>
      <c r="M2929" s="71" t="n">
        <v>125771410.1</v>
      </c>
      <c r="N2929" s="71" t="n">
        <v>0</v>
      </c>
      <c r="O2929" s="71" t="n">
        <v>125771410.1</v>
      </c>
      <c r="P2929" s="71" t="n">
        <v>102297516.7</v>
      </c>
      <c r="Q2929" s="71" t="n">
        <v>23473893.4</v>
      </c>
      <c r="R2929" t="inlineStr">
        <is>
          <t>OS-03</t>
        </is>
      </c>
      <c r="S2929" t="inlineStr">
        <is>
          <t>Hybrid</t>
        </is>
      </c>
      <c r="T2929" s="70" t="n">
        <v>36</v>
      </c>
      <c r="U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TY102921</t>
        </is>
      </c>
      <c r="B2930" s="68" t="n">
        <v>46046</v>
      </c>
      <c r="C2930" s="69" t="n">
        <v>2026</v>
      </c>
      <c r="D2930" t="inlineStr">
        <is>
          <t>Jan</t>
        </is>
      </c>
      <c r="E2930" t="inlineStr">
        <is>
          <t>Europe</t>
        </is>
      </c>
      <c r="F2930" t="inlineStr">
        <is>
          <t>UK</t>
        </is>
      </c>
      <c r="G2930" t="inlineStr">
        <is>
          <t>Corolla</t>
        </is>
      </c>
      <c r="H2930" t="inlineStr">
        <is>
          <t>Dealer retail</t>
        </is>
      </c>
      <c r="I2930" t="inlineStr">
        <is>
          <t>Private buyer</t>
        </is>
      </c>
      <c r="J2930" t="inlineStr">
        <is>
          <t>Liam O'Brien</t>
        </is>
      </c>
      <c r="K2930" s="70" t="n">
        <v>34</v>
      </c>
      <c r="L2930" s="71" t="n">
        <v>2912894.6</v>
      </c>
      <c r="M2930" s="71" t="n">
        <v>99038416.40000001</v>
      </c>
      <c r="N2930" s="71" t="n">
        <v>4951920.82</v>
      </c>
      <c r="O2930" s="71" t="n">
        <v>94086495.58</v>
      </c>
      <c r="P2930" s="71" t="n">
        <v>78803802.53</v>
      </c>
      <c r="Q2930" s="71" t="n">
        <v>15282693.05</v>
      </c>
      <c r="R2930" t="inlineStr">
        <is>
          <t>LN-04</t>
        </is>
      </c>
      <c r="S2930" t="inlineStr">
        <is>
          <t>Hybrid</t>
        </is>
      </c>
      <c r="T2930" s="70" t="n">
        <v>34</v>
      </c>
      <c r="U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TY102922</t>
        </is>
      </c>
      <c r="B2931" s="68" t="n">
        <v>46046</v>
      </c>
      <c r="C2931" s="69" t="n">
        <v>2026</v>
      </c>
      <c r="D2931" t="inlineStr">
        <is>
          <t>Jan</t>
        </is>
      </c>
      <c r="E2931" t="inlineStr">
        <is>
          <t>Middle East</t>
        </is>
      </c>
      <c r="F2931" t="inlineStr">
        <is>
          <t>Saudi Arabia</t>
        </is>
      </c>
      <c r="G2931" t="inlineStr">
        <is>
          <t>RAV4</t>
        </is>
      </c>
      <c r="H2931" t="inlineStr">
        <is>
          <t>Fleet</t>
        </is>
      </c>
      <c r="I2931" t="inlineStr">
        <is>
          <t>Government</t>
        </is>
      </c>
      <c r="J2931" t="inlineStr">
        <is>
          <t>Ana Costa</t>
        </is>
      </c>
      <c r="K2931" s="70" t="n">
        <v>11</v>
      </c>
      <c r="L2931" s="71" t="n">
        <v>3531459.94</v>
      </c>
      <c r="M2931" s="71" t="n">
        <v>38846059.34</v>
      </c>
      <c r="N2931" s="71" t="n">
        <v>1165381.78</v>
      </c>
      <c r="O2931" s="71" t="n">
        <v>37680677.56</v>
      </c>
      <c r="P2931" s="71" t="n">
        <v>30964566.12</v>
      </c>
      <c r="Q2931" s="71" t="n">
        <v>6716111.44</v>
      </c>
      <c r="R2931" t="inlineStr">
        <is>
          <t>RY-03</t>
        </is>
      </c>
      <c r="S2931" t="inlineStr">
        <is>
          <t>Hybrid</t>
        </is>
      </c>
      <c r="T2931" s="70" t="n">
        <v>11</v>
      </c>
      <c r="U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TY102923</t>
        </is>
      </c>
      <c r="B2932" s="68" t="n">
        <v>46046</v>
      </c>
      <c r="C2932" s="69" t="n">
        <v>2026</v>
      </c>
      <c r="D2932" t="inlineStr">
        <is>
          <t>Jan</t>
        </is>
      </c>
      <c r="E2932" t="inlineStr">
        <is>
          <t>Middle East</t>
        </is>
      </c>
      <c r="F2932" t="inlineStr">
        <is>
          <t>UAE</t>
        </is>
      </c>
      <c r="G2932" t="inlineStr">
        <is>
          <t>Camry</t>
        </is>
      </c>
      <c r="H2932" t="inlineStr">
        <is>
          <t>Fleet</t>
        </is>
      </c>
      <c r="I2932" t="inlineStr">
        <is>
          <t>Private buyer</t>
        </is>
      </c>
      <c r="J2932" t="inlineStr">
        <is>
          <t>Ravindra Patil</t>
        </is>
      </c>
      <c r="K2932" s="70" t="n">
        <v>11</v>
      </c>
      <c r="L2932" s="71" t="n">
        <v>4044110.16</v>
      </c>
      <c r="M2932" s="71" t="n">
        <v>44485211.76</v>
      </c>
      <c r="N2932" s="71" t="n">
        <v>2224260.59</v>
      </c>
      <c r="O2932" s="71" t="n">
        <v>42260951.17</v>
      </c>
      <c r="P2932" s="71" t="n">
        <v>34921697.99</v>
      </c>
      <c r="Q2932" s="71" t="n">
        <v>7339253.18</v>
      </c>
      <c r="R2932" t="inlineStr">
        <is>
          <t>DB-03</t>
        </is>
      </c>
      <c r="S2932" t="inlineStr">
        <is>
          <t>Hybrid</t>
        </is>
      </c>
      <c r="T2932" s="70" t="n">
        <v>12</v>
      </c>
      <c r="U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TY102924</t>
        </is>
      </c>
      <c r="B2933" s="68" t="n">
        <v>46047</v>
      </c>
      <c r="C2933" s="69" t="n">
        <v>2026</v>
      </c>
      <c r="D2933" t="inlineStr">
        <is>
          <t>Jan</t>
        </is>
      </c>
      <c r="E2933" t="inlineStr">
        <is>
          <t>North America</t>
        </is>
      </c>
      <c r="F2933" t="inlineStr">
        <is>
          <t>USA</t>
        </is>
      </c>
      <c r="G2933" t="inlineStr">
        <is>
          <t>Corolla</t>
        </is>
      </c>
      <c r="H2933" t="inlineStr">
        <is>
          <t>Fleet</t>
        </is>
      </c>
      <c r="I2933" t="inlineStr">
        <is>
          <t>Private buyer</t>
        </is>
      </c>
      <c r="J2933" t="inlineStr">
        <is>
          <t>Liam O'Brien</t>
        </is>
      </c>
      <c r="K2933" s="70" t="n">
        <v>35</v>
      </c>
      <c r="L2933" s="71" t="n">
        <v>2902747.04</v>
      </c>
      <c r="M2933" s="71" t="n">
        <v>101596146.4</v>
      </c>
      <c r="N2933" s="71" t="n">
        <v>3047884.39</v>
      </c>
      <c r="O2933" s="71" t="n">
        <v>98548262.01000001</v>
      </c>
      <c r="P2933" s="71" t="n">
        <v>83073367.13</v>
      </c>
      <c r="Q2933" s="71" t="n">
        <v>15474894.88</v>
      </c>
      <c r="R2933" t="inlineStr">
        <is>
          <t>TX-03</t>
        </is>
      </c>
      <c r="S2933" t="inlineStr">
        <is>
          <t>Hybrid</t>
        </is>
      </c>
      <c r="T2933" s="70" t="n">
        <v>39</v>
      </c>
      <c r="U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TY102925</t>
        </is>
      </c>
      <c r="B2934" s="68" t="n">
        <v>46047</v>
      </c>
      <c r="C2934" s="69" t="n">
        <v>2026</v>
      </c>
      <c r="D2934" t="inlineStr">
        <is>
          <t>Jan</t>
        </is>
      </c>
      <c r="E2934" t="inlineStr">
        <is>
          <t>Middle East</t>
        </is>
      </c>
      <c r="F2934" t="inlineStr">
        <is>
          <t>Saudi Arabia</t>
        </is>
      </c>
      <c r="G2934" t="inlineStr">
        <is>
          <t>Camry</t>
        </is>
      </c>
      <c r="H2934" t="inlineStr">
        <is>
          <t>Dealer retail</t>
        </is>
      </c>
      <c r="I2934" t="inlineStr">
        <is>
          <t>Private buyer</t>
        </is>
      </c>
      <c r="J2934" t="inlineStr">
        <is>
          <t>Wei Chen</t>
        </is>
      </c>
      <c r="K2934" s="70" t="n">
        <v>13</v>
      </c>
      <c r="L2934" s="71" t="n">
        <v>3920056.3</v>
      </c>
      <c r="M2934" s="71" t="n">
        <v>50960731.9</v>
      </c>
      <c r="N2934" s="71" t="n">
        <v>0</v>
      </c>
      <c r="O2934" s="71" t="n">
        <v>50960731.9</v>
      </c>
      <c r="P2934" s="71" t="n">
        <v>43232739.98</v>
      </c>
      <c r="Q2934" s="71" t="n">
        <v>7727991.92</v>
      </c>
      <c r="R2934" t="inlineStr">
        <is>
          <t>RY-02</t>
        </is>
      </c>
      <c r="S2934" t="inlineStr">
        <is>
          <t>Petrol</t>
        </is>
      </c>
      <c r="T2934" s="70" t="n">
        <v>14</v>
      </c>
      <c r="U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TY102926</t>
        </is>
      </c>
      <c r="B2935" s="68" t="n">
        <v>46047</v>
      </c>
      <c r="C2935" s="69" t="n">
        <v>2026</v>
      </c>
      <c r="D2935" t="inlineStr">
        <is>
          <t>Jan</t>
        </is>
      </c>
      <c r="E2935" t="inlineStr">
        <is>
          <t>Japan</t>
        </is>
      </c>
      <c r="F2935" t="inlineStr">
        <is>
          <t>Japan</t>
        </is>
      </c>
      <c r="G2935" t="inlineStr">
        <is>
          <t>Camry</t>
        </is>
      </c>
      <c r="H2935" t="inlineStr">
        <is>
          <t>Dealer retail</t>
        </is>
      </c>
      <c r="I2935" t="inlineStr">
        <is>
          <t>Private buyer</t>
        </is>
      </c>
      <c r="J2935" t="inlineStr">
        <is>
          <t>Amir Khan</t>
        </is>
      </c>
      <c r="K2935" s="70" t="n">
        <v>17</v>
      </c>
      <c r="L2935" s="71" t="n">
        <v>4046577.67</v>
      </c>
      <c r="M2935" s="71" t="n">
        <v>68791820.39</v>
      </c>
      <c r="N2935" s="71" t="n">
        <v>0</v>
      </c>
      <c r="O2935" s="71" t="n">
        <v>68791820.39</v>
      </c>
      <c r="P2935" s="71" t="n">
        <v>56038191.3</v>
      </c>
      <c r="Q2935" s="71" t="n">
        <v>12753629.09</v>
      </c>
      <c r="R2935" t="inlineStr">
        <is>
          <t>TK-03</t>
        </is>
      </c>
      <c r="S2935" t="inlineStr">
        <is>
          <t>Petrol</t>
        </is>
      </c>
      <c r="T2935" s="70" t="n">
        <v>18</v>
      </c>
      <c r="U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TY102927</t>
        </is>
      </c>
      <c r="B2936" s="68" t="n">
        <v>46047</v>
      </c>
      <c r="C2936" s="69" t="n">
        <v>2026</v>
      </c>
      <c r="D2936" t="inlineStr">
        <is>
          <t>Jan</t>
        </is>
      </c>
      <c r="E2936" t="inlineStr">
        <is>
          <t>Japan</t>
        </is>
      </c>
      <c r="F2936" t="inlineStr">
        <is>
          <t>Japan</t>
        </is>
      </c>
      <c r="G2936" t="inlineStr">
        <is>
          <t>RAV4</t>
        </is>
      </c>
      <c r="H2936" t="inlineStr">
        <is>
          <t>Dealer retail</t>
        </is>
      </c>
      <c r="I2936" t="inlineStr">
        <is>
          <t>Private buyer</t>
        </is>
      </c>
      <c r="J2936" t="inlineStr">
        <is>
          <t>Fatima Al-Saud</t>
        </is>
      </c>
      <c r="K2936" s="70" t="n">
        <v>29</v>
      </c>
      <c r="L2936" s="71" t="n">
        <v>3792434.77</v>
      </c>
      <c r="M2936" s="71" t="n">
        <v>109980608.33</v>
      </c>
      <c r="N2936" s="71" t="n">
        <v>0</v>
      </c>
      <c r="O2936" s="71" t="n">
        <v>109980608.33</v>
      </c>
      <c r="P2936" s="71" t="n">
        <v>83964512.91</v>
      </c>
      <c r="Q2936" s="71" t="n">
        <v>26016095.42</v>
      </c>
      <c r="R2936" t="inlineStr">
        <is>
          <t>TK-03</t>
        </is>
      </c>
      <c r="S2936" t="inlineStr">
        <is>
          <t>Hybrid</t>
        </is>
      </c>
      <c r="T2936" s="70" t="n">
        <v>30</v>
      </c>
      <c r="U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TY102928</t>
        </is>
      </c>
      <c r="B2937" s="68" t="n">
        <v>46047</v>
      </c>
      <c r="C2937" s="69" t="n">
        <v>2026</v>
      </c>
      <c r="D2937" t="inlineStr">
        <is>
          <t>Jan</t>
        </is>
      </c>
      <c r="E2937" t="inlineStr">
        <is>
          <t>North America</t>
        </is>
      </c>
      <c r="F2937" t="inlineStr">
        <is>
          <t>USA</t>
        </is>
      </c>
      <c r="G2937" t="inlineStr">
        <is>
          <t>Camry</t>
        </is>
      </c>
      <c r="H2937" t="inlineStr">
        <is>
          <t>Dealer retail</t>
        </is>
      </c>
      <c r="I2937" t="inlineStr">
        <is>
          <t>Private buyer</t>
        </is>
      </c>
      <c r="J2937" t="inlineStr">
        <is>
          <t>Zoya Ahmed</t>
        </is>
      </c>
      <c r="K2937" s="70" t="n">
        <v>31</v>
      </c>
      <c r="L2937" s="71" t="n">
        <v>4133807.27</v>
      </c>
      <c r="M2937" s="71" t="n">
        <v>128148025.37</v>
      </c>
      <c r="N2937" s="71" t="n">
        <v>6407401.27</v>
      </c>
      <c r="O2937" s="71" t="n">
        <v>121740624.1</v>
      </c>
      <c r="P2937" s="71" t="n">
        <v>97090384.01000001</v>
      </c>
      <c r="Q2937" s="71" t="n">
        <v>24650240.09</v>
      </c>
      <c r="R2937" t="inlineStr">
        <is>
          <t>LA-02</t>
        </is>
      </c>
      <c r="S2937" t="inlineStr">
        <is>
          <t>Hybrid</t>
        </is>
      </c>
      <c r="T2937" s="70" t="n">
        <v>34</v>
      </c>
      <c r="U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TY102929</t>
        </is>
      </c>
      <c r="B2938" s="68" t="n">
        <v>46047</v>
      </c>
      <c r="C2938" s="69" t="n">
        <v>2026</v>
      </c>
      <c r="D2938" t="inlineStr">
        <is>
          <t>Jan</t>
        </is>
      </c>
      <c r="E2938" t="inlineStr">
        <is>
          <t>Asia</t>
        </is>
      </c>
      <c r="F2938" t="inlineStr">
        <is>
          <t>India</t>
        </is>
      </c>
      <c r="G2938" t="inlineStr">
        <is>
          <t>Prius</t>
        </is>
      </c>
      <c r="H2938" t="inlineStr">
        <is>
          <t>Dealer retail</t>
        </is>
      </c>
      <c r="I2938" t="inlineStr">
        <is>
          <t>Company fleet</t>
        </is>
      </c>
      <c r="J2938" t="inlineStr">
        <is>
          <t>Hiroshi Tanaka</t>
        </is>
      </c>
      <c r="K2938" s="70" t="n">
        <v>22</v>
      </c>
      <c r="L2938" s="71" t="n">
        <v>3730981.32</v>
      </c>
      <c r="M2938" s="71" t="n">
        <v>82081589.04000001</v>
      </c>
      <c r="N2938" s="71" t="n">
        <v>0</v>
      </c>
      <c r="O2938" s="71" t="n">
        <v>82081589.04000001</v>
      </c>
      <c r="P2938" s="71" t="n">
        <v>61786483.72</v>
      </c>
      <c r="Q2938" s="71" t="n">
        <v>20295105.32</v>
      </c>
      <c r="R2938" t="inlineStr">
        <is>
          <t>DL-02</t>
        </is>
      </c>
      <c r="S2938" t="inlineStr">
        <is>
          <t>Hybrid</t>
        </is>
      </c>
      <c r="T2938" s="70" t="n">
        <v>23</v>
      </c>
      <c r="U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TY102930</t>
        </is>
      </c>
      <c r="B2939" s="68" t="n">
        <v>46047</v>
      </c>
      <c r="C2939" s="69" t="n">
        <v>2026</v>
      </c>
      <c r="D2939" t="inlineStr">
        <is>
          <t>Jan</t>
        </is>
      </c>
      <c r="E2939" t="inlineStr">
        <is>
          <t>Asia</t>
        </is>
      </c>
      <c r="F2939" t="inlineStr">
        <is>
          <t>India</t>
        </is>
      </c>
      <c r="G2939" t="inlineStr">
        <is>
          <t>Prius</t>
        </is>
      </c>
      <c r="H2939" t="inlineStr">
        <is>
          <t>Dealer retail</t>
        </is>
      </c>
      <c r="I2939" t="inlineStr">
        <is>
          <t>Company fleet</t>
        </is>
      </c>
      <c r="J2939" t="inlineStr">
        <is>
          <t>Zoya Ahmed</t>
        </is>
      </c>
      <c r="K2939" s="70" t="n">
        <v>21</v>
      </c>
      <c r="L2939" s="71" t="n">
        <v>3870890.51</v>
      </c>
      <c r="M2939" s="71" t="n">
        <v>81288700.70999999</v>
      </c>
      <c r="N2939" s="71" t="n">
        <v>4064435.04</v>
      </c>
      <c r="O2939" s="71" t="n">
        <v>77224265.67</v>
      </c>
      <c r="P2939" s="71" t="n">
        <v>57782490.9</v>
      </c>
      <c r="Q2939" s="71" t="n">
        <v>19441774.77</v>
      </c>
      <c r="R2939" t="inlineStr">
        <is>
          <t>DL-04</t>
        </is>
      </c>
      <c r="S2939" t="inlineStr">
        <is>
          <t>Hybrid</t>
        </is>
      </c>
      <c r="T2939" s="70" t="n">
        <v>21</v>
      </c>
      <c r="U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TY102931</t>
        </is>
      </c>
      <c r="B2940" s="68" t="n">
        <v>46047</v>
      </c>
      <c r="C2940" s="69" t="n">
        <v>2026</v>
      </c>
      <c r="D2940" t="inlineStr">
        <is>
          <t>Jan</t>
        </is>
      </c>
      <c r="E2940" t="inlineStr">
        <is>
          <t>North America</t>
        </is>
      </c>
      <c r="F2940" t="inlineStr">
        <is>
          <t>Canada</t>
        </is>
      </c>
      <c r="G2940" t="inlineStr">
        <is>
          <t>Hilux</t>
        </is>
      </c>
      <c r="H2940" t="inlineStr">
        <is>
          <t>Dealer retail</t>
        </is>
      </c>
      <c r="I2940" t="inlineStr">
        <is>
          <t>Private buyer</t>
        </is>
      </c>
      <c r="J2940" t="inlineStr">
        <is>
          <t>Liam O'Brien</t>
        </is>
      </c>
      <c r="K2940" s="70" t="n">
        <v>4</v>
      </c>
      <c r="L2940" s="71" t="n">
        <v>4184950.3</v>
      </c>
      <c r="M2940" s="71" t="n">
        <v>16739801.2</v>
      </c>
      <c r="N2940" s="71" t="n">
        <v>334796.02</v>
      </c>
      <c r="O2940" s="71" t="n">
        <v>16405005.18</v>
      </c>
      <c r="P2940" s="71" t="n">
        <v>12930054.44</v>
      </c>
      <c r="Q2940" s="71" t="n">
        <v>3474950.74</v>
      </c>
      <c r="R2940" t="inlineStr">
        <is>
          <t>TO-02</t>
        </is>
      </c>
      <c r="S2940" t="inlineStr">
        <is>
          <t>Diesel</t>
        </is>
      </c>
      <c r="T2940" s="70" t="n">
        <v>4</v>
      </c>
      <c r="U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TY102932</t>
        </is>
      </c>
      <c r="B2941" s="68" t="n">
        <v>46047</v>
      </c>
      <c r="C2941" s="69" t="n">
        <v>2026</v>
      </c>
      <c r="D2941" t="inlineStr">
        <is>
          <t>Jan</t>
        </is>
      </c>
      <c r="E2941" t="inlineStr">
        <is>
          <t>Asia</t>
        </is>
      </c>
      <c r="F2941" t="inlineStr">
        <is>
          <t>Indonesia</t>
        </is>
      </c>
      <c r="G2941" t="inlineStr">
        <is>
          <t>bZ4X</t>
        </is>
      </c>
      <c r="H2941" t="inlineStr">
        <is>
          <t>Dealer retail</t>
        </is>
      </c>
      <c r="I2941" t="inlineStr">
        <is>
          <t>Private buyer</t>
        </is>
      </c>
      <c r="J2941" t="inlineStr">
        <is>
          <t>Shraddha Kulkarni</t>
        </is>
      </c>
      <c r="K2941" s="70" t="n">
        <v>7</v>
      </c>
      <c r="L2941" s="71" t="n">
        <v>7038913.79</v>
      </c>
      <c r="M2941" s="71" t="n">
        <v>49272396.53</v>
      </c>
      <c r="N2941" s="71" t="n">
        <v>1478171.9</v>
      </c>
      <c r="O2941" s="71" t="n">
        <v>47794224.63</v>
      </c>
      <c r="P2941" s="71" t="n">
        <v>37265411.77</v>
      </c>
      <c r="Q2941" s="71" t="n">
        <v>10528812.86</v>
      </c>
      <c r="R2941" t="inlineStr">
        <is>
          <t>JK-04</t>
        </is>
      </c>
      <c r="S2941" t="inlineStr">
        <is>
          <t>EV</t>
        </is>
      </c>
      <c r="T2941" s="70" t="n">
        <v>7</v>
      </c>
      <c r="U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TY102933</t>
        </is>
      </c>
      <c r="B2942" s="68" t="n">
        <v>46047</v>
      </c>
      <c r="C2942" s="69" t="n">
        <v>2026</v>
      </c>
      <c r="D2942" t="inlineStr">
        <is>
          <t>Jan</t>
        </is>
      </c>
      <c r="E2942" t="inlineStr">
        <is>
          <t>Asia</t>
        </is>
      </c>
      <c r="F2942" t="inlineStr">
        <is>
          <t>India</t>
        </is>
      </c>
      <c r="G2942" t="inlineStr">
        <is>
          <t>Land Cruiser</t>
        </is>
      </c>
      <c r="H2942" t="inlineStr">
        <is>
          <t>Dealer retail</t>
        </is>
      </c>
      <c r="I2942" t="inlineStr">
        <is>
          <t>Private buyer</t>
        </is>
      </c>
      <c r="J2942" t="inlineStr">
        <is>
          <t>Shraddha Kulkarni</t>
        </is>
      </c>
      <c r="K2942" s="70" t="n">
        <v>6</v>
      </c>
      <c r="L2942" s="71" t="n">
        <v>7663599.37</v>
      </c>
      <c r="M2942" s="71" t="n">
        <v>45981596.22</v>
      </c>
      <c r="N2942" s="71" t="n">
        <v>0</v>
      </c>
      <c r="O2942" s="71" t="n">
        <v>45981596.22</v>
      </c>
      <c r="P2942" s="71" t="n">
        <v>34569321.31</v>
      </c>
      <c r="Q2942" s="71" t="n">
        <v>11412274.91</v>
      </c>
      <c r="R2942" t="inlineStr">
        <is>
          <t>BL-03</t>
        </is>
      </c>
      <c r="S2942" t="inlineStr">
        <is>
          <t>Hybrid</t>
        </is>
      </c>
      <c r="T2942" s="70" t="n">
        <v>6</v>
      </c>
      <c r="U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TY102934</t>
        </is>
      </c>
      <c r="B2943" s="68" t="n">
        <v>46048</v>
      </c>
      <c r="C2943" s="69" t="n">
        <v>2026</v>
      </c>
      <c r="D2943" t="inlineStr">
        <is>
          <t>Jan</t>
        </is>
      </c>
      <c r="E2943" t="inlineStr">
        <is>
          <t>North America</t>
        </is>
      </c>
      <c r="F2943" t="inlineStr">
        <is>
          <t>USA</t>
        </is>
      </c>
      <c r="G2943" t="inlineStr">
        <is>
          <t>Land Cruiser</t>
        </is>
      </c>
      <c r="H2943" t="inlineStr">
        <is>
          <t>Online reservation</t>
        </is>
      </c>
      <c r="I2943" t="inlineStr">
        <is>
          <t>Company fleet</t>
        </is>
      </c>
      <c r="J2943" t="inlineStr">
        <is>
          <t>Yuki Sato</t>
        </is>
      </c>
      <c r="K2943" s="70" t="n">
        <v>14</v>
      </c>
      <c r="L2943" s="71" t="n">
        <v>7964102.15</v>
      </c>
      <c r="M2943" s="71" t="n">
        <v>111497430.1</v>
      </c>
      <c r="N2943" s="71" t="n">
        <v>3344922.9</v>
      </c>
      <c r="O2943" s="71" t="n">
        <v>108152507.2</v>
      </c>
      <c r="P2943" s="71" t="n">
        <v>74827769.40000001</v>
      </c>
      <c r="Q2943" s="71" t="n">
        <v>33324737.8</v>
      </c>
      <c r="R2943" t="inlineStr">
        <is>
          <t>NY-03</t>
        </is>
      </c>
      <c r="S2943" t="inlineStr">
        <is>
          <t>Diesel</t>
        </is>
      </c>
      <c r="T2943" s="70" t="n">
        <v>13</v>
      </c>
      <c r="U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TY102935</t>
        </is>
      </c>
      <c r="B2944" s="68" t="n">
        <v>46048</v>
      </c>
      <c r="C2944" s="69" t="n">
        <v>2026</v>
      </c>
      <c r="D2944" t="inlineStr">
        <is>
          <t>Jan</t>
        </is>
      </c>
      <c r="E2944" t="inlineStr">
        <is>
          <t>Europe</t>
        </is>
      </c>
      <c r="F2944" t="inlineStr">
        <is>
          <t>France</t>
        </is>
      </c>
      <c r="G2944" t="inlineStr">
        <is>
          <t>Hilux</t>
        </is>
      </c>
      <c r="H2944" t="inlineStr">
        <is>
          <t>Dealer retail</t>
        </is>
      </c>
      <c r="I2944" t="inlineStr">
        <is>
          <t>Private buyer</t>
        </is>
      </c>
      <c r="J2944" t="inlineStr">
        <is>
          <t>Sophie Müller</t>
        </is>
      </c>
      <c r="K2944" s="70" t="n">
        <v>19</v>
      </c>
      <c r="L2944" s="71" t="n">
        <v>4078067.79</v>
      </c>
      <c r="M2944" s="71" t="n">
        <v>77483288.01000001</v>
      </c>
      <c r="N2944" s="71" t="n">
        <v>2324498.64</v>
      </c>
      <c r="O2944" s="71" t="n">
        <v>75158789.37</v>
      </c>
      <c r="P2944" s="71" t="n">
        <v>60781729.99</v>
      </c>
      <c r="Q2944" s="71" t="n">
        <v>14377059.38</v>
      </c>
      <c r="R2944" t="inlineStr">
        <is>
          <t>PA-02</t>
        </is>
      </c>
      <c r="S2944" t="inlineStr">
        <is>
          <t>Diesel</t>
        </is>
      </c>
      <c r="T2944" s="70" t="n">
        <v>21</v>
      </c>
      <c r="U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TY102936</t>
        </is>
      </c>
      <c r="B2945" s="68" t="n">
        <v>46048</v>
      </c>
      <c r="C2945" s="69" t="n">
        <v>2026</v>
      </c>
      <c r="D2945" t="inlineStr">
        <is>
          <t>Jan</t>
        </is>
      </c>
      <c r="E2945" t="inlineStr">
        <is>
          <t>Japan</t>
        </is>
      </c>
      <c r="F2945" t="inlineStr">
        <is>
          <t>Japan</t>
        </is>
      </c>
      <c r="G2945" t="inlineStr">
        <is>
          <t>Camry</t>
        </is>
      </c>
      <c r="H2945" t="inlineStr">
        <is>
          <t>Dealer retail</t>
        </is>
      </c>
      <c r="I2945" t="inlineStr">
        <is>
          <t>Private buyer</t>
        </is>
      </c>
      <c r="J2945" t="inlineStr">
        <is>
          <t>Emma Clarke</t>
        </is>
      </c>
      <c r="K2945" s="70" t="n">
        <v>30</v>
      </c>
      <c r="L2945" s="71" t="n">
        <v>3805950.84</v>
      </c>
      <c r="M2945" s="71" t="n">
        <v>114178525.2</v>
      </c>
      <c r="N2945" s="71" t="n">
        <v>3425355.76</v>
      </c>
      <c r="O2945" s="71" t="n">
        <v>110753169.44</v>
      </c>
      <c r="P2945" s="71" t="n">
        <v>95037534.55</v>
      </c>
      <c r="Q2945" s="71" t="n">
        <v>15715634.89</v>
      </c>
      <c r="R2945" t="inlineStr">
        <is>
          <t>TK-01</t>
        </is>
      </c>
      <c r="S2945" t="inlineStr">
        <is>
          <t>Hybrid</t>
        </is>
      </c>
      <c r="T2945" s="70" t="n">
        <v>29</v>
      </c>
      <c r="U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TY102937</t>
        </is>
      </c>
      <c r="B2946" s="68" t="n">
        <v>46048</v>
      </c>
      <c r="C2946" s="69" t="n">
        <v>2026</v>
      </c>
      <c r="D2946" t="inlineStr">
        <is>
          <t>Jan</t>
        </is>
      </c>
      <c r="E2946" t="inlineStr">
        <is>
          <t>Japan</t>
        </is>
      </c>
      <c r="F2946" t="inlineStr">
        <is>
          <t>Japan</t>
        </is>
      </c>
      <c r="G2946" t="inlineStr">
        <is>
          <t>Land Cruiser</t>
        </is>
      </c>
      <c r="H2946" t="inlineStr">
        <is>
          <t>Fleet</t>
        </is>
      </c>
      <c r="I2946" t="inlineStr">
        <is>
          <t>Private buyer</t>
        </is>
      </c>
      <c r="J2946" t="inlineStr">
        <is>
          <t>Ana Costa</t>
        </is>
      </c>
      <c r="K2946" s="70" t="n">
        <v>30</v>
      </c>
      <c r="L2946" s="71" t="n">
        <v>7902080.83</v>
      </c>
      <c r="M2946" s="71" t="n">
        <v>237062424.9</v>
      </c>
      <c r="N2946" s="71" t="n">
        <v>7111872.75</v>
      </c>
      <c r="O2946" s="71" t="n">
        <v>229950552.15</v>
      </c>
      <c r="P2946" s="71" t="n">
        <v>161021619.15</v>
      </c>
      <c r="Q2946" s="71" t="n">
        <v>68928933</v>
      </c>
      <c r="R2946" t="inlineStr">
        <is>
          <t>TK-01</t>
        </is>
      </c>
      <c r="S2946" t="inlineStr">
        <is>
          <t>Petrol</t>
        </is>
      </c>
      <c r="T2946" s="70" t="n">
        <v>33</v>
      </c>
      <c r="U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TY102938</t>
        </is>
      </c>
      <c r="B2947" s="68" t="n">
        <v>46048</v>
      </c>
      <c r="C2947" s="69" t="n">
        <v>2026</v>
      </c>
      <c r="D2947" t="inlineStr">
        <is>
          <t>Jan</t>
        </is>
      </c>
      <c r="E2947" t="inlineStr">
        <is>
          <t>Japan</t>
        </is>
      </c>
      <c r="F2947" t="inlineStr">
        <is>
          <t>Japan</t>
        </is>
      </c>
      <c r="G2947" t="inlineStr">
        <is>
          <t>Land Cruiser</t>
        </is>
      </c>
      <c r="H2947" t="inlineStr">
        <is>
          <t>Dealer retail</t>
        </is>
      </c>
      <c r="I2947" t="inlineStr">
        <is>
          <t>Private buyer</t>
        </is>
      </c>
      <c r="J2947" t="inlineStr">
        <is>
          <t>Hiroshi Tanaka</t>
        </is>
      </c>
      <c r="K2947" s="70" t="n">
        <v>14</v>
      </c>
      <c r="L2947" s="71" t="n">
        <v>7341168.41</v>
      </c>
      <c r="M2947" s="71" t="n">
        <v>102776357.74</v>
      </c>
      <c r="N2947" s="71" t="n">
        <v>5138817.89</v>
      </c>
      <c r="O2947" s="71" t="n">
        <v>97637539.84999999</v>
      </c>
      <c r="P2947" s="71" t="n">
        <v>76876128.22</v>
      </c>
      <c r="Q2947" s="71" t="n">
        <v>20761411.63</v>
      </c>
      <c r="R2947" t="inlineStr">
        <is>
          <t>NG-02</t>
        </is>
      </c>
      <c r="S2947" t="inlineStr">
        <is>
          <t>Petrol</t>
        </is>
      </c>
      <c r="T2947" s="70" t="n">
        <v>14</v>
      </c>
      <c r="U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TY102939</t>
        </is>
      </c>
      <c r="B2948" s="68" t="n">
        <v>46048</v>
      </c>
      <c r="C2948" s="69" t="n">
        <v>2026</v>
      </c>
      <c r="D2948" t="inlineStr">
        <is>
          <t>Jan</t>
        </is>
      </c>
      <c r="E2948" t="inlineStr">
        <is>
          <t>Japan</t>
        </is>
      </c>
      <c r="F2948" t="inlineStr">
        <is>
          <t>Japan</t>
        </is>
      </c>
      <c r="G2948" t="inlineStr">
        <is>
          <t>Corolla</t>
        </is>
      </c>
      <c r="H2948" t="inlineStr">
        <is>
          <t>Dealer retail</t>
        </is>
      </c>
      <c r="I2948" t="inlineStr">
        <is>
          <t>Company fleet</t>
        </is>
      </c>
      <c r="J2948" t="inlineStr">
        <is>
          <t>Mei Lin</t>
        </is>
      </c>
      <c r="K2948" s="70" t="n">
        <v>3</v>
      </c>
      <c r="L2948" s="71" t="n">
        <v>2808752.68</v>
      </c>
      <c r="M2948" s="71" t="n">
        <v>8426258.039999999</v>
      </c>
      <c r="N2948" s="71" t="n">
        <v>168525.16</v>
      </c>
      <c r="O2948" s="71" t="n">
        <v>8257732.88</v>
      </c>
      <c r="P2948" s="71" t="n">
        <v>7047563.2</v>
      </c>
      <c r="Q2948" s="71" t="n">
        <v>1210169.68</v>
      </c>
      <c r="R2948" t="inlineStr">
        <is>
          <t>NG-01</t>
        </is>
      </c>
      <c r="S2948" t="inlineStr">
        <is>
          <t>Petrol</t>
        </is>
      </c>
      <c r="T2948" s="70" t="n">
        <v>3</v>
      </c>
      <c r="U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TY102940</t>
        </is>
      </c>
      <c r="B2949" s="68" t="n">
        <v>46048</v>
      </c>
      <c r="C2949" s="69" t="n">
        <v>2026</v>
      </c>
      <c r="D2949" t="inlineStr">
        <is>
          <t>Jan</t>
        </is>
      </c>
      <c r="E2949" t="inlineStr">
        <is>
          <t>Japan</t>
        </is>
      </c>
      <c r="F2949" t="inlineStr">
        <is>
          <t>Japan</t>
        </is>
      </c>
      <c r="G2949" t="inlineStr">
        <is>
          <t>Hilux</t>
        </is>
      </c>
      <c r="H2949" t="inlineStr">
        <is>
          <t>Dealer retail</t>
        </is>
      </c>
      <c r="I2949" t="inlineStr">
        <is>
          <t>Private buyer</t>
        </is>
      </c>
      <c r="J2949" t="inlineStr">
        <is>
          <t>Amir Khan</t>
        </is>
      </c>
      <c r="K2949" s="70" t="n">
        <v>20</v>
      </c>
      <c r="L2949" s="71" t="n">
        <v>3899766.38</v>
      </c>
      <c r="M2949" s="71" t="n">
        <v>77995327.59999999</v>
      </c>
      <c r="N2949" s="71" t="n">
        <v>1559906.55</v>
      </c>
      <c r="O2949" s="71" t="n">
        <v>76435421.05</v>
      </c>
      <c r="P2949" s="71" t="n">
        <v>63345177.34</v>
      </c>
      <c r="Q2949" s="71" t="n">
        <v>13090243.71</v>
      </c>
      <c r="R2949" t="inlineStr">
        <is>
          <t>NG-03</t>
        </is>
      </c>
      <c r="S2949" t="inlineStr">
        <is>
          <t>Petrol</t>
        </is>
      </c>
      <c r="T2949" s="70" t="n">
        <v>22</v>
      </c>
      <c r="U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TY102941</t>
        </is>
      </c>
      <c r="B2950" s="68" t="n">
        <v>46048</v>
      </c>
      <c r="C2950" s="69" t="n">
        <v>2026</v>
      </c>
      <c r="D2950" t="inlineStr">
        <is>
          <t>Jan</t>
        </is>
      </c>
      <c r="E2950" t="inlineStr">
        <is>
          <t>North America</t>
        </is>
      </c>
      <c r="F2950" t="inlineStr">
        <is>
          <t>Canada</t>
        </is>
      </c>
      <c r="G2950" t="inlineStr">
        <is>
          <t>bZ4X</t>
        </is>
      </c>
      <c r="H2950" t="inlineStr">
        <is>
          <t>Dealer retail</t>
        </is>
      </c>
      <c r="I2950" t="inlineStr">
        <is>
          <t>Private buyer</t>
        </is>
      </c>
      <c r="J2950" t="inlineStr">
        <is>
          <t>Fatima Al-Saud</t>
        </is>
      </c>
      <c r="K2950" s="70" t="n">
        <v>18</v>
      </c>
      <c r="L2950" s="71" t="n">
        <v>7267158.67</v>
      </c>
      <c r="M2950" s="71" t="n">
        <v>130808856.06</v>
      </c>
      <c r="N2950" s="71" t="n">
        <v>0</v>
      </c>
      <c r="O2950" s="71" t="n">
        <v>130808856.06</v>
      </c>
      <c r="P2950" s="71" t="n">
        <v>100274787.59</v>
      </c>
      <c r="Q2950" s="71" t="n">
        <v>30534068.47</v>
      </c>
      <c r="R2950" t="inlineStr">
        <is>
          <t>TO-02</t>
        </is>
      </c>
      <c r="S2950" t="inlineStr">
        <is>
          <t>EV</t>
        </is>
      </c>
      <c r="T2950" s="70" t="n">
        <v>19</v>
      </c>
      <c r="U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TY102942</t>
        </is>
      </c>
      <c r="B2951" s="68" t="n">
        <v>46048</v>
      </c>
      <c r="C2951" s="69" t="n">
        <v>2026</v>
      </c>
      <c r="D2951" t="inlineStr">
        <is>
          <t>Jan</t>
        </is>
      </c>
      <c r="E2951" t="inlineStr">
        <is>
          <t>Middle East</t>
        </is>
      </c>
      <c r="F2951" t="inlineStr">
        <is>
          <t>Saudi Arabia</t>
        </is>
      </c>
      <c r="G2951" t="inlineStr">
        <is>
          <t>Hilux</t>
        </is>
      </c>
      <c r="H2951" t="inlineStr">
        <is>
          <t>Dealer retail</t>
        </is>
      </c>
      <c r="I2951" t="inlineStr">
        <is>
          <t>Private buyer</t>
        </is>
      </c>
      <c r="J2951" t="inlineStr">
        <is>
          <t>Sara Rossi</t>
        </is>
      </c>
      <c r="K2951" s="70" t="n">
        <v>29</v>
      </c>
      <c r="L2951" s="71" t="n">
        <v>3838593.32</v>
      </c>
      <c r="M2951" s="71" t="n">
        <v>111319206.28</v>
      </c>
      <c r="N2951" s="71" t="n">
        <v>5565960.31</v>
      </c>
      <c r="O2951" s="71" t="n">
        <v>105753245.97</v>
      </c>
      <c r="P2951" s="71" t="n">
        <v>90198729.48999999</v>
      </c>
      <c r="Q2951" s="71" t="n">
        <v>15554516.48</v>
      </c>
      <c r="R2951" t="inlineStr">
        <is>
          <t>RY-02</t>
        </is>
      </c>
      <c r="S2951" t="inlineStr">
        <is>
          <t>Petrol</t>
        </is>
      </c>
      <c r="T2951" s="70" t="n">
        <v>32</v>
      </c>
      <c r="U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TY102943</t>
        </is>
      </c>
      <c r="B2952" s="68" t="n">
        <v>46048</v>
      </c>
      <c r="C2952" s="69" t="n">
        <v>2026</v>
      </c>
      <c r="D2952" t="inlineStr">
        <is>
          <t>Jan</t>
        </is>
      </c>
      <c r="E2952" t="inlineStr">
        <is>
          <t>North America</t>
        </is>
      </c>
      <c r="F2952" t="inlineStr">
        <is>
          <t>USA</t>
        </is>
      </c>
      <c r="G2952" t="inlineStr">
        <is>
          <t>Hilux</t>
        </is>
      </c>
      <c r="H2952" t="inlineStr">
        <is>
          <t>Dealer retail</t>
        </is>
      </c>
      <c r="I2952" t="inlineStr">
        <is>
          <t>Private buyer</t>
        </is>
      </c>
      <c r="J2952" t="inlineStr">
        <is>
          <t>Priya Nair</t>
        </is>
      </c>
      <c r="K2952" s="70" t="n">
        <v>5</v>
      </c>
      <c r="L2952" s="71" t="n">
        <v>3995738.83</v>
      </c>
      <c r="M2952" s="71" t="n">
        <v>19978694.15</v>
      </c>
      <c r="N2952" s="71" t="n">
        <v>0</v>
      </c>
      <c r="O2952" s="71" t="n">
        <v>19978694.15</v>
      </c>
      <c r="P2952" s="71" t="n">
        <v>15831597.97</v>
      </c>
      <c r="Q2952" s="71" t="n">
        <v>4147096.18</v>
      </c>
      <c r="R2952" t="inlineStr">
        <is>
          <t>NY-03</t>
        </is>
      </c>
      <c r="S2952" t="inlineStr">
        <is>
          <t>Diesel</t>
        </is>
      </c>
      <c r="T2952" s="70" t="n">
        <v>5</v>
      </c>
      <c r="U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TY102944</t>
        </is>
      </c>
      <c r="B2953" s="68" t="n">
        <v>46049</v>
      </c>
      <c r="C2953" s="69" t="n">
        <v>2026</v>
      </c>
      <c r="D2953" t="inlineStr">
        <is>
          <t>Jan</t>
        </is>
      </c>
      <c r="E2953" t="inlineStr">
        <is>
          <t>Japan</t>
        </is>
      </c>
      <c r="F2953" t="inlineStr">
        <is>
          <t>Japan</t>
        </is>
      </c>
      <c r="G2953" t="inlineStr">
        <is>
          <t>Corolla</t>
        </is>
      </c>
      <c r="H2953" t="inlineStr">
        <is>
          <t>Fleet</t>
        </is>
      </c>
      <c r="I2953" t="inlineStr">
        <is>
          <t>Private buyer</t>
        </is>
      </c>
      <c r="J2953" t="inlineStr">
        <is>
          <t>Ana Costa</t>
        </is>
      </c>
      <c r="K2953" s="70" t="n">
        <v>27</v>
      </c>
      <c r="L2953" s="71" t="n">
        <v>2847789.79</v>
      </c>
      <c r="M2953" s="71" t="n">
        <v>76890324.33</v>
      </c>
      <c r="N2953" s="71" t="n">
        <v>1537806.49</v>
      </c>
      <c r="O2953" s="71" t="n">
        <v>75352517.84</v>
      </c>
      <c r="P2953" s="71" t="n">
        <v>63896628.95</v>
      </c>
      <c r="Q2953" s="71" t="n">
        <v>11455888.89</v>
      </c>
      <c r="R2953" t="inlineStr">
        <is>
          <t>NG-01</t>
        </is>
      </c>
      <c r="S2953" t="inlineStr">
        <is>
          <t>Hybrid</t>
        </is>
      </c>
      <c r="T2953" s="70" t="n">
        <v>29</v>
      </c>
      <c r="U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TY102945</t>
        </is>
      </c>
      <c r="B2954" s="68" t="n">
        <v>46049</v>
      </c>
      <c r="C2954" s="69" t="n">
        <v>2026</v>
      </c>
      <c r="D2954" t="inlineStr">
        <is>
          <t>Jan</t>
        </is>
      </c>
      <c r="E2954" t="inlineStr">
        <is>
          <t>North America</t>
        </is>
      </c>
      <c r="F2954" t="inlineStr">
        <is>
          <t>Canada</t>
        </is>
      </c>
      <c r="G2954" t="inlineStr">
        <is>
          <t>Corolla</t>
        </is>
      </c>
      <c r="H2954" t="inlineStr">
        <is>
          <t>Online reservation</t>
        </is>
      </c>
      <c r="I2954" t="inlineStr">
        <is>
          <t>Company fleet</t>
        </is>
      </c>
      <c r="J2954" t="inlineStr">
        <is>
          <t>Kofi Mensah</t>
        </is>
      </c>
      <c r="K2954" s="70" t="n">
        <v>35</v>
      </c>
      <c r="L2954" s="71" t="n">
        <v>2891334.02</v>
      </c>
      <c r="M2954" s="71" t="n">
        <v>101196690.7</v>
      </c>
      <c r="N2954" s="71" t="n">
        <v>5059834.54</v>
      </c>
      <c r="O2954" s="71" t="n">
        <v>96136856.16</v>
      </c>
      <c r="P2954" s="71" t="n">
        <v>80097535.16</v>
      </c>
      <c r="Q2954" s="71" t="n">
        <v>16039321</v>
      </c>
      <c r="R2954" t="inlineStr">
        <is>
          <t>TO-02</t>
        </is>
      </c>
      <c r="S2954" t="inlineStr">
        <is>
          <t>Petrol</t>
        </is>
      </c>
      <c r="T2954" s="70" t="n">
        <v>34</v>
      </c>
      <c r="U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TY102946</t>
        </is>
      </c>
      <c r="B2955" s="68" t="n">
        <v>46049</v>
      </c>
      <c r="C2955" s="69" t="n">
        <v>2026</v>
      </c>
      <c r="D2955" t="inlineStr">
        <is>
          <t>Jan</t>
        </is>
      </c>
      <c r="E2955" t="inlineStr">
        <is>
          <t>Japan</t>
        </is>
      </c>
      <c r="F2955" t="inlineStr">
        <is>
          <t>Japan</t>
        </is>
      </c>
      <c r="G2955" t="inlineStr">
        <is>
          <t>Camry</t>
        </is>
      </c>
      <c r="H2955" t="inlineStr">
        <is>
          <t>Fleet</t>
        </is>
      </c>
      <c r="I2955" t="inlineStr">
        <is>
          <t>Government</t>
        </is>
      </c>
      <c r="J2955" t="inlineStr">
        <is>
          <t>Omar Haddad</t>
        </is>
      </c>
      <c r="K2955" s="70" t="n">
        <v>9</v>
      </c>
      <c r="L2955" s="71" t="n">
        <v>4033439.76</v>
      </c>
      <c r="M2955" s="71" t="n">
        <v>36300957.84</v>
      </c>
      <c r="N2955" s="71" t="n">
        <v>726019.16</v>
      </c>
      <c r="O2955" s="71" t="n">
        <v>35574938.68</v>
      </c>
      <c r="P2955" s="71" t="n">
        <v>29510125.51</v>
      </c>
      <c r="Q2955" s="71" t="n">
        <v>6064813.17</v>
      </c>
      <c r="R2955" t="inlineStr">
        <is>
          <t>OS-03</t>
        </is>
      </c>
      <c r="S2955" t="inlineStr">
        <is>
          <t>Hybrid</t>
        </is>
      </c>
      <c r="T2955" s="70" t="n">
        <v>9</v>
      </c>
      <c r="U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TY102947</t>
        </is>
      </c>
      <c r="B2956" s="68" t="n">
        <v>46049</v>
      </c>
      <c r="C2956" s="69" t="n">
        <v>2026</v>
      </c>
      <c r="D2956" t="inlineStr">
        <is>
          <t>Jan</t>
        </is>
      </c>
      <c r="E2956" t="inlineStr">
        <is>
          <t>Middle East</t>
        </is>
      </c>
      <c r="F2956" t="inlineStr">
        <is>
          <t>UAE</t>
        </is>
      </c>
      <c r="G2956" t="inlineStr">
        <is>
          <t>Hilux</t>
        </is>
      </c>
      <c r="H2956" t="inlineStr">
        <is>
          <t>Dealer retail</t>
        </is>
      </c>
      <c r="I2956" t="inlineStr">
        <is>
          <t>Company fleet</t>
        </is>
      </c>
      <c r="J2956" t="inlineStr">
        <is>
          <t>Ruhi Shaikh</t>
        </is>
      </c>
      <c r="K2956" s="70" t="n">
        <v>27</v>
      </c>
      <c r="L2956" s="71" t="n">
        <v>3820189.69</v>
      </c>
      <c r="M2956" s="71" t="n">
        <v>103145121.63</v>
      </c>
      <c r="N2956" s="71" t="n">
        <v>3094353.65</v>
      </c>
      <c r="O2956" s="71" t="n">
        <v>100050767.98</v>
      </c>
      <c r="P2956" s="71" t="n">
        <v>84216702.38</v>
      </c>
      <c r="Q2956" s="71" t="n">
        <v>15834065.6</v>
      </c>
      <c r="R2956" t="inlineStr">
        <is>
          <t>DB-03</t>
        </is>
      </c>
      <c r="S2956" t="inlineStr">
        <is>
          <t>Diesel</t>
        </is>
      </c>
      <c r="T2956" s="70" t="n">
        <v>27</v>
      </c>
      <c r="U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TY102948</t>
        </is>
      </c>
      <c r="B2957" s="68" t="n">
        <v>46049</v>
      </c>
      <c r="C2957" s="69" t="n">
        <v>2026</v>
      </c>
      <c r="D2957" t="inlineStr">
        <is>
          <t>Jan</t>
        </is>
      </c>
      <c r="E2957" t="inlineStr">
        <is>
          <t>Japan</t>
        </is>
      </c>
      <c r="F2957" t="inlineStr">
        <is>
          <t>Japan</t>
        </is>
      </c>
      <c r="G2957" t="inlineStr">
        <is>
          <t>Hilux</t>
        </is>
      </c>
      <c r="H2957" t="inlineStr">
        <is>
          <t>Dealer retail</t>
        </is>
      </c>
      <c r="I2957" t="inlineStr">
        <is>
          <t>Private buyer</t>
        </is>
      </c>
      <c r="J2957" t="inlineStr">
        <is>
          <t>Carlos Silva</t>
        </is>
      </c>
      <c r="K2957" s="70" t="n">
        <v>41</v>
      </c>
      <c r="L2957" s="71" t="n">
        <v>4240340.94</v>
      </c>
      <c r="M2957" s="71" t="n">
        <v>173853978.54</v>
      </c>
      <c r="N2957" s="71" t="n">
        <v>3477079.57</v>
      </c>
      <c r="O2957" s="71" t="n">
        <v>170376898.97</v>
      </c>
      <c r="P2957" s="71" t="n">
        <v>126769353.99</v>
      </c>
      <c r="Q2957" s="71" t="n">
        <v>43607544.98</v>
      </c>
      <c r="R2957" t="inlineStr">
        <is>
          <t>TK-03</t>
        </is>
      </c>
      <c r="S2957" t="inlineStr">
        <is>
          <t>Petrol</t>
        </is>
      </c>
      <c r="T2957" s="70" t="n">
        <v>46</v>
      </c>
      <c r="U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TY102949</t>
        </is>
      </c>
      <c r="B2958" s="68" t="n">
        <v>46049</v>
      </c>
      <c r="C2958" s="69" t="n">
        <v>2026</v>
      </c>
      <c r="D2958" t="inlineStr">
        <is>
          <t>Jan</t>
        </is>
      </c>
      <c r="E2958" t="inlineStr">
        <is>
          <t>Europe</t>
        </is>
      </c>
      <c r="F2958" t="inlineStr">
        <is>
          <t>UK</t>
        </is>
      </c>
      <c r="G2958" t="inlineStr">
        <is>
          <t>Corolla</t>
        </is>
      </c>
      <c r="H2958" t="inlineStr">
        <is>
          <t>Dealer retail</t>
        </is>
      </c>
      <c r="I2958" t="inlineStr">
        <is>
          <t>Private buyer</t>
        </is>
      </c>
      <c r="J2958" t="inlineStr">
        <is>
          <t>Amir Khan</t>
        </is>
      </c>
      <c r="K2958" s="70" t="n">
        <v>31</v>
      </c>
      <c r="L2958" s="71" t="n">
        <v>2853931.02</v>
      </c>
      <c r="M2958" s="71" t="n">
        <v>88471861.62</v>
      </c>
      <c r="N2958" s="71" t="n">
        <v>2654155.85</v>
      </c>
      <c r="O2958" s="71" t="n">
        <v>85817705.77</v>
      </c>
      <c r="P2958" s="71" t="n">
        <v>73663359.41</v>
      </c>
      <c r="Q2958" s="71" t="n">
        <v>12154346.36</v>
      </c>
      <c r="R2958" t="inlineStr">
        <is>
          <t>LN-01</t>
        </is>
      </c>
      <c r="S2958" t="inlineStr">
        <is>
          <t>Petrol</t>
        </is>
      </c>
      <c r="T2958" s="70" t="n">
        <v>35</v>
      </c>
      <c r="U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TY102950</t>
        </is>
      </c>
      <c r="B2959" s="68" t="n">
        <v>46049</v>
      </c>
      <c r="C2959" s="69" t="n">
        <v>2026</v>
      </c>
      <c r="D2959" t="inlineStr">
        <is>
          <t>Jan</t>
        </is>
      </c>
      <c r="E2959" t="inlineStr">
        <is>
          <t>Japan</t>
        </is>
      </c>
      <c r="F2959" t="inlineStr">
        <is>
          <t>Japan</t>
        </is>
      </c>
      <c r="G2959" t="inlineStr">
        <is>
          <t>bZ4X</t>
        </is>
      </c>
      <c r="H2959" t="inlineStr">
        <is>
          <t>Dealer retail</t>
        </is>
      </c>
      <c r="I2959" t="inlineStr">
        <is>
          <t>Private buyer</t>
        </is>
      </c>
      <c r="J2959" t="inlineStr">
        <is>
          <t>Kofi Mensah</t>
        </is>
      </c>
      <c r="K2959" s="70" t="n">
        <v>2</v>
      </c>
      <c r="L2959" s="71" t="n">
        <v>6867364.53</v>
      </c>
      <c r="M2959" s="71" t="n">
        <v>13734729.06</v>
      </c>
      <c r="N2959" s="71" t="n">
        <v>274694.58</v>
      </c>
      <c r="O2959" s="71" t="n">
        <v>13460034.48</v>
      </c>
      <c r="P2959" s="71" t="n">
        <v>10749429.9</v>
      </c>
      <c r="Q2959" s="71" t="n">
        <v>2710604.58</v>
      </c>
      <c r="R2959" t="inlineStr">
        <is>
          <t>TK-02</t>
        </is>
      </c>
      <c r="S2959" t="inlineStr">
        <is>
          <t>EV</t>
        </is>
      </c>
      <c r="T2959" s="70" t="n">
        <v>2</v>
      </c>
      <c r="U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TY102951</t>
        </is>
      </c>
      <c r="B2960" s="68" t="n">
        <v>46049</v>
      </c>
      <c r="C2960" s="69" t="n">
        <v>2026</v>
      </c>
      <c r="D2960" t="inlineStr">
        <is>
          <t>Jan</t>
        </is>
      </c>
      <c r="E2960" t="inlineStr">
        <is>
          <t>Japan</t>
        </is>
      </c>
      <c r="F2960" t="inlineStr">
        <is>
          <t>Japan</t>
        </is>
      </c>
      <c r="G2960" t="inlineStr">
        <is>
          <t>Camry</t>
        </is>
      </c>
      <c r="H2960" t="inlineStr">
        <is>
          <t>Dealer retail</t>
        </is>
      </c>
      <c r="I2960" t="inlineStr">
        <is>
          <t>Private buyer</t>
        </is>
      </c>
      <c r="J2960" t="inlineStr">
        <is>
          <t>Zoya Ahmed</t>
        </is>
      </c>
      <c r="K2960" s="70" t="n">
        <v>3</v>
      </c>
      <c r="L2960" s="71" t="n">
        <v>4046784.25</v>
      </c>
      <c r="M2960" s="71" t="n">
        <v>12140352.75</v>
      </c>
      <c r="N2960" s="71" t="n">
        <v>0</v>
      </c>
      <c r="O2960" s="71" t="n">
        <v>12140352.75</v>
      </c>
      <c r="P2960" s="71" t="n">
        <v>9943694.640000001</v>
      </c>
      <c r="Q2960" s="71" t="n">
        <v>2196658.11</v>
      </c>
      <c r="R2960" t="inlineStr">
        <is>
          <t>NG-03</t>
        </is>
      </c>
      <c r="S2960" t="inlineStr">
        <is>
          <t>Hybrid</t>
        </is>
      </c>
      <c r="T2960" s="70" t="n">
        <v>3</v>
      </c>
      <c r="U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TY102952</t>
        </is>
      </c>
      <c r="B2961" s="68" t="n">
        <v>46049</v>
      </c>
      <c r="C2961" s="69" t="n">
        <v>2026</v>
      </c>
      <c r="D2961" t="inlineStr">
        <is>
          <t>Jan</t>
        </is>
      </c>
      <c r="E2961" t="inlineStr">
        <is>
          <t>Japan</t>
        </is>
      </c>
      <c r="F2961" t="inlineStr">
        <is>
          <t>Japan</t>
        </is>
      </c>
      <c r="G2961" t="inlineStr">
        <is>
          <t>Camry</t>
        </is>
      </c>
      <c r="H2961" t="inlineStr">
        <is>
          <t>Fleet</t>
        </is>
      </c>
      <c r="I2961" t="inlineStr">
        <is>
          <t>Private buyer</t>
        </is>
      </c>
      <c r="J2961" t="inlineStr">
        <is>
          <t>Olivia Brown</t>
        </is>
      </c>
      <c r="K2961" s="70" t="n">
        <v>17</v>
      </c>
      <c r="L2961" s="71" t="n">
        <v>4063674.06</v>
      </c>
      <c r="M2961" s="71" t="n">
        <v>69082459.02</v>
      </c>
      <c r="N2961" s="71" t="n">
        <v>0</v>
      </c>
      <c r="O2961" s="71" t="n">
        <v>69082459.02</v>
      </c>
      <c r="P2961" s="71" t="n">
        <v>56261460.39</v>
      </c>
      <c r="Q2961" s="71" t="n">
        <v>12820998.63</v>
      </c>
      <c r="R2961" t="inlineStr">
        <is>
          <t>TK-02</t>
        </is>
      </c>
      <c r="S2961" t="inlineStr">
        <is>
          <t>Hybrid</t>
        </is>
      </c>
      <c r="T2961" s="70" t="n">
        <v>18</v>
      </c>
      <c r="U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TY102953</t>
        </is>
      </c>
      <c r="B2962" s="68" t="n">
        <v>46049</v>
      </c>
      <c r="C2962" s="69" t="n">
        <v>2026</v>
      </c>
      <c r="D2962" t="inlineStr">
        <is>
          <t>Jan</t>
        </is>
      </c>
      <c r="E2962" t="inlineStr">
        <is>
          <t>North America</t>
        </is>
      </c>
      <c r="F2962" t="inlineStr">
        <is>
          <t>Canada</t>
        </is>
      </c>
      <c r="G2962" t="inlineStr">
        <is>
          <t>Prius</t>
        </is>
      </c>
      <c r="H2962" t="inlineStr">
        <is>
          <t>Dealer retail</t>
        </is>
      </c>
      <c r="I2962" t="inlineStr">
        <is>
          <t>Company fleet</t>
        </is>
      </c>
      <c r="J2962" t="inlineStr">
        <is>
          <t>Arjun Mehta</t>
        </is>
      </c>
      <c r="K2962" s="70" t="n">
        <v>32</v>
      </c>
      <c r="L2962" s="71" t="n">
        <v>3785076.48</v>
      </c>
      <c r="M2962" s="71" t="n">
        <v>121122447.36</v>
      </c>
      <c r="N2962" s="71" t="n">
        <v>0</v>
      </c>
      <c r="O2962" s="71" t="n">
        <v>121122447.36</v>
      </c>
      <c r="P2962" s="71" t="n">
        <v>87159810.2</v>
      </c>
      <c r="Q2962" s="71" t="n">
        <v>33962637.16</v>
      </c>
      <c r="R2962" t="inlineStr">
        <is>
          <t>TO-02</t>
        </is>
      </c>
      <c r="S2962" t="inlineStr">
        <is>
          <t>Hybrid</t>
        </is>
      </c>
      <c r="T2962" s="70" t="n">
        <v>34</v>
      </c>
      <c r="U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TY102954</t>
        </is>
      </c>
      <c r="B2963" s="68" t="n">
        <v>46050</v>
      </c>
      <c r="C2963" s="69" t="n">
        <v>2026</v>
      </c>
      <c r="D2963" t="inlineStr">
        <is>
          <t>Jan</t>
        </is>
      </c>
      <c r="E2963" t="inlineStr">
        <is>
          <t>North America</t>
        </is>
      </c>
      <c r="F2963" t="inlineStr">
        <is>
          <t>Canada</t>
        </is>
      </c>
      <c r="G2963" t="inlineStr">
        <is>
          <t>Land Cruiser</t>
        </is>
      </c>
      <c r="H2963" t="inlineStr">
        <is>
          <t>Dealer retail</t>
        </is>
      </c>
      <c r="I2963" t="inlineStr">
        <is>
          <t>Private buyer</t>
        </is>
      </c>
      <c r="J2963" t="inlineStr">
        <is>
          <t>Mei Lin</t>
        </is>
      </c>
      <c r="K2963" s="70" t="n">
        <v>33</v>
      </c>
      <c r="L2963" s="71" t="n">
        <v>7938725.85</v>
      </c>
      <c r="M2963" s="71" t="n">
        <v>261977953.05</v>
      </c>
      <c r="N2963" s="71" t="n">
        <v>13098897.65</v>
      </c>
      <c r="O2963" s="71" t="n">
        <v>248879055.4</v>
      </c>
      <c r="P2963" s="71" t="n">
        <v>179283895.4</v>
      </c>
      <c r="Q2963" s="71" t="n">
        <v>69595160</v>
      </c>
      <c r="R2963" t="inlineStr">
        <is>
          <t>TO-01</t>
        </is>
      </c>
      <c r="S2963" t="inlineStr">
        <is>
          <t>Petrol</t>
        </is>
      </c>
      <c r="T2963" s="70" t="n">
        <v>32</v>
      </c>
      <c r="U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TY102955</t>
        </is>
      </c>
      <c r="B2964" s="68" t="n">
        <v>46050</v>
      </c>
      <c r="C2964" s="69" t="n">
        <v>2026</v>
      </c>
      <c r="D2964" t="inlineStr">
        <is>
          <t>Jan</t>
        </is>
      </c>
      <c r="E2964" t="inlineStr">
        <is>
          <t>Asia</t>
        </is>
      </c>
      <c r="F2964" t="inlineStr">
        <is>
          <t>Thailand</t>
        </is>
      </c>
      <c r="G2964" t="inlineStr">
        <is>
          <t>Corolla</t>
        </is>
      </c>
      <c r="H2964" t="inlineStr">
        <is>
          <t>Dealer retail</t>
        </is>
      </c>
      <c r="I2964" t="inlineStr">
        <is>
          <t>Company fleet</t>
        </is>
      </c>
      <c r="J2964" t="inlineStr">
        <is>
          <t>Omar Haddad</t>
        </is>
      </c>
      <c r="K2964" s="70" t="n">
        <v>10</v>
      </c>
      <c r="L2964" s="71" t="n">
        <v>2681322.17</v>
      </c>
      <c r="M2964" s="71" t="n">
        <v>26813221.7</v>
      </c>
      <c r="N2964" s="71" t="n">
        <v>804396.65</v>
      </c>
      <c r="O2964" s="71" t="n">
        <v>26008825.05</v>
      </c>
      <c r="P2964" s="71" t="n">
        <v>23487225.51</v>
      </c>
      <c r="Q2964" s="71" t="n">
        <v>2521599.54</v>
      </c>
      <c r="R2964" t="inlineStr">
        <is>
          <t>BK-03</t>
        </is>
      </c>
      <c r="S2964" t="inlineStr">
        <is>
          <t>Hybrid</t>
        </is>
      </c>
      <c r="T2964" s="70" t="n">
        <v>10</v>
      </c>
      <c r="U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TY102956</t>
        </is>
      </c>
      <c r="B2965" s="68" t="n">
        <v>46050</v>
      </c>
      <c r="C2965" s="69" t="n">
        <v>2026</v>
      </c>
      <c r="D2965" t="inlineStr">
        <is>
          <t>Jan</t>
        </is>
      </c>
      <c r="E2965" t="inlineStr">
        <is>
          <t>Middle East</t>
        </is>
      </c>
      <c r="F2965" t="inlineStr">
        <is>
          <t>UAE</t>
        </is>
      </c>
      <c r="G2965" t="inlineStr">
        <is>
          <t>Corolla</t>
        </is>
      </c>
      <c r="H2965" t="inlineStr">
        <is>
          <t>Dealer retail</t>
        </is>
      </c>
      <c r="I2965" t="inlineStr">
        <is>
          <t>Company fleet</t>
        </is>
      </c>
      <c r="J2965" t="inlineStr">
        <is>
          <t>Ravindra Patil</t>
        </is>
      </c>
      <c r="K2965" s="70" t="n">
        <v>43</v>
      </c>
      <c r="L2965" s="71" t="n">
        <v>2976040.54</v>
      </c>
      <c r="M2965" s="71" t="n">
        <v>127969743.22</v>
      </c>
      <c r="N2965" s="71" t="n">
        <v>3839092.3</v>
      </c>
      <c r="O2965" s="71" t="n">
        <v>124130650.92</v>
      </c>
      <c r="P2965" s="71" t="n">
        <v>97505891.04000001</v>
      </c>
      <c r="Q2965" s="71" t="n">
        <v>26624759.88</v>
      </c>
      <c r="R2965" t="inlineStr">
        <is>
          <t>DB-01</t>
        </is>
      </c>
      <c r="S2965" t="inlineStr">
        <is>
          <t>Hybrid</t>
        </is>
      </c>
      <c r="T2965" s="70" t="n">
        <v>47</v>
      </c>
      <c r="U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TY102957</t>
        </is>
      </c>
      <c r="B2966" s="68" t="n">
        <v>46050</v>
      </c>
      <c r="C2966" s="69" t="n">
        <v>2026</v>
      </c>
      <c r="D2966" t="inlineStr">
        <is>
          <t>Jan</t>
        </is>
      </c>
      <c r="E2966" t="inlineStr">
        <is>
          <t>North America</t>
        </is>
      </c>
      <c r="F2966" t="inlineStr">
        <is>
          <t>Canada</t>
        </is>
      </c>
      <c r="G2966" t="inlineStr">
        <is>
          <t>Corolla</t>
        </is>
      </c>
      <c r="H2966" t="inlineStr">
        <is>
          <t>Dealer retail</t>
        </is>
      </c>
      <c r="I2966" t="inlineStr">
        <is>
          <t>Company fleet</t>
        </is>
      </c>
      <c r="J2966" t="inlineStr">
        <is>
          <t>Fatima Al-Saud</t>
        </is>
      </c>
      <c r="K2966" s="70" t="n">
        <v>21</v>
      </c>
      <c r="L2966" s="71" t="n">
        <v>2787245.72</v>
      </c>
      <c r="M2966" s="71" t="n">
        <v>58532160.12</v>
      </c>
      <c r="N2966" s="71" t="n">
        <v>2926608.01</v>
      </c>
      <c r="O2966" s="71" t="n">
        <v>55605552.11</v>
      </c>
      <c r="P2966" s="71" t="n">
        <v>49528717.74</v>
      </c>
      <c r="Q2966" s="71" t="n">
        <v>6076834.37</v>
      </c>
      <c r="R2966" t="inlineStr">
        <is>
          <t>TO-03</t>
        </is>
      </c>
      <c r="S2966" t="inlineStr">
        <is>
          <t>Hybrid</t>
        </is>
      </c>
      <c r="T2966" s="70" t="n">
        <v>20</v>
      </c>
      <c r="U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TY102958</t>
        </is>
      </c>
      <c r="B2967" s="68" t="n">
        <v>46050</v>
      </c>
      <c r="C2967" s="69" t="n">
        <v>2026</v>
      </c>
      <c r="D2967" t="inlineStr">
        <is>
          <t>Jan</t>
        </is>
      </c>
      <c r="E2967" t="inlineStr">
        <is>
          <t>North America</t>
        </is>
      </c>
      <c r="F2967" t="inlineStr">
        <is>
          <t>Canada</t>
        </is>
      </c>
      <c r="G2967" t="inlineStr">
        <is>
          <t>bZ4X</t>
        </is>
      </c>
      <c r="H2967" t="inlineStr">
        <is>
          <t>Dealer retail</t>
        </is>
      </c>
      <c r="I2967" t="inlineStr">
        <is>
          <t>Private buyer</t>
        </is>
      </c>
      <c r="J2967" t="inlineStr">
        <is>
          <t>Omar Haddad</t>
        </is>
      </c>
      <c r="K2967" s="70" t="n">
        <v>28</v>
      </c>
      <c r="L2967" s="71" t="n">
        <v>6785725.26</v>
      </c>
      <c r="M2967" s="71" t="n">
        <v>190000307.28</v>
      </c>
      <c r="N2967" s="71" t="n">
        <v>5700009.22</v>
      </c>
      <c r="O2967" s="71" t="n">
        <v>184300298.06</v>
      </c>
      <c r="P2967" s="71" t="n">
        <v>147797117.59</v>
      </c>
      <c r="Q2967" s="71" t="n">
        <v>36503180.47</v>
      </c>
      <c r="R2967" t="inlineStr">
        <is>
          <t>TO-04</t>
        </is>
      </c>
      <c r="S2967" t="inlineStr">
        <is>
          <t>EV</t>
        </is>
      </c>
      <c r="T2967" s="70" t="n">
        <v>28</v>
      </c>
      <c r="U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TY102959</t>
        </is>
      </c>
      <c r="B2968" s="68" t="n">
        <v>46050</v>
      </c>
      <c r="C2968" s="69" t="n">
        <v>2026</v>
      </c>
      <c r="D2968" t="inlineStr">
        <is>
          <t>Jan</t>
        </is>
      </c>
      <c r="E2968" t="inlineStr">
        <is>
          <t>Middle East</t>
        </is>
      </c>
      <c r="F2968" t="inlineStr">
        <is>
          <t>Saudi Arabia</t>
        </is>
      </c>
      <c r="G2968" t="inlineStr">
        <is>
          <t>Hilux</t>
        </is>
      </c>
      <c r="H2968" t="inlineStr">
        <is>
          <t>Dealer retail</t>
        </is>
      </c>
      <c r="I2968" t="inlineStr">
        <is>
          <t>Government</t>
        </is>
      </c>
      <c r="J2968" t="inlineStr">
        <is>
          <t>Zoya Ahmed</t>
        </is>
      </c>
      <c r="K2968" s="70" t="n">
        <v>29</v>
      </c>
      <c r="L2968" s="71" t="n">
        <v>3860537.07</v>
      </c>
      <c r="M2968" s="71" t="n">
        <v>111955575.03</v>
      </c>
      <c r="N2968" s="71" t="n">
        <v>3358667.25</v>
      </c>
      <c r="O2968" s="71" t="n">
        <v>108596907.78</v>
      </c>
      <c r="P2968" s="71" t="n">
        <v>90353086.73999999</v>
      </c>
      <c r="Q2968" s="71" t="n">
        <v>18243821.04</v>
      </c>
      <c r="R2968" t="inlineStr">
        <is>
          <t>RY-03</t>
        </is>
      </c>
      <c r="S2968" t="inlineStr">
        <is>
          <t>Diesel</t>
        </is>
      </c>
      <c r="T2968" s="70" t="n">
        <v>29</v>
      </c>
      <c r="U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TY102960</t>
        </is>
      </c>
      <c r="B2969" s="68" t="n">
        <v>46050</v>
      </c>
      <c r="C2969" s="69" t="n">
        <v>2026</v>
      </c>
      <c r="D2969" t="inlineStr">
        <is>
          <t>Jan</t>
        </is>
      </c>
      <c r="E2969" t="inlineStr">
        <is>
          <t>Europe</t>
        </is>
      </c>
      <c r="F2969" t="inlineStr">
        <is>
          <t>France</t>
        </is>
      </c>
      <c r="G2969" t="inlineStr">
        <is>
          <t>Corolla</t>
        </is>
      </c>
      <c r="H2969" t="inlineStr">
        <is>
          <t>Dealer retail</t>
        </is>
      </c>
      <c r="I2969" t="inlineStr">
        <is>
          <t>Company fleet</t>
        </is>
      </c>
      <c r="J2969" t="inlineStr">
        <is>
          <t>Wei Chen</t>
        </is>
      </c>
      <c r="K2969" s="70" t="n">
        <v>30</v>
      </c>
      <c r="L2969" s="71" t="n">
        <v>2944469.56</v>
      </c>
      <c r="M2969" s="71" t="n">
        <v>88334086.8</v>
      </c>
      <c r="N2969" s="71" t="n">
        <v>1766681.74</v>
      </c>
      <c r="O2969" s="71" t="n">
        <v>86567405.06</v>
      </c>
      <c r="P2969" s="71" t="n">
        <v>67243586.45</v>
      </c>
      <c r="Q2969" s="71" t="n">
        <v>19323818.61</v>
      </c>
      <c r="R2969" t="inlineStr">
        <is>
          <t>PA-01</t>
        </is>
      </c>
      <c r="S2969" t="inlineStr">
        <is>
          <t>Hybrid</t>
        </is>
      </c>
      <c r="T2969" s="70" t="n">
        <v>32</v>
      </c>
      <c r="U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TY102961</t>
        </is>
      </c>
      <c r="B2970" s="68" t="n">
        <v>46054</v>
      </c>
      <c r="C2970" s="69" t="n">
        <v>2026</v>
      </c>
      <c r="D2970" t="inlineStr">
        <is>
          <t>Feb</t>
        </is>
      </c>
      <c r="E2970" t="inlineStr">
        <is>
          <t>Europe</t>
        </is>
      </c>
      <c r="F2970" t="inlineStr">
        <is>
          <t>France</t>
        </is>
      </c>
      <c r="G2970" t="inlineStr">
        <is>
          <t>RAV4</t>
        </is>
      </c>
      <c r="H2970" t="inlineStr">
        <is>
          <t>Fleet</t>
        </is>
      </c>
      <c r="I2970" t="inlineStr">
        <is>
          <t>Company fleet</t>
        </is>
      </c>
      <c r="J2970" t="inlineStr">
        <is>
          <t>Sara Rossi</t>
        </is>
      </c>
      <c r="K2970" s="70" t="n">
        <v>6</v>
      </c>
      <c r="L2970" s="71" t="n">
        <v>3693582.15</v>
      </c>
      <c r="M2970" s="71" t="n">
        <v>22161492.9</v>
      </c>
      <c r="N2970" s="71" t="n">
        <v>1108074.65</v>
      </c>
      <c r="O2970" s="71" t="n">
        <v>21053418.25</v>
      </c>
      <c r="P2970" s="71" t="n">
        <v>16901813.38</v>
      </c>
      <c r="Q2970" s="71" t="n">
        <v>4151604.87</v>
      </c>
      <c r="R2970" t="inlineStr">
        <is>
          <t>PA-04</t>
        </is>
      </c>
      <c r="S2970" t="inlineStr">
        <is>
          <t>Hybrid</t>
        </is>
      </c>
      <c r="T2970" s="70" t="n">
        <v>6</v>
      </c>
      <c r="U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TY102962</t>
        </is>
      </c>
      <c r="B2971" s="68" t="n">
        <v>46054</v>
      </c>
      <c r="C2971" s="69" t="n">
        <v>2026</v>
      </c>
      <c r="D2971" t="inlineStr">
        <is>
          <t>Feb</t>
        </is>
      </c>
      <c r="E2971" t="inlineStr">
        <is>
          <t>Asia</t>
        </is>
      </c>
      <c r="F2971" t="inlineStr">
        <is>
          <t>Indonesia</t>
        </is>
      </c>
      <c r="G2971" t="inlineStr">
        <is>
          <t>Land Cruiser</t>
        </is>
      </c>
      <c r="H2971" t="inlineStr">
        <is>
          <t>Dealer retail</t>
        </is>
      </c>
      <c r="I2971" t="inlineStr">
        <is>
          <t>Private buyer</t>
        </is>
      </c>
      <c r="J2971" t="inlineStr">
        <is>
          <t>Sophie Müller</t>
        </is>
      </c>
      <c r="K2971" s="70" t="n">
        <v>42</v>
      </c>
      <c r="L2971" s="71" t="n">
        <v>7279046.42</v>
      </c>
      <c r="M2971" s="71" t="n">
        <v>305719949.64</v>
      </c>
      <c r="N2971" s="71" t="n">
        <v>15285997.48</v>
      </c>
      <c r="O2971" s="71" t="n">
        <v>290433952.16</v>
      </c>
      <c r="P2971" s="71" t="n">
        <v>230774623.62</v>
      </c>
      <c r="Q2971" s="71" t="n">
        <v>59659328.54</v>
      </c>
      <c r="R2971" t="inlineStr">
        <is>
          <t>JK-04</t>
        </is>
      </c>
      <c r="S2971" t="inlineStr">
        <is>
          <t>Hybrid</t>
        </is>
      </c>
      <c r="T2971" s="70" t="n">
        <v>41</v>
      </c>
      <c r="U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TY102963</t>
        </is>
      </c>
      <c r="B2972" s="68" t="n">
        <v>46054</v>
      </c>
      <c r="C2972" s="69" t="n">
        <v>2026</v>
      </c>
      <c r="D2972" t="inlineStr">
        <is>
          <t>Feb</t>
        </is>
      </c>
      <c r="E2972" t="inlineStr">
        <is>
          <t>North America</t>
        </is>
      </c>
      <c r="F2972" t="inlineStr">
        <is>
          <t>Canada</t>
        </is>
      </c>
      <c r="G2972" t="inlineStr">
        <is>
          <t>Corolla</t>
        </is>
      </c>
      <c r="H2972" t="inlineStr">
        <is>
          <t>Dealer retail</t>
        </is>
      </c>
      <c r="I2972" t="inlineStr">
        <is>
          <t>Government</t>
        </is>
      </c>
      <c r="J2972" t="inlineStr">
        <is>
          <t>Kofi Mensah</t>
        </is>
      </c>
      <c r="K2972" s="70" t="n">
        <v>45</v>
      </c>
      <c r="L2972" s="71" t="n">
        <v>2743501.9</v>
      </c>
      <c r="M2972" s="71" t="n">
        <v>123457585.5</v>
      </c>
      <c r="N2972" s="71" t="n">
        <v>3703727.56</v>
      </c>
      <c r="O2972" s="71" t="n">
        <v>119753857.94</v>
      </c>
      <c r="P2972" s="71" t="n">
        <v>99557199.58</v>
      </c>
      <c r="Q2972" s="71" t="n">
        <v>20196658.36</v>
      </c>
      <c r="R2972" t="inlineStr">
        <is>
          <t>TO-01</t>
        </is>
      </c>
      <c r="S2972" t="inlineStr">
        <is>
          <t>Hybrid</t>
        </is>
      </c>
      <c r="T2972" s="70" t="n">
        <v>50</v>
      </c>
      <c r="U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TY102964</t>
        </is>
      </c>
      <c r="B2973" s="68" t="n">
        <v>46054</v>
      </c>
      <c r="C2973" s="69" t="n">
        <v>2026</v>
      </c>
      <c r="D2973" t="inlineStr">
        <is>
          <t>Feb</t>
        </is>
      </c>
      <c r="E2973" t="inlineStr">
        <is>
          <t>Europe</t>
        </is>
      </c>
      <c r="F2973" t="inlineStr">
        <is>
          <t>UK</t>
        </is>
      </c>
      <c r="G2973" t="inlineStr">
        <is>
          <t>Hilux</t>
        </is>
      </c>
      <c r="H2973" t="inlineStr">
        <is>
          <t>Dealer retail</t>
        </is>
      </c>
      <c r="I2973" t="inlineStr">
        <is>
          <t>Private buyer</t>
        </is>
      </c>
      <c r="J2973" t="inlineStr">
        <is>
          <t>Priya Nair</t>
        </is>
      </c>
      <c r="K2973" s="70" t="n">
        <v>25</v>
      </c>
      <c r="L2973" s="71" t="n">
        <v>3923112.4</v>
      </c>
      <c r="M2973" s="71" t="n">
        <v>98077810</v>
      </c>
      <c r="N2973" s="71" t="n">
        <v>0</v>
      </c>
      <c r="O2973" s="71" t="n">
        <v>98077810</v>
      </c>
      <c r="P2973" s="71" t="n">
        <v>79001302.62</v>
      </c>
      <c r="Q2973" s="71" t="n">
        <v>19076507.38</v>
      </c>
      <c r="R2973" t="inlineStr">
        <is>
          <t>LN-02</t>
        </is>
      </c>
      <c r="S2973" t="inlineStr">
        <is>
          <t>Diesel</t>
        </is>
      </c>
      <c r="T2973" s="70" t="n">
        <v>25</v>
      </c>
      <c r="U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TY102965</t>
        </is>
      </c>
      <c r="B2974" s="68" t="n">
        <v>46054</v>
      </c>
      <c r="C2974" s="69" t="n">
        <v>2026</v>
      </c>
      <c r="D2974" t="inlineStr">
        <is>
          <t>Feb</t>
        </is>
      </c>
      <c r="E2974" t="inlineStr">
        <is>
          <t>North America</t>
        </is>
      </c>
      <c r="F2974" t="inlineStr">
        <is>
          <t>USA</t>
        </is>
      </c>
      <c r="G2974" t="inlineStr">
        <is>
          <t>Corolla</t>
        </is>
      </c>
      <c r="H2974" t="inlineStr">
        <is>
          <t>Dealer retail</t>
        </is>
      </c>
      <c r="I2974" t="inlineStr">
        <is>
          <t>Private buyer</t>
        </is>
      </c>
      <c r="J2974" t="inlineStr">
        <is>
          <t>Ruhi Shaikh</t>
        </is>
      </c>
      <c r="K2974" s="70" t="n">
        <v>39</v>
      </c>
      <c r="L2974" s="71" t="n">
        <v>2860802.47</v>
      </c>
      <c r="M2974" s="71" t="n">
        <v>111571296.33</v>
      </c>
      <c r="N2974" s="71" t="n">
        <v>0</v>
      </c>
      <c r="O2974" s="71" t="n">
        <v>111571296.33</v>
      </c>
      <c r="P2974" s="71" t="n">
        <v>91545842.69</v>
      </c>
      <c r="Q2974" s="71" t="n">
        <v>20025453.64</v>
      </c>
      <c r="R2974" t="inlineStr">
        <is>
          <t>NY-01</t>
        </is>
      </c>
      <c r="S2974" t="inlineStr">
        <is>
          <t>Hybrid</t>
        </is>
      </c>
      <c r="T2974" s="70" t="n">
        <v>44</v>
      </c>
      <c r="U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TY102966</t>
        </is>
      </c>
      <c r="B2975" s="68" t="n">
        <v>46055</v>
      </c>
      <c r="C2975" s="69" t="n">
        <v>2026</v>
      </c>
      <c r="D2975" t="inlineStr">
        <is>
          <t>Feb</t>
        </is>
      </c>
      <c r="E2975" t="inlineStr">
        <is>
          <t>Japan</t>
        </is>
      </c>
      <c r="F2975" t="inlineStr">
        <is>
          <t>Japan</t>
        </is>
      </c>
      <c r="G2975" t="inlineStr">
        <is>
          <t>Corolla</t>
        </is>
      </c>
      <c r="H2975" t="inlineStr">
        <is>
          <t>Fleet</t>
        </is>
      </c>
      <c r="I2975" t="inlineStr">
        <is>
          <t>Private buyer</t>
        </is>
      </c>
      <c r="J2975" t="inlineStr">
        <is>
          <t>Mei Lin</t>
        </is>
      </c>
      <c r="K2975" s="70" t="n">
        <v>26</v>
      </c>
      <c r="L2975" s="71" t="n">
        <v>2849232.4</v>
      </c>
      <c r="M2975" s="71" t="n">
        <v>74080042.40000001</v>
      </c>
      <c r="N2975" s="71" t="n">
        <v>2222401.27</v>
      </c>
      <c r="O2975" s="71" t="n">
        <v>71857641.13</v>
      </c>
      <c r="P2975" s="71" t="n">
        <v>57963885.7</v>
      </c>
      <c r="Q2975" s="71" t="n">
        <v>13893755.43</v>
      </c>
      <c r="R2975" t="inlineStr">
        <is>
          <t>NG-02</t>
        </is>
      </c>
      <c r="S2975" t="inlineStr">
        <is>
          <t>Petrol</t>
        </is>
      </c>
      <c r="T2975" s="70" t="n">
        <v>25</v>
      </c>
      <c r="U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TY102967</t>
        </is>
      </c>
      <c r="B2976" s="68" t="n">
        <v>46055</v>
      </c>
      <c r="C2976" s="69" t="n">
        <v>2026</v>
      </c>
      <c r="D2976" t="inlineStr">
        <is>
          <t>Feb</t>
        </is>
      </c>
      <c r="E2976" t="inlineStr">
        <is>
          <t>North America</t>
        </is>
      </c>
      <c r="F2976" t="inlineStr">
        <is>
          <t>Canada</t>
        </is>
      </c>
      <c r="G2976" t="inlineStr">
        <is>
          <t>Hilux</t>
        </is>
      </c>
      <c r="H2976" t="inlineStr">
        <is>
          <t>Dealer retail</t>
        </is>
      </c>
      <c r="I2976" t="inlineStr">
        <is>
          <t>Private buyer</t>
        </is>
      </c>
      <c r="J2976" t="inlineStr">
        <is>
          <t>Ana Costa</t>
        </is>
      </c>
      <c r="K2976" s="70" t="n">
        <v>23</v>
      </c>
      <c r="L2976" s="71" t="n">
        <v>4163420.83</v>
      </c>
      <c r="M2976" s="71" t="n">
        <v>95758679.09</v>
      </c>
      <c r="N2976" s="71" t="n">
        <v>1915173.58</v>
      </c>
      <c r="O2976" s="71" t="n">
        <v>93843505.51000001</v>
      </c>
      <c r="P2976" s="71" t="n">
        <v>73786716.59</v>
      </c>
      <c r="Q2976" s="71" t="n">
        <v>20056788.92</v>
      </c>
      <c r="R2976" t="inlineStr">
        <is>
          <t>TO-01</t>
        </is>
      </c>
      <c r="S2976" t="inlineStr">
        <is>
          <t>Diesel</t>
        </is>
      </c>
      <c r="T2976" s="70" t="n">
        <v>24</v>
      </c>
      <c r="U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TY102968</t>
        </is>
      </c>
      <c r="B2977" s="68" t="n">
        <v>46055</v>
      </c>
      <c r="C2977" s="69" t="n">
        <v>2026</v>
      </c>
      <c r="D2977" t="inlineStr">
        <is>
          <t>Feb</t>
        </is>
      </c>
      <c r="E2977" t="inlineStr">
        <is>
          <t>Japan</t>
        </is>
      </c>
      <c r="F2977" t="inlineStr">
        <is>
          <t>Japan</t>
        </is>
      </c>
      <c r="G2977" t="inlineStr">
        <is>
          <t>RAV4</t>
        </is>
      </c>
      <c r="H2977" t="inlineStr">
        <is>
          <t>Dealer retail</t>
        </is>
      </c>
      <c r="I2977" t="inlineStr">
        <is>
          <t>Private buyer</t>
        </is>
      </c>
      <c r="J2977" t="inlineStr">
        <is>
          <t>Olivia Brown</t>
        </is>
      </c>
      <c r="K2977" s="70" t="n">
        <v>31</v>
      </c>
      <c r="L2977" s="71" t="n">
        <v>3694851.31</v>
      </c>
      <c r="M2977" s="71" t="n">
        <v>114540390.61</v>
      </c>
      <c r="N2977" s="71" t="n">
        <v>2290807.81</v>
      </c>
      <c r="O2977" s="71" t="n">
        <v>112249582.8</v>
      </c>
      <c r="P2977" s="71" t="n">
        <v>86170048.56</v>
      </c>
      <c r="Q2977" s="71" t="n">
        <v>26079534.24</v>
      </c>
      <c r="R2977" t="inlineStr">
        <is>
          <t>TK-01</t>
        </is>
      </c>
      <c r="S2977" t="inlineStr">
        <is>
          <t>Hybrid</t>
        </is>
      </c>
      <c r="T2977" s="70" t="n">
        <v>30</v>
      </c>
      <c r="U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TY102969</t>
        </is>
      </c>
      <c r="B2978" s="68" t="n">
        <v>46055</v>
      </c>
      <c r="C2978" s="69" t="n">
        <v>2026</v>
      </c>
      <c r="D2978" t="inlineStr">
        <is>
          <t>Feb</t>
        </is>
      </c>
      <c r="E2978" t="inlineStr">
        <is>
          <t>Japan</t>
        </is>
      </c>
      <c r="F2978" t="inlineStr">
        <is>
          <t>Japan</t>
        </is>
      </c>
      <c r="G2978" t="inlineStr">
        <is>
          <t>Corolla</t>
        </is>
      </c>
      <c r="H2978" t="inlineStr">
        <is>
          <t>Dealer retail</t>
        </is>
      </c>
      <c r="I2978" t="inlineStr">
        <is>
          <t>Company fleet</t>
        </is>
      </c>
      <c r="J2978" t="inlineStr">
        <is>
          <t>Mei Lin</t>
        </is>
      </c>
      <c r="K2978" s="70" t="n">
        <v>6</v>
      </c>
      <c r="L2978" s="71" t="n">
        <v>2888760</v>
      </c>
      <c r="M2978" s="71" t="n">
        <v>17332560</v>
      </c>
      <c r="N2978" s="71" t="n">
        <v>346651.2</v>
      </c>
      <c r="O2978" s="71" t="n">
        <v>16985908.8</v>
      </c>
      <c r="P2978" s="71" t="n">
        <v>13917978.89</v>
      </c>
      <c r="Q2978" s="71" t="n">
        <v>3067929.91</v>
      </c>
      <c r="R2978" t="inlineStr">
        <is>
          <t>TK-01</t>
        </is>
      </c>
      <c r="S2978" t="inlineStr">
        <is>
          <t>Petrol</t>
        </is>
      </c>
      <c r="T2978" s="70" t="n">
        <v>6</v>
      </c>
      <c r="U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TY102970</t>
        </is>
      </c>
      <c r="B2979" s="68" t="n">
        <v>46055</v>
      </c>
      <c r="C2979" s="69" t="n">
        <v>2026</v>
      </c>
      <c r="D2979" t="inlineStr">
        <is>
          <t>Feb</t>
        </is>
      </c>
      <c r="E2979" t="inlineStr">
        <is>
          <t>Asia</t>
        </is>
      </c>
      <c r="F2979" t="inlineStr">
        <is>
          <t>Indonesia</t>
        </is>
      </c>
      <c r="G2979" t="inlineStr">
        <is>
          <t>RAV4</t>
        </is>
      </c>
      <c r="H2979" t="inlineStr">
        <is>
          <t>Online reservation</t>
        </is>
      </c>
      <c r="I2979" t="inlineStr">
        <is>
          <t>Private buyer</t>
        </is>
      </c>
      <c r="J2979" t="inlineStr">
        <is>
          <t>Liam O'Brien</t>
        </is>
      </c>
      <c r="K2979" s="70" t="n">
        <v>22</v>
      </c>
      <c r="L2979" s="71" t="n">
        <v>3795437.6</v>
      </c>
      <c r="M2979" s="71" t="n">
        <v>83499627.2</v>
      </c>
      <c r="N2979" s="71" t="n">
        <v>4174981.36</v>
      </c>
      <c r="O2979" s="71" t="n">
        <v>79324645.84</v>
      </c>
      <c r="P2979" s="71" t="n">
        <v>63358182.76</v>
      </c>
      <c r="Q2979" s="71" t="n">
        <v>15966463.08</v>
      </c>
      <c r="R2979" t="inlineStr">
        <is>
          <t>JK-01</t>
        </is>
      </c>
      <c r="S2979" t="inlineStr">
        <is>
          <t>Hybrid</t>
        </is>
      </c>
      <c r="T2979" s="70" t="n">
        <v>22</v>
      </c>
      <c r="U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TY102971</t>
        </is>
      </c>
      <c r="B2980" s="68" t="n">
        <v>46055</v>
      </c>
      <c r="C2980" s="69" t="n">
        <v>2026</v>
      </c>
      <c r="D2980" t="inlineStr">
        <is>
          <t>Feb</t>
        </is>
      </c>
      <c r="E2980" t="inlineStr">
        <is>
          <t>Asia</t>
        </is>
      </c>
      <c r="F2980" t="inlineStr">
        <is>
          <t>India</t>
        </is>
      </c>
      <c r="G2980" t="inlineStr">
        <is>
          <t>Land Cruiser</t>
        </is>
      </c>
      <c r="H2980" t="inlineStr">
        <is>
          <t>Dealer retail</t>
        </is>
      </c>
      <c r="I2980" t="inlineStr">
        <is>
          <t>Private buyer</t>
        </is>
      </c>
      <c r="J2980" t="inlineStr">
        <is>
          <t>Emma Clarke</t>
        </is>
      </c>
      <c r="K2980" s="70" t="n">
        <v>12</v>
      </c>
      <c r="L2980" s="71" t="n">
        <v>7913578.86</v>
      </c>
      <c r="M2980" s="71" t="n">
        <v>94962946.31999999</v>
      </c>
      <c r="N2980" s="71" t="n">
        <v>1899258.93</v>
      </c>
      <c r="O2980" s="71" t="n">
        <v>93063687.39</v>
      </c>
      <c r="P2980" s="71" t="n">
        <v>68937932.61</v>
      </c>
      <c r="Q2980" s="71" t="n">
        <v>24125754.78</v>
      </c>
      <c r="R2980" t="inlineStr">
        <is>
          <t>BL-04</t>
        </is>
      </c>
      <c r="S2980" t="inlineStr">
        <is>
          <t>Diesel</t>
        </is>
      </c>
      <c r="T2980" s="70" t="n">
        <v>11</v>
      </c>
      <c r="U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TY102972</t>
        </is>
      </c>
      <c r="B2981" s="68" t="n">
        <v>46055</v>
      </c>
      <c r="C2981" s="69" t="n">
        <v>2026</v>
      </c>
      <c r="D2981" t="inlineStr">
        <is>
          <t>Feb</t>
        </is>
      </c>
      <c r="E2981" t="inlineStr">
        <is>
          <t>Europe</t>
        </is>
      </c>
      <c r="F2981" t="inlineStr">
        <is>
          <t>Germany</t>
        </is>
      </c>
      <c r="G2981" t="inlineStr">
        <is>
          <t>Camry</t>
        </is>
      </c>
      <c r="H2981" t="inlineStr">
        <is>
          <t>Fleet</t>
        </is>
      </c>
      <c r="I2981" t="inlineStr">
        <is>
          <t>Private buyer</t>
        </is>
      </c>
      <c r="J2981" t="inlineStr">
        <is>
          <t>Lucas Martin</t>
        </is>
      </c>
      <c r="K2981" s="70" t="n">
        <v>22</v>
      </c>
      <c r="L2981" s="71" t="n">
        <v>3808860.76</v>
      </c>
      <c r="M2981" s="71" t="n">
        <v>83794936.72</v>
      </c>
      <c r="N2981" s="71" t="n">
        <v>1675898.73</v>
      </c>
      <c r="O2981" s="71" t="n">
        <v>82119037.98999999</v>
      </c>
      <c r="P2981" s="71" t="n">
        <v>72978471.09999999</v>
      </c>
      <c r="Q2981" s="71" t="n">
        <v>9140566.890000001</v>
      </c>
      <c r="R2981" t="inlineStr">
        <is>
          <t>BE-02</t>
        </is>
      </c>
      <c r="S2981" t="inlineStr">
        <is>
          <t>Petrol</t>
        </is>
      </c>
      <c r="T2981" s="70" t="n">
        <v>22</v>
      </c>
      <c r="U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TY102973</t>
        </is>
      </c>
      <c r="B2982" s="68" t="n">
        <v>46056</v>
      </c>
      <c r="C2982" s="69" t="n">
        <v>2026</v>
      </c>
      <c r="D2982" t="inlineStr">
        <is>
          <t>Feb</t>
        </is>
      </c>
      <c r="E2982" t="inlineStr">
        <is>
          <t>Europe</t>
        </is>
      </c>
      <c r="F2982" t="inlineStr">
        <is>
          <t>Germany</t>
        </is>
      </c>
      <c r="G2982" t="inlineStr">
        <is>
          <t>Corolla</t>
        </is>
      </c>
      <c r="H2982" t="inlineStr">
        <is>
          <t>Dealer retail</t>
        </is>
      </c>
      <c r="I2982" t="inlineStr">
        <is>
          <t>Company fleet</t>
        </is>
      </c>
      <c r="J2982" t="inlineStr">
        <is>
          <t>Kofi Mensah</t>
        </is>
      </c>
      <c r="K2982" s="70" t="n">
        <v>28</v>
      </c>
      <c r="L2982" s="71" t="n">
        <v>2708499.12</v>
      </c>
      <c r="M2982" s="71" t="n">
        <v>75837975.36</v>
      </c>
      <c r="N2982" s="71" t="n">
        <v>2275139.26</v>
      </c>
      <c r="O2982" s="71" t="n">
        <v>73562836.09999999</v>
      </c>
      <c r="P2982" s="71" t="n">
        <v>62356713.03</v>
      </c>
      <c r="Q2982" s="71" t="n">
        <v>11206123.07</v>
      </c>
      <c r="R2982" t="inlineStr">
        <is>
          <t>BE-02</t>
        </is>
      </c>
      <c r="S2982" t="inlineStr">
        <is>
          <t>Petrol</t>
        </is>
      </c>
      <c r="T2982" s="70" t="n">
        <v>28</v>
      </c>
      <c r="U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TY102974</t>
        </is>
      </c>
      <c r="B2983" s="68" t="n">
        <v>46056</v>
      </c>
      <c r="C2983" s="69" t="n">
        <v>2026</v>
      </c>
      <c r="D2983" t="inlineStr">
        <is>
          <t>Feb</t>
        </is>
      </c>
      <c r="E2983" t="inlineStr">
        <is>
          <t>Asia</t>
        </is>
      </c>
      <c r="F2983" t="inlineStr">
        <is>
          <t>Indonesia</t>
        </is>
      </c>
      <c r="G2983" t="inlineStr">
        <is>
          <t>Prius</t>
        </is>
      </c>
      <c r="H2983" t="inlineStr">
        <is>
          <t>Dealer retail</t>
        </is>
      </c>
      <c r="I2983" t="inlineStr">
        <is>
          <t>Private buyer</t>
        </is>
      </c>
      <c r="J2983" t="inlineStr">
        <is>
          <t>Shraddha Kulkarni</t>
        </is>
      </c>
      <c r="K2983" s="70" t="n">
        <v>36</v>
      </c>
      <c r="L2983" s="71" t="n">
        <v>3616063.95</v>
      </c>
      <c r="M2983" s="71" t="n">
        <v>130178302.2</v>
      </c>
      <c r="N2983" s="71" t="n">
        <v>2603566.04</v>
      </c>
      <c r="O2983" s="71" t="n">
        <v>127574736.16</v>
      </c>
      <c r="P2983" s="71" t="n">
        <v>101398588.78</v>
      </c>
      <c r="Q2983" s="71" t="n">
        <v>26176147.38</v>
      </c>
      <c r="R2983" t="inlineStr">
        <is>
          <t>JK-01</t>
        </is>
      </c>
      <c r="S2983" t="inlineStr">
        <is>
          <t>Hybrid</t>
        </is>
      </c>
      <c r="T2983" s="70" t="n">
        <v>39</v>
      </c>
      <c r="U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TY102975</t>
        </is>
      </c>
      <c r="B2984" s="68" t="n">
        <v>46056</v>
      </c>
      <c r="C2984" s="69" t="n">
        <v>2026</v>
      </c>
      <c r="D2984" t="inlineStr">
        <is>
          <t>Feb</t>
        </is>
      </c>
      <c r="E2984" t="inlineStr">
        <is>
          <t>Japan</t>
        </is>
      </c>
      <c r="F2984" t="inlineStr">
        <is>
          <t>Japan</t>
        </is>
      </c>
      <c r="G2984" t="inlineStr">
        <is>
          <t>Hilux</t>
        </is>
      </c>
      <c r="H2984" t="inlineStr">
        <is>
          <t>Dealer retail</t>
        </is>
      </c>
      <c r="I2984" t="inlineStr">
        <is>
          <t>Private buyer</t>
        </is>
      </c>
      <c r="J2984" t="inlineStr">
        <is>
          <t>Mei Lin</t>
        </is>
      </c>
      <c r="K2984" s="70" t="n">
        <v>31</v>
      </c>
      <c r="L2984" s="71" t="n">
        <v>4087514.2</v>
      </c>
      <c r="M2984" s="71" t="n">
        <v>126712940.2</v>
      </c>
      <c r="N2984" s="71" t="n">
        <v>3801388.21</v>
      </c>
      <c r="O2984" s="71" t="n">
        <v>122911551.99</v>
      </c>
      <c r="P2984" s="71" t="n">
        <v>98924640.72</v>
      </c>
      <c r="Q2984" s="71" t="n">
        <v>23986911.27</v>
      </c>
      <c r="R2984" t="inlineStr">
        <is>
          <t>TK-03</t>
        </is>
      </c>
      <c r="S2984" t="inlineStr">
        <is>
          <t>Diesel</t>
        </is>
      </c>
      <c r="T2984" s="70" t="n">
        <v>29</v>
      </c>
      <c r="U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TY102976</t>
        </is>
      </c>
      <c r="B2985" s="68" t="n">
        <v>46056</v>
      </c>
      <c r="C2985" s="69" t="n">
        <v>2026</v>
      </c>
      <c r="D2985" t="inlineStr">
        <is>
          <t>Feb</t>
        </is>
      </c>
      <c r="E2985" t="inlineStr">
        <is>
          <t>Europe</t>
        </is>
      </c>
      <c r="F2985" t="inlineStr">
        <is>
          <t>UK</t>
        </is>
      </c>
      <c r="G2985" t="inlineStr">
        <is>
          <t>RAV4</t>
        </is>
      </c>
      <c r="H2985" t="inlineStr">
        <is>
          <t>Fleet</t>
        </is>
      </c>
      <c r="I2985" t="inlineStr">
        <is>
          <t>Private buyer</t>
        </is>
      </c>
      <c r="J2985" t="inlineStr">
        <is>
          <t>Sara Rossi</t>
        </is>
      </c>
      <c r="K2985" s="70" t="n">
        <v>38</v>
      </c>
      <c r="L2985" s="71" t="n">
        <v>3833397</v>
      </c>
      <c r="M2985" s="71" t="n">
        <v>145669086</v>
      </c>
      <c r="N2985" s="71" t="n">
        <v>2913381.72</v>
      </c>
      <c r="O2985" s="71" t="n">
        <v>142755704.28</v>
      </c>
      <c r="P2985" s="71" t="n">
        <v>112190049.49</v>
      </c>
      <c r="Q2985" s="71" t="n">
        <v>30565654.79</v>
      </c>
      <c r="R2985" t="inlineStr">
        <is>
          <t>LN-01</t>
        </is>
      </c>
      <c r="S2985" t="inlineStr">
        <is>
          <t>Hybrid</t>
        </is>
      </c>
      <c r="T2985" s="70" t="n">
        <v>38</v>
      </c>
      <c r="U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TY102977</t>
        </is>
      </c>
      <c r="B2986" s="68" t="n">
        <v>46056</v>
      </c>
      <c r="C2986" s="69" t="n">
        <v>2026</v>
      </c>
      <c r="D2986" t="inlineStr">
        <is>
          <t>Feb</t>
        </is>
      </c>
      <c r="E2986" t="inlineStr">
        <is>
          <t>Europe</t>
        </is>
      </c>
      <c r="F2986" t="inlineStr">
        <is>
          <t>UK</t>
        </is>
      </c>
      <c r="G2986" t="inlineStr">
        <is>
          <t>Land Cruiser</t>
        </is>
      </c>
      <c r="H2986" t="inlineStr">
        <is>
          <t>Dealer retail</t>
        </is>
      </c>
      <c r="I2986" t="inlineStr">
        <is>
          <t>Private buyer</t>
        </is>
      </c>
      <c r="J2986" t="inlineStr">
        <is>
          <t>Kofi Mensah</t>
        </is>
      </c>
      <c r="K2986" s="70" t="n">
        <v>3</v>
      </c>
      <c r="L2986" s="71" t="n">
        <v>7992391.43</v>
      </c>
      <c r="M2986" s="71" t="n">
        <v>23977174.29</v>
      </c>
      <c r="N2986" s="71" t="n">
        <v>0</v>
      </c>
      <c r="O2986" s="71" t="n">
        <v>23977174.29</v>
      </c>
      <c r="P2986" s="71" t="n">
        <v>16413751.57</v>
      </c>
      <c r="Q2986" s="71" t="n">
        <v>7563422.72</v>
      </c>
      <c r="R2986" t="inlineStr">
        <is>
          <t>LN-03</t>
        </is>
      </c>
      <c r="S2986" t="inlineStr">
        <is>
          <t>Hybrid</t>
        </is>
      </c>
      <c r="T2986" s="70" t="n">
        <v>3</v>
      </c>
      <c r="U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TY102978</t>
        </is>
      </c>
      <c r="B2987" s="68" t="n">
        <v>46056</v>
      </c>
      <c r="C2987" s="69" t="n">
        <v>2026</v>
      </c>
      <c r="D2987" t="inlineStr">
        <is>
          <t>Feb</t>
        </is>
      </c>
      <c r="E2987" t="inlineStr">
        <is>
          <t>Asia</t>
        </is>
      </c>
      <c r="F2987" t="inlineStr">
        <is>
          <t>Indonesia</t>
        </is>
      </c>
      <c r="G2987" t="inlineStr">
        <is>
          <t>bZ4X</t>
        </is>
      </c>
      <c r="H2987" t="inlineStr">
        <is>
          <t>Fleet</t>
        </is>
      </c>
      <c r="I2987" t="inlineStr">
        <is>
          <t>Private buyer</t>
        </is>
      </c>
      <c r="J2987" t="inlineStr">
        <is>
          <t>Sophie Müller</t>
        </is>
      </c>
      <c r="K2987" s="70" t="n">
        <v>35</v>
      </c>
      <c r="L2987" s="71" t="n">
        <v>7303167.77</v>
      </c>
      <c r="M2987" s="71" t="n">
        <v>255610871.95</v>
      </c>
      <c r="N2987" s="71" t="n">
        <v>5112217.44</v>
      </c>
      <c r="O2987" s="71" t="n">
        <v>250498654.51</v>
      </c>
      <c r="P2987" s="71" t="n">
        <v>184205099.73</v>
      </c>
      <c r="Q2987" s="71" t="n">
        <v>66293554.78</v>
      </c>
      <c r="R2987" t="inlineStr">
        <is>
          <t>JK-03</t>
        </is>
      </c>
      <c r="S2987" t="inlineStr">
        <is>
          <t>EV</t>
        </is>
      </c>
      <c r="T2987" s="70" t="n">
        <v>39</v>
      </c>
      <c r="U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TY102979</t>
        </is>
      </c>
      <c r="B2988" s="68" t="n">
        <v>46056</v>
      </c>
      <c r="C2988" s="69" t="n">
        <v>2026</v>
      </c>
      <c r="D2988" t="inlineStr">
        <is>
          <t>Feb</t>
        </is>
      </c>
      <c r="E2988" t="inlineStr">
        <is>
          <t>Europe</t>
        </is>
      </c>
      <c r="F2988" t="inlineStr">
        <is>
          <t>France</t>
        </is>
      </c>
      <c r="G2988" t="inlineStr">
        <is>
          <t>Hilux</t>
        </is>
      </c>
      <c r="H2988" t="inlineStr">
        <is>
          <t>Dealer retail</t>
        </is>
      </c>
      <c r="I2988" t="inlineStr">
        <is>
          <t>Private buyer</t>
        </is>
      </c>
      <c r="J2988" t="inlineStr">
        <is>
          <t>Carlos Silva</t>
        </is>
      </c>
      <c r="K2988" s="70" t="n">
        <v>32</v>
      </c>
      <c r="L2988" s="71" t="n">
        <v>4178838.64</v>
      </c>
      <c r="M2988" s="71" t="n">
        <v>133722836.48</v>
      </c>
      <c r="N2988" s="71" t="n">
        <v>4011685.09</v>
      </c>
      <c r="O2988" s="71" t="n">
        <v>129711151.39</v>
      </c>
      <c r="P2988" s="71" t="n">
        <v>103925973.78</v>
      </c>
      <c r="Q2988" s="71" t="n">
        <v>25785177.61</v>
      </c>
      <c r="R2988" t="inlineStr">
        <is>
          <t>PA-02</t>
        </is>
      </c>
      <c r="S2988" t="inlineStr">
        <is>
          <t>Diesel</t>
        </is>
      </c>
      <c r="T2988" s="70" t="n">
        <v>36</v>
      </c>
      <c r="U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TY102980</t>
        </is>
      </c>
      <c r="B2989" s="68" t="n">
        <v>46056</v>
      </c>
      <c r="C2989" s="69" t="n">
        <v>2026</v>
      </c>
      <c r="D2989" t="inlineStr">
        <is>
          <t>Feb</t>
        </is>
      </c>
      <c r="E2989" t="inlineStr">
        <is>
          <t>Middle East</t>
        </is>
      </c>
      <c r="F2989" t="inlineStr">
        <is>
          <t>UAE</t>
        </is>
      </c>
      <c r="G2989" t="inlineStr">
        <is>
          <t>Hilux</t>
        </is>
      </c>
      <c r="H2989" t="inlineStr">
        <is>
          <t>Dealer retail</t>
        </is>
      </c>
      <c r="I2989" t="inlineStr">
        <is>
          <t>Private buyer</t>
        </is>
      </c>
      <c r="J2989" t="inlineStr">
        <is>
          <t>Omar Haddad</t>
        </is>
      </c>
      <c r="K2989" s="70" t="n">
        <v>17</v>
      </c>
      <c r="L2989" s="71" t="n">
        <v>4217946.21</v>
      </c>
      <c r="M2989" s="71" t="n">
        <v>71705085.56999999</v>
      </c>
      <c r="N2989" s="71" t="n">
        <v>0</v>
      </c>
      <c r="O2989" s="71" t="n">
        <v>71705085.56999999</v>
      </c>
      <c r="P2989" s="71" t="n">
        <v>56051681.35</v>
      </c>
      <c r="Q2989" s="71" t="n">
        <v>15653404.22</v>
      </c>
      <c r="R2989" t="inlineStr">
        <is>
          <t>DB-04</t>
        </is>
      </c>
      <c r="S2989" t="inlineStr">
        <is>
          <t>Petrol</t>
        </is>
      </c>
      <c r="T2989" s="70" t="n">
        <v>18</v>
      </c>
      <c r="U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TY102981</t>
        </is>
      </c>
      <c r="B2990" s="68" t="n">
        <v>46056</v>
      </c>
      <c r="C2990" s="69" t="n">
        <v>2026</v>
      </c>
      <c r="D2990" t="inlineStr">
        <is>
          <t>Feb</t>
        </is>
      </c>
      <c r="E2990" t="inlineStr">
        <is>
          <t>Middle East</t>
        </is>
      </c>
      <c r="F2990" t="inlineStr">
        <is>
          <t>Saudi Arabia</t>
        </is>
      </c>
      <c r="G2990" t="inlineStr">
        <is>
          <t>Corolla</t>
        </is>
      </c>
      <c r="H2990" t="inlineStr">
        <is>
          <t>Dealer retail</t>
        </is>
      </c>
      <c r="I2990" t="inlineStr">
        <is>
          <t>Private buyer</t>
        </is>
      </c>
      <c r="J2990" t="inlineStr">
        <is>
          <t>Liam O'Brien</t>
        </is>
      </c>
      <c r="K2990" s="70" t="n">
        <v>17</v>
      </c>
      <c r="L2990" s="71" t="n">
        <v>2668424.86</v>
      </c>
      <c r="M2990" s="71" t="n">
        <v>45363222.62</v>
      </c>
      <c r="N2990" s="71" t="n">
        <v>2268161.13</v>
      </c>
      <c r="O2990" s="71" t="n">
        <v>43095061.49</v>
      </c>
      <c r="P2990" s="71" t="n">
        <v>38834928.06</v>
      </c>
      <c r="Q2990" s="71" t="n">
        <v>4260133.43</v>
      </c>
      <c r="R2990" t="inlineStr">
        <is>
          <t>RY-04</t>
        </is>
      </c>
      <c r="S2990" t="inlineStr">
        <is>
          <t>Petrol</t>
        </is>
      </c>
      <c r="T2990" s="70" t="n">
        <v>18</v>
      </c>
      <c r="U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TY102982</t>
        </is>
      </c>
      <c r="B2991" s="68" t="n">
        <v>46056</v>
      </c>
      <c r="C2991" s="69" t="n">
        <v>2026</v>
      </c>
      <c r="D2991" t="inlineStr">
        <is>
          <t>Feb</t>
        </is>
      </c>
      <c r="E2991" t="inlineStr">
        <is>
          <t>Japan</t>
        </is>
      </c>
      <c r="F2991" t="inlineStr">
        <is>
          <t>Japan</t>
        </is>
      </c>
      <c r="G2991" t="inlineStr">
        <is>
          <t>Camry</t>
        </is>
      </c>
      <c r="H2991" t="inlineStr">
        <is>
          <t>Dealer retail</t>
        </is>
      </c>
      <c r="I2991" t="inlineStr">
        <is>
          <t>Government</t>
        </is>
      </c>
      <c r="J2991" t="inlineStr">
        <is>
          <t>Carlos Silva</t>
        </is>
      </c>
      <c r="K2991" s="70" t="n">
        <v>39</v>
      </c>
      <c r="L2991" s="71" t="n">
        <v>3880416.76</v>
      </c>
      <c r="M2991" s="71" t="n">
        <v>151336253.64</v>
      </c>
      <c r="N2991" s="71" t="n">
        <v>7566812.68</v>
      </c>
      <c r="O2991" s="71" t="n">
        <v>143769440.96</v>
      </c>
      <c r="P2991" s="71" t="n">
        <v>127015433.94</v>
      </c>
      <c r="Q2991" s="71" t="n">
        <v>16754007.02</v>
      </c>
      <c r="R2991" t="inlineStr">
        <is>
          <t>OS-04</t>
        </is>
      </c>
      <c r="S2991" t="inlineStr">
        <is>
          <t>Petrol</t>
        </is>
      </c>
      <c r="T2991" s="70" t="n">
        <v>39</v>
      </c>
      <c r="U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TY102983</t>
        </is>
      </c>
      <c r="B2992" s="68" t="n">
        <v>46056</v>
      </c>
      <c r="C2992" s="69" t="n">
        <v>2026</v>
      </c>
      <c r="D2992" t="inlineStr">
        <is>
          <t>Feb</t>
        </is>
      </c>
      <c r="E2992" t="inlineStr">
        <is>
          <t>Europe</t>
        </is>
      </c>
      <c r="F2992" t="inlineStr">
        <is>
          <t>Germany</t>
        </is>
      </c>
      <c r="G2992" t="inlineStr">
        <is>
          <t>Hilux</t>
        </is>
      </c>
      <c r="H2992" t="inlineStr">
        <is>
          <t>Dealer retail</t>
        </is>
      </c>
      <c r="I2992" t="inlineStr">
        <is>
          <t>Private buyer</t>
        </is>
      </c>
      <c r="J2992" t="inlineStr">
        <is>
          <t>Ruhi Shaikh</t>
        </is>
      </c>
      <c r="K2992" s="70" t="n">
        <v>11</v>
      </c>
      <c r="L2992" s="71" t="n">
        <v>3914496.2</v>
      </c>
      <c r="M2992" s="71" t="n">
        <v>43059458.2</v>
      </c>
      <c r="N2992" s="71" t="n">
        <v>0</v>
      </c>
      <c r="O2992" s="71" t="n">
        <v>43059458.2</v>
      </c>
      <c r="P2992" s="71" t="n">
        <v>36029897.11</v>
      </c>
      <c r="Q2992" s="71" t="n">
        <v>7029561.09</v>
      </c>
      <c r="R2992" t="inlineStr">
        <is>
          <t>BE-03</t>
        </is>
      </c>
      <c r="S2992" t="inlineStr">
        <is>
          <t>Diesel</t>
        </is>
      </c>
      <c r="T2992" s="70" t="n">
        <v>11</v>
      </c>
      <c r="U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TY102984</t>
        </is>
      </c>
      <c r="B2993" s="68" t="n">
        <v>46057</v>
      </c>
      <c r="C2993" s="69" t="n">
        <v>2026</v>
      </c>
      <c r="D2993" t="inlineStr">
        <is>
          <t>Feb</t>
        </is>
      </c>
      <c r="E2993" t="inlineStr">
        <is>
          <t>North America</t>
        </is>
      </c>
      <c r="F2993" t="inlineStr">
        <is>
          <t>USA</t>
        </is>
      </c>
      <c r="G2993" t="inlineStr">
        <is>
          <t>bZ4X</t>
        </is>
      </c>
      <c r="H2993" t="inlineStr">
        <is>
          <t>Fleet</t>
        </is>
      </c>
      <c r="I2993" t="inlineStr">
        <is>
          <t>Private buyer</t>
        </is>
      </c>
      <c r="J2993" t="inlineStr">
        <is>
          <t>Fatima Al-Saud</t>
        </is>
      </c>
      <c r="K2993" s="70" t="n">
        <v>38</v>
      </c>
      <c r="L2993" s="71" t="n">
        <v>6982155.57</v>
      </c>
      <c r="M2993" s="71" t="n">
        <v>265321911.66</v>
      </c>
      <c r="N2993" s="71" t="n">
        <v>13266095.58</v>
      </c>
      <c r="O2993" s="71" t="n">
        <v>252055816.08</v>
      </c>
      <c r="P2993" s="71" t="n">
        <v>201346076.51</v>
      </c>
      <c r="Q2993" s="71" t="n">
        <v>50709739.57</v>
      </c>
      <c r="R2993" t="inlineStr">
        <is>
          <t>NY-02</t>
        </is>
      </c>
      <c r="S2993" t="inlineStr">
        <is>
          <t>EV</t>
        </is>
      </c>
      <c r="T2993" s="70" t="n">
        <v>39</v>
      </c>
      <c r="U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TY102985</t>
        </is>
      </c>
      <c r="B2994" s="68" t="n">
        <v>46057</v>
      </c>
      <c r="C2994" s="69" t="n">
        <v>2026</v>
      </c>
      <c r="D2994" t="inlineStr">
        <is>
          <t>Feb</t>
        </is>
      </c>
      <c r="E2994" t="inlineStr">
        <is>
          <t>Japan</t>
        </is>
      </c>
      <c r="F2994" t="inlineStr">
        <is>
          <t>Japan</t>
        </is>
      </c>
      <c r="G2994" t="inlineStr">
        <is>
          <t>Corolla</t>
        </is>
      </c>
      <c r="H2994" t="inlineStr">
        <is>
          <t>Fleet</t>
        </is>
      </c>
      <c r="I2994" t="inlineStr">
        <is>
          <t>Government</t>
        </is>
      </c>
      <c r="J2994" t="inlineStr">
        <is>
          <t>Lucas Martin</t>
        </is>
      </c>
      <c r="K2994" s="70" t="n">
        <v>5</v>
      </c>
      <c r="L2994" s="71" t="n">
        <v>2902869.98</v>
      </c>
      <c r="M2994" s="71" t="n">
        <v>14514349.9</v>
      </c>
      <c r="N2994" s="71" t="n">
        <v>0</v>
      </c>
      <c r="O2994" s="71" t="n">
        <v>14514349.9</v>
      </c>
      <c r="P2994" s="71" t="n">
        <v>11417552.3</v>
      </c>
      <c r="Q2994" s="71" t="n">
        <v>3096797.6</v>
      </c>
      <c r="R2994" t="inlineStr">
        <is>
          <t>NG-04</t>
        </is>
      </c>
      <c r="S2994" t="inlineStr">
        <is>
          <t>Petrol</t>
        </is>
      </c>
      <c r="T2994" s="70" t="n">
        <v>5</v>
      </c>
      <c r="U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TY102986</t>
        </is>
      </c>
      <c r="B2995" s="68" t="n">
        <v>46057</v>
      </c>
      <c r="C2995" s="69" t="n">
        <v>2026</v>
      </c>
      <c r="D2995" t="inlineStr">
        <is>
          <t>Feb</t>
        </is>
      </c>
      <c r="E2995" t="inlineStr">
        <is>
          <t>Europe</t>
        </is>
      </c>
      <c r="F2995" t="inlineStr">
        <is>
          <t>UK</t>
        </is>
      </c>
      <c r="G2995" t="inlineStr">
        <is>
          <t>Prius</t>
        </is>
      </c>
      <c r="H2995" t="inlineStr">
        <is>
          <t>Online reservation</t>
        </is>
      </c>
      <c r="I2995" t="inlineStr">
        <is>
          <t>Private buyer</t>
        </is>
      </c>
      <c r="J2995" t="inlineStr">
        <is>
          <t>Kofi Mensah</t>
        </is>
      </c>
      <c r="K2995" s="70" t="n">
        <v>10</v>
      </c>
      <c r="L2995" s="71" t="n">
        <v>3815452.19</v>
      </c>
      <c r="M2995" s="71" t="n">
        <v>38154521.9</v>
      </c>
      <c r="N2995" s="71" t="n">
        <v>763090.4399999999</v>
      </c>
      <c r="O2995" s="71" t="n">
        <v>37391431.46</v>
      </c>
      <c r="P2995" s="71" t="n">
        <v>28122711.69</v>
      </c>
      <c r="Q2995" s="71" t="n">
        <v>9268719.77</v>
      </c>
      <c r="R2995" t="inlineStr">
        <is>
          <t>LN-01</t>
        </is>
      </c>
      <c r="S2995" t="inlineStr">
        <is>
          <t>Hybrid</t>
        </is>
      </c>
      <c r="T2995" s="70" t="n">
        <v>11</v>
      </c>
      <c r="U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TY102987</t>
        </is>
      </c>
      <c r="B2996" s="68" t="n">
        <v>46057</v>
      </c>
      <c r="C2996" s="69" t="n">
        <v>2026</v>
      </c>
      <c r="D2996" t="inlineStr">
        <is>
          <t>Feb</t>
        </is>
      </c>
      <c r="E2996" t="inlineStr">
        <is>
          <t>North America</t>
        </is>
      </c>
      <c r="F2996" t="inlineStr">
        <is>
          <t>USA</t>
        </is>
      </c>
      <c r="G2996" t="inlineStr">
        <is>
          <t>Prius</t>
        </is>
      </c>
      <c r="H2996" t="inlineStr">
        <is>
          <t>Dealer retail</t>
        </is>
      </c>
      <c r="I2996" t="inlineStr">
        <is>
          <t>Company fleet</t>
        </is>
      </c>
      <c r="J2996" t="inlineStr">
        <is>
          <t>Arjun Mehta</t>
        </is>
      </c>
      <c r="K2996" s="70" t="n">
        <v>32</v>
      </c>
      <c r="L2996" s="71" t="n">
        <v>3663209.83</v>
      </c>
      <c r="M2996" s="71" t="n">
        <v>117222714.56</v>
      </c>
      <c r="N2996" s="71" t="n">
        <v>0</v>
      </c>
      <c r="O2996" s="71" t="n">
        <v>117222714.56</v>
      </c>
      <c r="P2996" s="71" t="n">
        <v>90673159.63</v>
      </c>
      <c r="Q2996" s="71" t="n">
        <v>26549554.93</v>
      </c>
      <c r="R2996" t="inlineStr">
        <is>
          <t>NY-02</t>
        </is>
      </c>
      <c r="S2996" t="inlineStr">
        <is>
          <t>Hybrid</t>
        </is>
      </c>
      <c r="T2996" s="70" t="n">
        <v>36</v>
      </c>
      <c r="U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TY102988</t>
        </is>
      </c>
      <c r="B2997" s="68" t="n">
        <v>46057</v>
      </c>
      <c r="C2997" s="69" t="n">
        <v>2026</v>
      </c>
      <c r="D2997" t="inlineStr">
        <is>
          <t>Feb</t>
        </is>
      </c>
      <c r="E2997" t="inlineStr">
        <is>
          <t>Japan</t>
        </is>
      </c>
      <c r="F2997" t="inlineStr">
        <is>
          <t>Japan</t>
        </is>
      </c>
      <c r="G2997" t="inlineStr">
        <is>
          <t>Camry</t>
        </is>
      </c>
      <c r="H2997" t="inlineStr">
        <is>
          <t>Dealer retail</t>
        </is>
      </c>
      <c r="I2997" t="inlineStr">
        <is>
          <t>Private buyer</t>
        </is>
      </c>
      <c r="J2997" t="inlineStr">
        <is>
          <t>Yuki Sato</t>
        </is>
      </c>
      <c r="K2997" s="70" t="n">
        <v>39</v>
      </c>
      <c r="L2997" s="71" t="n">
        <v>4201873.82</v>
      </c>
      <c r="M2997" s="71" t="n">
        <v>163873078.98</v>
      </c>
      <c r="N2997" s="71" t="n">
        <v>0</v>
      </c>
      <c r="O2997" s="71" t="n">
        <v>163873078.98</v>
      </c>
      <c r="P2997" s="71" t="n">
        <v>122214074.19</v>
      </c>
      <c r="Q2997" s="71" t="n">
        <v>41659004.79</v>
      </c>
      <c r="R2997" t="inlineStr">
        <is>
          <t>NG-02</t>
        </is>
      </c>
      <c r="S2997" t="inlineStr">
        <is>
          <t>Hybrid</t>
        </is>
      </c>
      <c r="T2997" s="70" t="n">
        <v>37</v>
      </c>
      <c r="U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TY102989</t>
        </is>
      </c>
      <c r="B2998" s="68" t="n">
        <v>46057</v>
      </c>
      <c r="C2998" s="69" t="n">
        <v>2026</v>
      </c>
      <c r="D2998" t="inlineStr">
        <is>
          <t>Feb</t>
        </is>
      </c>
      <c r="E2998" t="inlineStr">
        <is>
          <t>Europe</t>
        </is>
      </c>
      <c r="F2998" t="inlineStr">
        <is>
          <t>UK</t>
        </is>
      </c>
      <c r="G2998" t="inlineStr">
        <is>
          <t>Land Cruiser</t>
        </is>
      </c>
      <c r="H2998" t="inlineStr">
        <is>
          <t>Online reservation</t>
        </is>
      </c>
      <c r="I2998" t="inlineStr">
        <is>
          <t>Private buyer</t>
        </is>
      </c>
      <c r="J2998" t="inlineStr">
        <is>
          <t>Arjun Mehta</t>
        </is>
      </c>
      <c r="K2998" s="70" t="n">
        <v>37</v>
      </c>
      <c r="L2998" s="71" t="n">
        <v>7987631.26</v>
      </c>
      <c r="M2998" s="71" t="n">
        <v>295542356.62</v>
      </c>
      <c r="N2998" s="71" t="n">
        <v>8866270.699999999</v>
      </c>
      <c r="O2998" s="71" t="n">
        <v>286676085.92</v>
      </c>
      <c r="P2998" s="71" t="n">
        <v>198551097.34</v>
      </c>
      <c r="Q2998" s="71" t="n">
        <v>88124988.58</v>
      </c>
      <c r="R2998" t="inlineStr">
        <is>
          <t>LN-02</t>
        </is>
      </c>
      <c r="S2998" t="inlineStr">
        <is>
          <t>Hybrid</t>
        </is>
      </c>
      <c r="T2998" s="70" t="n">
        <v>37</v>
      </c>
      <c r="U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TY102990</t>
        </is>
      </c>
      <c r="B2999" s="68" t="n">
        <v>46057</v>
      </c>
      <c r="C2999" s="69" t="n">
        <v>2026</v>
      </c>
      <c r="D2999" t="inlineStr">
        <is>
          <t>Feb</t>
        </is>
      </c>
      <c r="E2999" t="inlineStr">
        <is>
          <t>Middle East</t>
        </is>
      </c>
      <c r="F2999" t="inlineStr">
        <is>
          <t>Saudi Arabia</t>
        </is>
      </c>
      <c r="G2999" t="inlineStr">
        <is>
          <t>RAV4</t>
        </is>
      </c>
      <c r="H2999" t="inlineStr">
        <is>
          <t>Online reservation</t>
        </is>
      </c>
      <c r="I2999" t="inlineStr">
        <is>
          <t>Private buyer</t>
        </is>
      </c>
      <c r="J2999" t="inlineStr">
        <is>
          <t>Zoya Ahmed</t>
        </is>
      </c>
      <c r="K2999" s="70" t="n">
        <v>11</v>
      </c>
      <c r="L2999" s="71" t="n">
        <v>3788309.86</v>
      </c>
      <c r="M2999" s="71" t="n">
        <v>41671408.46</v>
      </c>
      <c r="N2999" s="71" t="n">
        <v>2083570.42</v>
      </c>
      <c r="O2999" s="71" t="n">
        <v>39587838.04</v>
      </c>
      <c r="P2999" s="71" t="n">
        <v>32424193.96</v>
      </c>
      <c r="Q2999" s="71" t="n">
        <v>7163644.08</v>
      </c>
      <c r="R2999" t="inlineStr">
        <is>
          <t>RY-04</t>
        </is>
      </c>
      <c r="S2999" t="inlineStr">
        <is>
          <t>Hybrid</t>
        </is>
      </c>
      <c r="T2999" s="70" t="n">
        <v>12</v>
      </c>
      <c r="U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TY102991</t>
        </is>
      </c>
      <c r="B3000" s="68" t="n">
        <v>46057</v>
      </c>
      <c r="C3000" s="69" t="n">
        <v>2026</v>
      </c>
      <c r="D3000" t="inlineStr">
        <is>
          <t>Feb</t>
        </is>
      </c>
      <c r="E3000" t="inlineStr">
        <is>
          <t>North America</t>
        </is>
      </c>
      <c r="F3000" t="inlineStr">
        <is>
          <t>Canada</t>
        </is>
      </c>
      <c r="G3000" t="inlineStr">
        <is>
          <t>Camry</t>
        </is>
      </c>
      <c r="H3000" t="inlineStr">
        <is>
          <t>Dealer retail</t>
        </is>
      </c>
      <c r="I3000" t="inlineStr">
        <is>
          <t>Private buyer</t>
        </is>
      </c>
      <c r="J3000" t="inlineStr">
        <is>
          <t>Ravindra Patil</t>
        </is>
      </c>
      <c r="K3000" s="70" t="n">
        <v>28</v>
      </c>
      <c r="L3000" s="71" t="n">
        <v>3847065.8</v>
      </c>
      <c r="M3000" s="71" t="n">
        <v>107717842.4</v>
      </c>
      <c r="N3000" s="71" t="n">
        <v>2154356.85</v>
      </c>
      <c r="O3000" s="71" t="n">
        <v>105563485.55</v>
      </c>
      <c r="P3000" s="71" t="n">
        <v>87659010.79000001</v>
      </c>
      <c r="Q3000" s="71" t="n">
        <v>17904474.76</v>
      </c>
      <c r="R3000" t="inlineStr">
        <is>
          <t>TO-01</t>
        </is>
      </c>
      <c r="S3000" t="inlineStr">
        <is>
          <t>Petrol</t>
        </is>
      </c>
      <c r="T3000" s="70" t="n">
        <v>31</v>
      </c>
      <c r="U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TY102992</t>
        </is>
      </c>
      <c r="B3001" s="68" t="n">
        <v>46057</v>
      </c>
      <c r="C3001" s="69" t="n">
        <v>2026</v>
      </c>
      <c r="D3001" t="inlineStr">
        <is>
          <t>Feb</t>
        </is>
      </c>
      <c r="E3001" t="inlineStr">
        <is>
          <t>Middle East</t>
        </is>
      </c>
      <c r="F3001" t="inlineStr">
        <is>
          <t>UAE</t>
        </is>
      </c>
      <c r="G3001" t="inlineStr">
        <is>
          <t>Corolla</t>
        </is>
      </c>
      <c r="H3001" t="inlineStr">
        <is>
          <t>Dealer retail</t>
        </is>
      </c>
      <c r="I3001" t="inlineStr">
        <is>
          <t>Private buyer</t>
        </is>
      </c>
      <c r="J3001" t="inlineStr">
        <is>
          <t>Liam O'Brien</t>
        </is>
      </c>
      <c r="K3001" s="70" t="n">
        <v>31</v>
      </c>
      <c r="L3001" s="71" t="n">
        <v>2777401.39</v>
      </c>
      <c r="M3001" s="71" t="n">
        <v>86099443.09</v>
      </c>
      <c r="N3001" s="71" t="n">
        <v>1721988.86</v>
      </c>
      <c r="O3001" s="71" t="n">
        <v>84377454.23</v>
      </c>
      <c r="P3001" s="71" t="n">
        <v>69778032</v>
      </c>
      <c r="Q3001" s="71" t="n">
        <v>14599422.23</v>
      </c>
      <c r="R3001" t="inlineStr">
        <is>
          <t>DB-03</t>
        </is>
      </c>
      <c r="S3001" t="inlineStr">
        <is>
          <t>Hybrid</t>
        </is>
      </c>
      <c r="T3001" s="70" t="n">
        <v>34</v>
      </c>
      <c r="U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TY102993</t>
        </is>
      </c>
      <c r="B3002" s="68" t="n">
        <v>46057</v>
      </c>
      <c r="C3002" s="69" t="n">
        <v>2026</v>
      </c>
      <c r="D3002" t="inlineStr">
        <is>
          <t>Feb</t>
        </is>
      </c>
      <c r="E3002" t="inlineStr">
        <is>
          <t>Asia</t>
        </is>
      </c>
      <c r="F3002" t="inlineStr">
        <is>
          <t>India</t>
        </is>
      </c>
      <c r="G3002" t="inlineStr">
        <is>
          <t>RAV4</t>
        </is>
      </c>
      <c r="H3002" t="inlineStr">
        <is>
          <t>Dealer retail</t>
        </is>
      </c>
      <c r="I3002" t="inlineStr">
        <is>
          <t>Private buyer</t>
        </is>
      </c>
      <c r="J3002" t="inlineStr">
        <is>
          <t>Sophie Müller</t>
        </is>
      </c>
      <c r="K3002" s="70" t="n">
        <v>45</v>
      </c>
      <c r="L3002" s="71" t="n">
        <v>3915769.63</v>
      </c>
      <c r="M3002" s="71" t="n">
        <v>176209633.35</v>
      </c>
      <c r="N3002" s="71" t="n">
        <v>0</v>
      </c>
      <c r="O3002" s="71" t="n">
        <v>176209633.35</v>
      </c>
      <c r="P3002" s="71" t="n">
        <v>123653751.84</v>
      </c>
      <c r="Q3002" s="71" t="n">
        <v>52555881.51</v>
      </c>
      <c r="R3002" t="inlineStr">
        <is>
          <t>PU-01</t>
        </is>
      </c>
      <c r="S3002" t="inlineStr">
        <is>
          <t>Hybrid</t>
        </is>
      </c>
      <c r="T3002" s="70" t="n">
        <v>44</v>
      </c>
      <c r="U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TY102994</t>
        </is>
      </c>
      <c r="B3003" s="68" t="n">
        <v>46058</v>
      </c>
      <c r="C3003" s="69" t="n">
        <v>2026</v>
      </c>
      <c r="D3003" t="inlineStr">
        <is>
          <t>Feb</t>
        </is>
      </c>
      <c r="E3003" t="inlineStr">
        <is>
          <t>Japan</t>
        </is>
      </c>
      <c r="F3003" t="inlineStr">
        <is>
          <t>Japan</t>
        </is>
      </c>
      <c r="G3003" t="inlineStr">
        <is>
          <t>RAV4</t>
        </is>
      </c>
      <c r="H3003" t="inlineStr">
        <is>
          <t>Fleet</t>
        </is>
      </c>
      <c r="I3003" t="inlineStr">
        <is>
          <t>Company fleet</t>
        </is>
      </c>
      <c r="J3003" t="inlineStr">
        <is>
          <t>Lucas Martin</t>
        </is>
      </c>
      <c r="K3003" s="70" t="n">
        <v>32</v>
      </c>
      <c r="L3003" s="71" t="n">
        <v>3895379.62</v>
      </c>
      <c r="M3003" s="71" t="n">
        <v>124652147.84</v>
      </c>
      <c r="N3003" s="71" t="n">
        <v>6232607.39</v>
      </c>
      <c r="O3003" s="71" t="n">
        <v>118419540.45</v>
      </c>
      <c r="P3003" s="71" t="n">
        <v>91706288.98999999</v>
      </c>
      <c r="Q3003" s="71" t="n">
        <v>26713251.46</v>
      </c>
      <c r="R3003" t="inlineStr">
        <is>
          <t>OS-04</t>
        </is>
      </c>
      <c r="S3003" t="inlineStr">
        <is>
          <t>Hybrid</t>
        </is>
      </c>
      <c r="T3003" s="70" t="n">
        <v>35</v>
      </c>
      <c r="U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TY102995</t>
        </is>
      </c>
      <c r="B3004" s="68" t="n">
        <v>46058</v>
      </c>
      <c r="C3004" s="69" t="n">
        <v>2026</v>
      </c>
      <c r="D3004" t="inlineStr">
        <is>
          <t>Feb</t>
        </is>
      </c>
      <c r="E3004" t="inlineStr">
        <is>
          <t>Middle East</t>
        </is>
      </c>
      <c r="F3004" t="inlineStr">
        <is>
          <t>UAE</t>
        </is>
      </c>
      <c r="G3004" t="inlineStr">
        <is>
          <t>Camry</t>
        </is>
      </c>
      <c r="H3004" t="inlineStr">
        <is>
          <t>Dealer retail</t>
        </is>
      </c>
      <c r="I3004" t="inlineStr">
        <is>
          <t>Private buyer</t>
        </is>
      </c>
      <c r="J3004" t="inlineStr">
        <is>
          <t>Wei Chen</t>
        </is>
      </c>
      <c r="K3004" s="70" t="n">
        <v>8</v>
      </c>
      <c r="L3004" s="71" t="n">
        <v>4174326.93</v>
      </c>
      <c r="M3004" s="71" t="n">
        <v>33394615.44</v>
      </c>
      <c r="N3004" s="71" t="n">
        <v>0</v>
      </c>
      <c r="O3004" s="71" t="n">
        <v>33394615.44</v>
      </c>
      <c r="P3004" s="71" t="n">
        <v>25078478.02</v>
      </c>
      <c r="Q3004" s="71" t="n">
        <v>8316137.42</v>
      </c>
      <c r="R3004" t="inlineStr">
        <is>
          <t>DB-01</t>
        </is>
      </c>
      <c r="S3004" t="inlineStr">
        <is>
          <t>Hybrid</t>
        </is>
      </c>
      <c r="T3004" s="70" t="n">
        <v>8</v>
      </c>
      <c r="U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TY102996</t>
        </is>
      </c>
      <c r="B3005" s="68" t="n">
        <v>46058</v>
      </c>
      <c r="C3005" s="69" t="n">
        <v>2026</v>
      </c>
      <c r="D3005" t="inlineStr">
        <is>
          <t>Feb</t>
        </is>
      </c>
      <c r="E3005" t="inlineStr">
        <is>
          <t>Japan</t>
        </is>
      </c>
      <c r="F3005" t="inlineStr">
        <is>
          <t>Japan</t>
        </is>
      </c>
      <c r="G3005" t="inlineStr">
        <is>
          <t>RAV4</t>
        </is>
      </c>
      <c r="H3005" t="inlineStr">
        <is>
          <t>Dealer retail</t>
        </is>
      </c>
      <c r="I3005" t="inlineStr">
        <is>
          <t>Private buyer</t>
        </is>
      </c>
      <c r="J3005" t="inlineStr">
        <is>
          <t>Arjun Mehta</t>
        </is>
      </c>
      <c r="K3005" s="70" t="n">
        <v>22</v>
      </c>
      <c r="L3005" s="71" t="n">
        <v>3576810.27</v>
      </c>
      <c r="M3005" s="71" t="n">
        <v>78689825.94</v>
      </c>
      <c r="N3005" s="71" t="n">
        <v>1573796.52</v>
      </c>
      <c r="O3005" s="71" t="n">
        <v>77116029.42</v>
      </c>
      <c r="P3005" s="71" t="n">
        <v>64260977.94</v>
      </c>
      <c r="Q3005" s="71" t="n">
        <v>12855051.48</v>
      </c>
      <c r="R3005" t="inlineStr">
        <is>
          <t>OS-02</t>
        </is>
      </c>
      <c r="S3005" t="inlineStr">
        <is>
          <t>Hybrid</t>
        </is>
      </c>
      <c r="T3005" s="70" t="n">
        <v>21</v>
      </c>
      <c r="U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TY102997</t>
        </is>
      </c>
      <c r="B3006" s="68" t="n">
        <v>46058</v>
      </c>
      <c r="C3006" s="69" t="n">
        <v>2026</v>
      </c>
      <c r="D3006" t="inlineStr">
        <is>
          <t>Feb</t>
        </is>
      </c>
      <c r="E3006" t="inlineStr">
        <is>
          <t>Europe</t>
        </is>
      </c>
      <c r="F3006" t="inlineStr">
        <is>
          <t>UK</t>
        </is>
      </c>
      <c r="G3006" t="inlineStr">
        <is>
          <t>Camry</t>
        </is>
      </c>
      <c r="H3006" t="inlineStr">
        <is>
          <t>Dealer retail</t>
        </is>
      </c>
      <c r="I3006" t="inlineStr">
        <is>
          <t>Company fleet</t>
        </is>
      </c>
      <c r="J3006" t="inlineStr">
        <is>
          <t>Priya Nair</t>
        </is>
      </c>
      <c r="K3006" s="70" t="n">
        <v>20</v>
      </c>
      <c r="L3006" s="71" t="n">
        <v>4051923.47</v>
      </c>
      <c r="M3006" s="71" t="n">
        <v>81038469.40000001</v>
      </c>
      <c r="N3006" s="71" t="n">
        <v>4051923.47</v>
      </c>
      <c r="O3006" s="71" t="n">
        <v>76986545.93000001</v>
      </c>
      <c r="P3006" s="71" t="n">
        <v>62179431.18</v>
      </c>
      <c r="Q3006" s="71" t="n">
        <v>14807114.75</v>
      </c>
      <c r="R3006" t="inlineStr">
        <is>
          <t>LN-02</t>
        </is>
      </c>
      <c r="S3006" t="inlineStr">
        <is>
          <t>Hybrid</t>
        </is>
      </c>
      <c r="T3006" s="70" t="n">
        <v>19</v>
      </c>
      <c r="U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TY102998</t>
        </is>
      </c>
      <c r="B3007" s="68" t="n">
        <v>46058</v>
      </c>
      <c r="C3007" s="69" t="n">
        <v>2026</v>
      </c>
      <c r="D3007" t="inlineStr">
        <is>
          <t>Feb</t>
        </is>
      </c>
      <c r="E3007" t="inlineStr">
        <is>
          <t>Asia</t>
        </is>
      </c>
      <c r="F3007" t="inlineStr">
        <is>
          <t>Thailand</t>
        </is>
      </c>
      <c r="G3007" t="inlineStr">
        <is>
          <t>RAV4</t>
        </is>
      </c>
      <c r="H3007" t="inlineStr">
        <is>
          <t>Dealer retail</t>
        </is>
      </c>
      <c r="I3007" t="inlineStr">
        <is>
          <t>Company fleet</t>
        </is>
      </c>
      <c r="J3007" t="inlineStr">
        <is>
          <t>Sara Rossi</t>
        </is>
      </c>
      <c r="K3007" s="70" t="n">
        <v>2</v>
      </c>
      <c r="L3007" s="71" t="n">
        <v>3771464.39</v>
      </c>
      <c r="M3007" s="71" t="n">
        <v>7542928.78</v>
      </c>
      <c r="N3007" s="71" t="n">
        <v>226287.86</v>
      </c>
      <c r="O3007" s="71" t="n">
        <v>7316640.92</v>
      </c>
      <c r="P3007" s="71" t="n">
        <v>5498844.04</v>
      </c>
      <c r="Q3007" s="71" t="n">
        <v>1817796.88</v>
      </c>
      <c r="R3007" t="inlineStr">
        <is>
          <t>BK-03</t>
        </is>
      </c>
      <c r="S3007" t="inlineStr">
        <is>
          <t>Hybrid</t>
        </is>
      </c>
      <c r="T3007" s="70" t="n">
        <v>2</v>
      </c>
      <c r="U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TY102999</t>
        </is>
      </c>
      <c r="B3008" s="68" t="n">
        <v>46058</v>
      </c>
      <c r="C3008" s="69" t="n">
        <v>2026</v>
      </c>
      <c r="D3008" t="inlineStr">
        <is>
          <t>Feb</t>
        </is>
      </c>
      <c r="E3008" t="inlineStr">
        <is>
          <t>North America</t>
        </is>
      </c>
      <c r="F3008" t="inlineStr">
        <is>
          <t>Canada</t>
        </is>
      </c>
      <c r="G3008" t="inlineStr">
        <is>
          <t>Land Cruiser</t>
        </is>
      </c>
      <c r="H3008" t="inlineStr">
        <is>
          <t>Online reservation</t>
        </is>
      </c>
      <c r="I3008" t="inlineStr">
        <is>
          <t>Private buyer</t>
        </is>
      </c>
      <c r="J3008" t="inlineStr">
        <is>
          <t>Carlos Silva</t>
        </is>
      </c>
      <c r="K3008" s="70" t="n">
        <v>13</v>
      </c>
      <c r="L3008" s="71" t="n">
        <v>7832139.47</v>
      </c>
      <c r="M3008" s="71" t="n">
        <v>101817813.11</v>
      </c>
      <c r="N3008" s="71" t="n">
        <v>3054534.39</v>
      </c>
      <c r="O3008" s="71" t="n">
        <v>98763278.72</v>
      </c>
      <c r="P3008" s="71" t="n">
        <v>70072961.14</v>
      </c>
      <c r="Q3008" s="71" t="n">
        <v>28690317.58</v>
      </c>
      <c r="R3008" t="inlineStr">
        <is>
          <t>TO-03</t>
        </is>
      </c>
      <c r="S3008" t="inlineStr">
        <is>
          <t>Petrol</t>
        </is>
      </c>
      <c r="T3008" s="70" t="n">
        <v>12</v>
      </c>
      <c r="U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TY103000</t>
        </is>
      </c>
      <c r="B3009" s="68" t="n">
        <v>46059</v>
      </c>
      <c r="C3009" s="69" t="n">
        <v>2026</v>
      </c>
      <c r="D3009" t="inlineStr">
        <is>
          <t>Feb</t>
        </is>
      </c>
      <c r="E3009" t="inlineStr">
        <is>
          <t>Japan</t>
        </is>
      </c>
      <c r="F3009" t="inlineStr">
        <is>
          <t>Japan</t>
        </is>
      </c>
      <c r="G3009" t="inlineStr">
        <is>
          <t>Land Cruiser</t>
        </is>
      </c>
      <c r="H3009" t="inlineStr">
        <is>
          <t>Dealer retail</t>
        </is>
      </c>
      <c r="I3009" t="inlineStr">
        <is>
          <t>Private buyer</t>
        </is>
      </c>
      <c r="J3009" t="inlineStr">
        <is>
          <t>Amir Khan</t>
        </is>
      </c>
      <c r="K3009" s="70" t="n">
        <v>16</v>
      </c>
      <c r="L3009" s="71" t="n">
        <v>8120797.71</v>
      </c>
      <c r="M3009" s="71" t="n">
        <v>129932763.36</v>
      </c>
      <c r="N3009" s="71" t="n">
        <v>2598655.27</v>
      </c>
      <c r="O3009" s="71" t="n">
        <v>127334108.09</v>
      </c>
      <c r="P3009" s="71" t="n">
        <v>87526135.09</v>
      </c>
      <c r="Q3009" s="71" t="n">
        <v>39807973</v>
      </c>
      <c r="R3009" t="inlineStr">
        <is>
          <t>OS-03</t>
        </is>
      </c>
      <c r="S3009" t="inlineStr">
        <is>
          <t>Petrol</t>
        </is>
      </c>
      <c r="T3009" s="70" t="n">
        <v>16</v>
      </c>
      <c r="U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TY103001</t>
        </is>
      </c>
      <c r="B3010" s="68" t="n">
        <v>46059</v>
      </c>
      <c r="C3010" s="69" t="n">
        <v>2026</v>
      </c>
      <c r="D3010" t="inlineStr">
        <is>
          <t>Feb</t>
        </is>
      </c>
      <c r="E3010" t="inlineStr">
        <is>
          <t>Middle East</t>
        </is>
      </c>
      <c r="F3010" t="inlineStr">
        <is>
          <t>UAE</t>
        </is>
      </c>
      <c r="G3010" t="inlineStr">
        <is>
          <t>Prius</t>
        </is>
      </c>
      <c r="H3010" t="inlineStr">
        <is>
          <t>Dealer retail</t>
        </is>
      </c>
      <c r="I3010" t="inlineStr">
        <is>
          <t>Private buyer</t>
        </is>
      </c>
      <c r="J3010" t="inlineStr">
        <is>
          <t>Fatima Al-Saud</t>
        </is>
      </c>
      <c r="K3010" s="70" t="n">
        <v>9</v>
      </c>
      <c r="L3010" s="71" t="n">
        <v>3731428.06</v>
      </c>
      <c r="M3010" s="71" t="n">
        <v>33582852.54</v>
      </c>
      <c r="N3010" s="71" t="n">
        <v>0</v>
      </c>
      <c r="O3010" s="71" t="n">
        <v>33582852.54</v>
      </c>
      <c r="P3010" s="71" t="n">
        <v>24666429.34</v>
      </c>
      <c r="Q3010" s="71" t="n">
        <v>8916423.199999999</v>
      </c>
      <c r="R3010" t="inlineStr">
        <is>
          <t>DB-02</t>
        </is>
      </c>
      <c r="S3010" t="inlineStr">
        <is>
          <t>Hybrid</t>
        </is>
      </c>
      <c r="T3010" s="70" t="n">
        <v>10</v>
      </c>
      <c r="U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TY103002</t>
        </is>
      </c>
      <c r="B3011" s="68" t="n">
        <v>46059</v>
      </c>
      <c r="C3011" s="69" t="n">
        <v>2026</v>
      </c>
      <c r="D3011" t="inlineStr">
        <is>
          <t>Feb</t>
        </is>
      </c>
      <c r="E3011" t="inlineStr">
        <is>
          <t>North America</t>
        </is>
      </c>
      <c r="F3011" t="inlineStr">
        <is>
          <t>USA</t>
        </is>
      </c>
      <c r="G3011" t="inlineStr">
        <is>
          <t>bZ4X</t>
        </is>
      </c>
      <c r="H3011" t="inlineStr">
        <is>
          <t>Dealer retail</t>
        </is>
      </c>
      <c r="I3011" t="inlineStr">
        <is>
          <t>Company fleet</t>
        </is>
      </c>
      <c r="J3011" t="inlineStr">
        <is>
          <t>Mei Lin</t>
        </is>
      </c>
      <c r="K3011" s="70" t="n">
        <v>30</v>
      </c>
      <c r="L3011" s="71" t="n">
        <v>7188257.97</v>
      </c>
      <c r="M3011" s="71" t="n">
        <v>215647739.1</v>
      </c>
      <c r="N3011" s="71" t="n">
        <v>6469432.17</v>
      </c>
      <c r="O3011" s="71" t="n">
        <v>209178306.93</v>
      </c>
      <c r="P3011" s="71" t="n">
        <v>157432642.4</v>
      </c>
      <c r="Q3011" s="71" t="n">
        <v>51745664.53</v>
      </c>
      <c r="R3011" t="inlineStr">
        <is>
          <t>NY-02</t>
        </is>
      </c>
      <c r="S3011" t="inlineStr">
        <is>
          <t>EV</t>
        </is>
      </c>
      <c r="T3011" s="70" t="n">
        <v>30</v>
      </c>
      <c r="U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TY103003</t>
        </is>
      </c>
      <c r="B3012" s="68" t="n">
        <v>46059</v>
      </c>
      <c r="C3012" s="69" t="n">
        <v>2026</v>
      </c>
      <c r="D3012" t="inlineStr">
        <is>
          <t>Feb</t>
        </is>
      </c>
      <c r="E3012" t="inlineStr">
        <is>
          <t>Japan</t>
        </is>
      </c>
      <c r="F3012" t="inlineStr">
        <is>
          <t>Japan</t>
        </is>
      </c>
      <c r="G3012" t="inlineStr">
        <is>
          <t>Corolla</t>
        </is>
      </c>
      <c r="H3012" t="inlineStr">
        <is>
          <t>Dealer retail</t>
        </is>
      </c>
      <c r="I3012" t="inlineStr">
        <is>
          <t>Private buyer</t>
        </is>
      </c>
      <c r="J3012" t="inlineStr">
        <is>
          <t>Omar Haddad</t>
        </is>
      </c>
      <c r="K3012" s="70" t="n">
        <v>3</v>
      </c>
      <c r="L3012" s="71" t="n">
        <v>2940243.82</v>
      </c>
      <c r="M3012" s="71" t="n">
        <v>8820731.460000001</v>
      </c>
      <c r="N3012" s="71" t="n">
        <v>176414.63</v>
      </c>
      <c r="O3012" s="71" t="n">
        <v>8644316.83</v>
      </c>
      <c r="P3012" s="71" t="n">
        <v>6726330.41</v>
      </c>
      <c r="Q3012" s="71" t="n">
        <v>1917986.42</v>
      </c>
      <c r="R3012" t="inlineStr">
        <is>
          <t>OS-03</t>
        </is>
      </c>
      <c r="S3012" t="inlineStr">
        <is>
          <t>Petrol</t>
        </is>
      </c>
      <c r="T3012" s="70" t="n">
        <v>3</v>
      </c>
      <c r="U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TY103004</t>
        </is>
      </c>
      <c r="B3013" s="68" t="n">
        <v>46059</v>
      </c>
      <c r="C3013" s="69" t="n">
        <v>2026</v>
      </c>
      <c r="D3013" t="inlineStr">
        <is>
          <t>Feb</t>
        </is>
      </c>
      <c r="E3013" t="inlineStr">
        <is>
          <t>Asia</t>
        </is>
      </c>
      <c r="F3013" t="inlineStr">
        <is>
          <t>Indonesia</t>
        </is>
      </c>
      <c r="G3013" t="inlineStr">
        <is>
          <t>Prius</t>
        </is>
      </c>
      <c r="H3013" t="inlineStr">
        <is>
          <t>Dealer retail</t>
        </is>
      </c>
      <c r="I3013" t="inlineStr">
        <is>
          <t>Private buyer</t>
        </is>
      </c>
      <c r="J3013" t="inlineStr">
        <is>
          <t>Omar Haddad</t>
        </is>
      </c>
      <c r="K3013" s="70" t="n">
        <v>46</v>
      </c>
      <c r="L3013" s="71" t="n">
        <v>3717768.33</v>
      </c>
      <c r="M3013" s="71" t="n">
        <v>171017343.18</v>
      </c>
      <c r="N3013" s="71" t="n">
        <v>8550867.16</v>
      </c>
      <c r="O3013" s="71" t="n">
        <v>162466476.02</v>
      </c>
      <c r="P3013" s="71" t="n">
        <v>130451364.24</v>
      </c>
      <c r="Q3013" s="71" t="n">
        <v>32015111.78</v>
      </c>
      <c r="R3013" t="inlineStr">
        <is>
          <t>JK-03</t>
        </is>
      </c>
      <c r="S3013" t="inlineStr">
        <is>
          <t>Hybrid</t>
        </is>
      </c>
      <c r="T3013" s="70" t="n">
        <v>50</v>
      </c>
      <c r="U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TY103005</t>
        </is>
      </c>
      <c r="B3014" s="68" t="n">
        <v>46059</v>
      </c>
      <c r="C3014" s="69" t="n">
        <v>2026</v>
      </c>
      <c r="D3014" t="inlineStr">
        <is>
          <t>Feb</t>
        </is>
      </c>
      <c r="E3014" t="inlineStr">
        <is>
          <t>Japan</t>
        </is>
      </c>
      <c r="F3014" t="inlineStr">
        <is>
          <t>Japan</t>
        </is>
      </c>
      <c r="G3014" t="inlineStr">
        <is>
          <t>Camry</t>
        </is>
      </c>
      <c r="H3014" t="inlineStr">
        <is>
          <t>Dealer retail</t>
        </is>
      </c>
      <c r="I3014" t="inlineStr">
        <is>
          <t>Private buyer</t>
        </is>
      </c>
      <c r="J3014" t="inlineStr">
        <is>
          <t>Ravindra Patil</t>
        </is>
      </c>
      <c r="K3014" s="70" t="n">
        <v>33</v>
      </c>
      <c r="L3014" s="71" t="n">
        <v>4222049.81</v>
      </c>
      <c r="M3014" s="71" t="n">
        <v>139327643.73</v>
      </c>
      <c r="N3014" s="71" t="n">
        <v>2786552.87</v>
      </c>
      <c r="O3014" s="71" t="n">
        <v>136541090.86</v>
      </c>
      <c r="P3014" s="71" t="n">
        <v>101749012.01</v>
      </c>
      <c r="Q3014" s="71" t="n">
        <v>34792078.85</v>
      </c>
      <c r="R3014" t="inlineStr">
        <is>
          <t>OS-02</t>
        </is>
      </c>
      <c r="S3014" t="inlineStr">
        <is>
          <t>Petrol</t>
        </is>
      </c>
      <c r="T3014" s="70" t="n">
        <v>36</v>
      </c>
      <c r="U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TY103006</t>
        </is>
      </c>
      <c r="B3015" s="68" t="n">
        <v>46059</v>
      </c>
      <c r="C3015" s="69" t="n">
        <v>2026</v>
      </c>
      <c r="D3015" t="inlineStr">
        <is>
          <t>Feb</t>
        </is>
      </c>
      <c r="E3015" t="inlineStr">
        <is>
          <t>Middle East</t>
        </is>
      </c>
      <c r="F3015" t="inlineStr">
        <is>
          <t>Saudi Arabia</t>
        </is>
      </c>
      <c r="G3015" t="inlineStr">
        <is>
          <t>Corolla</t>
        </is>
      </c>
      <c r="H3015" t="inlineStr">
        <is>
          <t>Dealer retail</t>
        </is>
      </c>
      <c r="I3015" t="inlineStr">
        <is>
          <t>Private buyer</t>
        </is>
      </c>
      <c r="J3015" t="inlineStr">
        <is>
          <t>Ravindra Patil</t>
        </is>
      </c>
      <c r="K3015" s="70" t="n">
        <v>39</v>
      </c>
      <c r="L3015" s="71" t="n">
        <v>2968096.06</v>
      </c>
      <c r="M3015" s="71" t="n">
        <v>115755746.34</v>
      </c>
      <c r="N3015" s="71" t="n">
        <v>5787787.32</v>
      </c>
      <c r="O3015" s="71" t="n">
        <v>109967959.02</v>
      </c>
      <c r="P3015" s="71" t="n">
        <v>89602362.90000001</v>
      </c>
      <c r="Q3015" s="71" t="n">
        <v>20365596.12</v>
      </c>
      <c r="R3015" t="inlineStr">
        <is>
          <t>RY-01</t>
        </is>
      </c>
      <c r="S3015" t="inlineStr">
        <is>
          <t>Petrol</t>
        </is>
      </c>
      <c r="T3015" s="70" t="n">
        <v>43</v>
      </c>
      <c r="U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TY103007</t>
        </is>
      </c>
      <c r="B3016" s="68" t="n">
        <v>46059</v>
      </c>
      <c r="C3016" s="69" t="n">
        <v>2026</v>
      </c>
      <c r="D3016" t="inlineStr">
        <is>
          <t>Feb</t>
        </is>
      </c>
      <c r="E3016" t="inlineStr">
        <is>
          <t>Japan</t>
        </is>
      </c>
      <c r="F3016" t="inlineStr">
        <is>
          <t>Japan</t>
        </is>
      </c>
      <c r="G3016" t="inlineStr">
        <is>
          <t>RAV4</t>
        </is>
      </c>
      <c r="H3016" t="inlineStr">
        <is>
          <t>Dealer retail</t>
        </is>
      </c>
      <c r="I3016" t="inlineStr">
        <is>
          <t>Private buyer</t>
        </is>
      </c>
      <c r="J3016" t="inlineStr">
        <is>
          <t>Shraddha Kulkarni</t>
        </is>
      </c>
      <c r="K3016" s="70" t="n">
        <v>40</v>
      </c>
      <c r="L3016" s="71" t="n">
        <v>3920391.18</v>
      </c>
      <c r="M3016" s="71" t="n">
        <v>156815647.2</v>
      </c>
      <c r="N3016" s="71" t="n">
        <v>3136312.94</v>
      </c>
      <c r="O3016" s="71" t="n">
        <v>153679334.26</v>
      </c>
      <c r="P3016" s="71" t="n">
        <v>115432425.84</v>
      </c>
      <c r="Q3016" s="71" t="n">
        <v>38246908.42</v>
      </c>
      <c r="R3016" t="inlineStr">
        <is>
          <t>OS-02</t>
        </is>
      </c>
      <c r="S3016" t="inlineStr">
        <is>
          <t>Petrol</t>
        </is>
      </c>
      <c r="T3016" s="70" t="n">
        <v>38</v>
      </c>
      <c r="U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TY103008</t>
        </is>
      </c>
      <c r="B3017" s="68" t="n">
        <v>46059</v>
      </c>
      <c r="C3017" s="69" t="n">
        <v>2026</v>
      </c>
      <c r="D3017" t="inlineStr">
        <is>
          <t>Feb</t>
        </is>
      </c>
      <c r="E3017" t="inlineStr">
        <is>
          <t>Japan</t>
        </is>
      </c>
      <c r="F3017" t="inlineStr">
        <is>
          <t>Japan</t>
        </is>
      </c>
      <c r="G3017" t="inlineStr">
        <is>
          <t>Camry</t>
        </is>
      </c>
      <c r="H3017" t="inlineStr">
        <is>
          <t>Dealer retail</t>
        </is>
      </c>
      <c r="I3017" t="inlineStr">
        <is>
          <t>Company fleet</t>
        </is>
      </c>
      <c r="J3017" t="inlineStr">
        <is>
          <t>Carlos Silva</t>
        </is>
      </c>
      <c r="K3017" s="70" t="n">
        <v>32</v>
      </c>
      <c r="L3017" s="71" t="n">
        <v>3924648.66</v>
      </c>
      <c r="M3017" s="71" t="n">
        <v>125588757.12</v>
      </c>
      <c r="N3017" s="71" t="n">
        <v>6279437.86</v>
      </c>
      <c r="O3017" s="71" t="n">
        <v>119309319.26</v>
      </c>
      <c r="P3017" s="71" t="n">
        <v>102025151.01</v>
      </c>
      <c r="Q3017" s="71" t="n">
        <v>17284168.25</v>
      </c>
      <c r="R3017" t="inlineStr">
        <is>
          <t>TK-02</t>
        </is>
      </c>
      <c r="S3017" t="inlineStr">
        <is>
          <t>Petrol</t>
        </is>
      </c>
      <c r="T3017" s="70" t="n">
        <v>32</v>
      </c>
      <c r="U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TY103009</t>
        </is>
      </c>
      <c r="B3018" s="68" t="n">
        <v>46060</v>
      </c>
      <c r="C3018" s="69" t="n">
        <v>2026</v>
      </c>
      <c r="D3018" t="inlineStr">
        <is>
          <t>Feb</t>
        </is>
      </c>
      <c r="E3018" t="inlineStr">
        <is>
          <t>North America</t>
        </is>
      </c>
      <c r="F3018" t="inlineStr">
        <is>
          <t>Canada</t>
        </is>
      </c>
      <c r="G3018" t="inlineStr">
        <is>
          <t>bZ4X</t>
        </is>
      </c>
      <c r="H3018" t="inlineStr">
        <is>
          <t>Online reservation</t>
        </is>
      </c>
      <c r="I3018" t="inlineStr">
        <is>
          <t>Government</t>
        </is>
      </c>
      <c r="J3018" t="inlineStr">
        <is>
          <t>Aisha Bello</t>
        </is>
      </c>
      <c r="K3018" s="70" t="n">
        <v>8</v>
      </c>
      <c r="L3018" s="71" t="n">
        <v>7318264.86</v>
      </c>
      <c r="M3018" s="71" t="n">
        <v>58546118.88</v>
      </c>
      <c r="N3018" s="71" t="n">
        <v>1756383.57</v>
      </c>
      <c r="O3018" s="71" t="n">
        <v>56789735.31</v>
      </c>
      <c r="P3018" s="71" t="n">
        <v>43124107.72</v>
      </c>
      <c r="Q3018" s="71" t="n">
        <v>13665627.59</v>
      </c>
      <c r="R3018" t="inlineStr">
        <is>
          <t>TO-01</t>
        </is>
      </c>
      <c r="S3018" t="inlineStr">
        <is>
          <t>EV</t>
        </is>
      </c>
      <c r="T3018" s="70" t="n">
        <v>9</v>
      </c>
      <c r="U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TY103010</t>
        </is>
      </c>
      <c r="B3019" s="68" t="n">
        <v>46060</v>
      </c>
      <c r="C3019" s="69" t="n">
        <v>2026</v>
      </c>
      <c r="D3019" t="inlineStr">
        <is>
          <t>Feb</t>
        </is>
      </c>
      <c r="E3019" t="inlineStr">
        <is>
          <t>Japan</t>
        </is>
      </c>
      <c r="F3019" t="inlineStr">
        <is>
          <t>Japan</t>
        </is>
      </c>
      <c r="G3019" t="inlineStr">
        <is>
          <t>bZ4X</t>
        </is>
      </c>
      <c r="H3019" t="inlineStr">
        <is>
          <t>Dealer retail</t>
        </is>
      </c>
      <c r="I3019" t="inlineStr">
        <is>
          <t>Company fleet</t>
        </is>
      </c>
      <c r="J3019" t="inlineStr">
        <is>
          <t>Omar Haddad</t>
        </is>
      </c>
      <c r="K3019" s="70" t="n">
        <v>37</v>
      </c>
      <c r="L3019" s="71" t="n">
        <v>6765541.8</v>
      </c>
      <c r="M3019" s="71" t="n">
        <v>250325046.6</v>
      </c>
      <c r="N3019" s="71" t="n">
        <v>12516252.33</v>
      </c>
      <c r="O3019" s="71" t="n">
        <v>237808794.27</v>
      </c>
      <c r="P3019" s="71" t="n">
        <v>197232479.51</v>
      </c>
      <c r="Q3019" s="71" t="n">
        <v>40576314.76</v>
      </c>
      <c r="R3019" t="inlineStr">
        <is>
          <t>NG-02</t>
        </is>
      </c>
      <c r="S3019" t="inlineStr">
        <is>
          <t>EV</t>
        </is>
      </c>
      <c r="T3019" s="70" t="n">
        <v>40</v>
      </c>
      <c r="U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TY103011</t>
        </is>
      </c>
      <c r="B3020" s="68" t="n">
        <v>46060</v>
      </c>
      <c r="C3020" s="69" t="n">
        <v>2026</v>
      </c>
      <c r="D3020" t="inlineStr">
        <is>
          <t>Feb</t>
        </is>
      </c>
      <c r="E3020" t="inlineStr">
        <is>
          <t>North America</t>
        </is>
      </c>
      <c r="F3020" t="inlineStr">
        <is>
          <t>USA</t>
        </is>
      </c>
      <c r="G3020" t="inlineStr">
        <is>
          <t>Corolla</t>
        </is>
      </c>
      <c r="H3020" t="inlineStr">
        <is>
          <t>Fleet</t>
        </is>
      </c>
      <c r="I3020" t="inlineStr">
        <is>
          <t>Private buyer</t>
        </is>
      </c>
      <c r="J3020" t="inlineStr">
        <is>
          <t>Hiroshi Tanaka</t>
        </is>
      </c>
      <c r="K3020" s="70" t="n">
        <v>26</v>
      </c>
      <c r="L3020" s="71" t="n">
        <v>2658884.53</v>
      </c>
      <c r="M3020" s="71" t="n">
        <v>69130997.78</v>
      </c>
      <c r="N3020" s="71" t="n">
        <v>2073929.93</v>
      </c>
      <c r="O3020" s="71" t="n">
        <v>67057067.85</v>
      </c>
      <c r="P3020" s="71" t="n">
        <v>61742752.79</v>
      </c>
      <c r="Q3020" s="71" t="n">
        <v>5314315.06</v>
      </c>
      <c r="R3020" t="inlineStr">
        <is>
          <t>NY-04</t>
        </is>
      </c>
      <c r="S3020" t="inlineStr">
        <is>
          <t>Petrol</t>
        </is>
      </c>
      <c r="T3020" s="70" t="n">
        <v>27</v>
      </c>
      <c r="U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TY103012</t>
        </is>
      </c>
      <c r="B3021" s="68" t="n">
        <v>46060</v>
      </c>
      <c r="C3021" s="69" t="n">
        <v>2026</v>
      </c>
      <c r="D3021" t="inlineStr">
        <is>
          <t>Feb</t>
        </is>
      </c>
      <c r="E3021" t="inlineStr">
        <is>
          <t>Europe</t>
        </is>
      </c>
      <c r="F3021" t="inlineStr">
        <is>
          <t>France</t>
        </is>
      </c>
      <c r="G3021" t="inlineStr">
        <is>
          <t>RAV4</t>
        </is>
      </c>
      <c r="H3021" t="inlineStr">
        <is>
          <t>Dealer retail</t>
        </is>
      </c>
      <c r="I3021" t="inlineStr">
        <is>
          <t>Private buyer</t>
        </is>
      </c>
      <c r="J3021" t="inlineStr">
        <is>
          <t>Sophie Müller</t>
        </is>
      </c>
      <c r="K3021" s="70" t="n">
        <v>30</v>
      </c>
      <c r="L3021" s="71" t="n">
        <v>3570937.5</v>
      </c>
      <c r="M3021" s="71" t="n">
        <v>107128125</v>
      </c>
      <c r="N3021" s="71" t="n">
        <v>3213843.75</v>
      </c>
      <c r="O3021" s="71" t="n">
        <v>103914281.25</v>
      </c>
      <c r="P3021" s="71" t="n">
        <v>84016176.91</v>
      </c>
      <c r="Q3021" s="71" t="n">
        <v>19898104.34</v>
      </c>
      <c r="R3021" t="inlineStr">
        <is>
          <t>PA-03</t>
        </is>
      </c>
      <c r="S3021" t="inlineStr">
        <is>
          <t>Hybrid</t>
        </is>
      </c>
      <c r="T3021" s="70" t="n">
        <v>32</v>
      </c>
      <c r="U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TY103013</t>
        </is>
      </c>
      <c r="B3022" s="68" t="n">
        <v>46060</v>
      </c>
      <c r="C3022" s="69" t="n">
        <v>2026</v>
      </c>
      <c r="D3022" t="inlineStr">
        <is>
          <t>Feb</t>
        </is>
      </c>
      <c r="E3022" t="inlineStr">
        <is>
          <t>Japan</t>
        </is>
      </c>
      <c r="F3022" t="inlineStr">
        <is>
          <t>Japan</t>
        </is>
      </c>
      <c r="G3022" t="inlineStr">
        <is>
          <t>Corolla</t>
        </is>
      </c>
      <c r="H3022" t="inlineStr">
        <is>
          <t>Dealer retail</t>
        </is>
      </c>
      <c r="I3022" t="inlineStr">
        <is>
          <t>Private buyer</t>
        </is>
      </c>
      <c r="J3022" t="inlineStr">
        <is>
          <t>Aisha Bello</t>
        </is>
      </c>
      <c r="K3022" s="70" t="n">
        <v>15</v>
      </c>
      <c r="L3022" s="71" t="n">
        <v>2917534.92</v>
      </c>
      <c r="M3022" s="71" t="n">
        <v>43763023.8</v>
      </c>
      <c r="N3022" s="71" t="n">
        <v>0</v>
      </c>
      <c r="O3022" s="71" t="n">
        <v>43763023.8</v>
      </c>
      <c r="P3022" s="71" t="n">
        <v>35584432.75</v>
      </c>
      <c r="Q3022" s="71" t="n">
        <v>8178591.05</v>
      </c>
      <c r="R3022" t="inlineStr">
        <is>
          <t>NG-01</t>
        </is>
      </c>
      <c r="S3022" t="inlineStr">
        <is>
          <t>Petrol</t>
        </is>
      </c>
      <c r="T3022" s="70" t="n">
        <v>15</v>
      </c>
      <c r="U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TY103014</t>
        </is>
      </c>
      <c r="B3023" s="68" t="n">
        <v>46060</v>
      </c>
      <c r="C3023" s="69" t="n">
        <v>2026</v>
      </c>
      <c r="D3023" t="inlineStr">
        <is>
          <t>Feb</t>
        </is>
      </c>
      <c r="E3023" t="inlineStr">
        <is>
          <t>Japan</t>
        </is>
      </c>
      <c r="F3023" t="inlineStr">
        <is>
          <t>Japan</t>
        </is>
      </c>
      <c r="G3023" t="inlineStr">
        <is>
          <t>Corolla</t>
        </is>
      </c>
      <c r="H3023" t="inlineStr">
        <is>
          <t>Dealer retail</t>
        </is>
      </c>
      <c r="I3023" t="inlineStr">
        <is>
          <t>Private buyer</t>
        </is>
      </c>
      <c r="J3023" t="inlineStr">
        <is>
          <t>Arjun Mehta</t>
        </is>
      </c>
      <c r="K3023" s="70" t="n">
        <v>43</v>
      </c>
      <c r="L3023" s="71" t="n">
        <v>2770964.71</v>
      </c>
      <c r="M3023" s="71" t="n">
        <v>119151482.53</v>
      </c>
      <c r="N3023" s="71" t="n">
        <v>2383029.65</v>
      </c>
      <c r="O3023" s="71" t="n">
        <v>116768452.88</v>
      </c>
      <c r="P3023" s="71" t="n">
        <v>102396369.97</v>
      </c>
      <c r="Q3023" s="71" t="n">
        <v>14372082.91</v>
      </c>
      <c r="R3023" t="inlineStr">
        <is>
          <t>OS-03</t>
        </is>
      </c>
      <c r="S3023" t="inlineStr">
        <is>
          <t>Hybrid</t>
        </is>
      </c>
      <c r="T3023" s="70" t="n">
        <v>41</v>
      </c>
      <c r="U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TY103015</t>
        </is>
      </c>
      <c r="B3024" s="68" t="n">
        <v>46060</v>
      </c>
      <c r="C3024" s="69" t="n">
        <v>2026</v>
      </c>
      <c r="D3024" t="inlineStr">
        <is>
          <t>Feb</t>
        </is>
      </c>
      <c r="E3024" t="inlineStr">
        <is>
          <t>Europe</t>
        </is>
      </c>
      <c r="F3024" t="inlineStr">
        <is>
          <t>France</t>
        </is>
      </c>
      <c r="G3024" t="inlineStr">
        <is>
          <t>Corolla</t>
        </is>
      </c>
      <c r="H3024" t="inlineStr">
        <is>
          <t>Dealer retail</t>
        </is>
      </c>
      <c r="I3024" t="inlineStr">
        <is>
          <t>Private buyer</t>
        </is>
      </c>
      <c r="J3024" t="inlineStr">
        <is>
          <t>Aisha Bello</t>
        </is>
      </c>
      <c r="K3024" s="70" t="n">
        <v>18</v>
      </c>
      <c r="L3024" s="71" t="n">
        <v>2803522.33</v>
      </c>
      <c r="M3024" s="71" t="n">
        <v>50463401.94</v>
      </c>
      <c r="N3024" s="71" t="n">
        <v>2523170.1</v>
      </c>
      <c r="O3024" s="71" t="n">
        <v>47940231.84</v>
      </c>
      <c r="P3024" s="71" t="n">
        <v>40304850.1</v>
      </c>
      <c r="Q3024" s="71" t="n">
        <v>7635381.74</v>
      </c>
      <c r="R3024" t="inlineStr">
        <is>
          <t>PA-03</t>
        </is>
      </c>
      <c r="S3024" t="inlineStr">
        <is>
          <t>Petrol</t>
        </is>
      </c>
      <c r="T3024" s="70" t="n">
        <v>19</v>
      </c>
      <c r="U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TY103016</t>
        </is>
      </c>
      <c r="B3025" s="68" t="n">
        <v>46060</v>
      </c>
      <c r="C3025" s="69" t="n">
        <v>2026</v>
      </c>
      <c r="D3025" t="inlineStr">
        <is>
          <t>Feb</t>
        </is>
      </c>
      <c r="E3025" t="inlineStr">
        <is>
          <t>Middle East</t>
        </is>
      </c>
      <c r="F3025" t="inlineStr">
        <is>
          <t>Saudi Arabia</t>
        </is>
      </c>
      <c r="G3025" t="inlineStr">
        <is>
          <t>RAV4</t>
        </is>
      </c>
      <c r="H3025" t="inlineStr">
        <is>
          <t>Fleet</t>
        </is>
      </c>
      <c r="I3025" t="inlineStr">
        <is>
          <t>Private buyer</t>
        </is>
      </c>
      <c r="J3025" t="inlineStr">
        <is>
          <t>Shraddha Kulkarni</t>
        </is>
      </c>
      <c r="K3025" s="70" t="n">
        <v>9</v>
      </c>
      <c r="L3025" s="71" t="n">
        <v>3673863.57</v>
      </c>
      <c r="M3025" s="71" t="n">
        <v>33064772.13</v>
      </c>
      <c r="N3025" s="71" t="n">
        <v>991943.16</v>
      </c>
      <c r="O3025" s="71" t="n">
        <v>32072828.97</v>
      </c>
      <c r="P3025" s="71" t="n">
        <v>25241705.9</v>
      </c>
      <c r="Q3025" s="71" t="n">
        <v>6831123.07</v>
      </c>
      <c r="R3025" t="inlineStr">
        <is>
          <t>RY-01</t>
        </is>
      </c>
      <c r="S3025" t="inlineStr">
        <is>
          <t>Petrol</t>
        </is>
      </c>
      <c r="T3025" s="70" t="n">
        <v>10</v>
      </c>
      <c r="U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TY103017</t>
        </is>
      </c>
      <c r="B3026" s="68" t="n">
        <v>46060</v>
      </c>
      <c r="C3026" s="69" t="n">
        <v>2026</v>
      </c>
      <c r="D3026" t="inlineStr">
        <is>
          <t>Feb</t>
        </is>
      </c>
      <c r="E3026" t="inlineStr">
        <is>
          <t>Japan</t>
        </is>
      </c>
      <c r="F3026" t="inlineStr">
        <is>
          <t>Japan</t>
        </is>
      </c>
      <c r="G3026" t="inlineStr">
        <is>
          <t>RAV4</t>
        </is>
      </c>
      <c r="H3026" t="inlineStr">
        <is>
          <t>Online reservation</t>
        </is>
      </c>
      <c r="I3026" t="inlineStr">
        <is>
          <t>Private buyer</t>
        </is>
      </c>
      <c r="J3026" t="inlineStr">
        <is>
          <t>Omar Haddad</t>
        </is>
      </c>
      <c r="K3026" s="70" t="n">
        <v>28</v>
      </c>
      <c r="L3026" s="71" t="n">
        <v>3757119.92</v>
      </c>
      <c r="M3026" s="71" t="n">
        <v>105199357.76</v>
      </c>
      <c r="N3026" s="71" t="n">
        <v>3155980.73</v>
      </c>
      <c r="O3026" s="71" t="n">
        <v>102043377.03</v>
      </c>
      <c r="P3026" s="71" t="n">
        <v>79751163.86</v>
      </c>
      <c r="Q3026" s="71" t="n">
        <v>22292213.17</v>
      </c>
      <c r="R3026" t="inlineStr">
        <is>
          <t>NG-02</t>
        </is>
      </c>
      <c r="S3026" t="inlineStr">
        <is>
          <t>Petrol</t>
        </is>
      </c>
      <c r="T3026" s="70" t="n">
        <v>27</v>
      </c>
      <c r="U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TY103018</t>
        </is>
      </c>
      <c r="B3027" s="68" t="n">
        <v>46060</v>
      </c>
      <c r="C3027" s="69" t="n">
        <v>2026</v>
      </c>
      <c r="D3027" t="inlineStr">
        <is>
          <t>Feb</t>
        </is>
      </c>
      <c r="E3027" t="inlineStr">
        <is>
          <t>Middle East</t>
        </is>
      </c>
      <c r="F3027" t="inlineStr">
        <is>
          <t>Saudi Arabia</t>
        </is>
      </c>
      <c r="G3027" t="inlineStr">
        <is>
          <t>bZ4X</t>
        </is>
      </c>
      <c r="H3027" t="inlineStr">
        <is>
          <t>Fleet</t>
        </is>
      </c>
      <c r="I3027" t="inlineStr">
        <is>
          <t>Private buyer</t>
        </is>
      </c>
      <c r="J3027" t="inlineStr">
        <is>
          <t>Carlos Silva</t>
        </is>
      </c>
      <c r="K3027" s="70" t="n">
        <v>43</v>
      </c>
      <c r="L3027" s="71" t="n">
        <v>7083735.22</v>
      </c>
      <c r="M3027" s="71" t="n">
        <v>304600614.46</v>
      </c>
      <c r="N3027" s="71" t="n">
        <v>6092012.29</v>
      </c>
      <c r="O3027" s="71" t="n">
        <v>298508602.17</v>
      </c>
      <c r="P3027" s="71" t="n">
        <v>223063737.99</v>
      </c>
      <c r="Q3027" s="71" t="n">
        <v>75444864.18000001</v>
      </c>
      <c r="R3027" t="inlineStr">
        <is>
          <t>RY-04</t>
        </is>
      </c>
      <c r="S3027" t="inlineStr">
        <is>
          <t>EV</t>
        </is>
      </c>
      <c r="T3027" s="70" t="n">
        <v>48</v>
      </c>
      <c r="U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TY103019</t>
        </is>
      </c>
      <c r="B3028" s="68" t="n">
        <v>46060</v>
      </c>
      <c r="C3028" s="69" t="n">
        <v>2026</v>
      </c>
      <c r="D3028" t="inlineStr">
        <is>
          <t>Feb</t>
        </is>
      </c>
      <c r="E3028" t="inlineStr">
        <is>
          <t>Japan</t>
        </is>
      </c>
      <c r="F3028" t="inlineStr">
        <is>
          <t>Japan</t>
        </is>
      </c>
      <c r="G3028" t="inlineStr">
        <is>
          <t>RAV4</t>
        </is>
      </c>
      <c r="H3028" t="inlineStr">
        <is>
          <t>Dealer retail</t>
        </is>
      </c>
      <c r="I3028" t="inlineStr">
        <is>
          <t>Private buyer</t>
        </is>
      </c>
      <c r="J3028" t="inlineStr">
        <is>
          <t>Carlos Silva</t>
        </is>
      </c>
      <c r="K3028" s="70" t="n">
        <v>28</v>
      </c>
      <c r="L3028" s="71" t="n">
        <v>3698974.71</v>
      </c>
      <c r="M3028" s="71" t="n">
        <v>103571291.88</v>
      </c>
      <c r="N3028" s="71" t="n">
        <v>0</v>
      </c>
      <c r="O3028" s="71" t="n">
        <v>103571291.88</v>
      </c>
      <c r="P3028" s="71" t="n">
        <v>82537132.84</v>
      </c>
      <c r="Q3028" s="71" t="n">
        <v>21034159.04</v>
      </c>
      <c r="R3028" t="inlineStr">
        <is>
          <t>TK-01</t>
        </is>
      </c>
      <c r="S3028" t="inlineStr">
        <is>
          <t>Hybrid</t>
        </is>
      </c>
      <c r="T3028" s="70" t="n">
        <v>29</v>
      </c>
      <c r="U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TY103020</t>
        </is>
      </c>
      <c r="B3029" s="68" t="n">
        <v>46060</v>
      </c>
      <c r="C3029" s="69" t="n">
        <v>2026</v>
      </c>
      <c r="D3029" t="inlineStr">
        <is>
          <t>Feb</t>
        </is>
      </c>
      <c r="E3029" t="inlineStr">
        <is>
          <t>North America</t>
        </is>
      </c>
      <c r="F3029" t="inlineStr">
        <is>
          <t>USA</t>
        </is>
      </c>
      <c r="G3029" t="inlineStr">
        <is>
          <t>Hilux</t>
        </is>
      </c>
      <c r="H3029" t="inlineStr">
        <is>
          <t>Dealer retail</t>
        </is>
      </c>
      <c r="I3029" t="inlineStr">
        <is>
          <t>Private buyer</t>
        </is>
      </c>
      <c r="J3029" t="inlineStr">
        <is>
          <t>Ruhi Shaikh</t>
        </is>
      </c>
      <c r="K3029" s="70" t="n">
        <v>2</v>
      </c>
      <c r="L3029" s="71" t="n">
        <v>4282847.35</v>
      </c>
      <c r="M3029" s="71" t="n">
        <v>8565694.699999999</v>
      </c>
      <c r="N3029" s="71" t="n">
        <v>0</v>
      </c>
      <c r="O3029" s="71" t="n">
        <v>8565694.699999999</v>
      </c>
      <c r="P3029" s="71" t="n">
        <v>6558795.52</v>
      </c>
      <c r="Q3029" s="71" t="n">
        <v>2006899.18</v>
      </c>
      <c r="R3029" t="inlineStr">
        <is>
          <t>TX-01</t>
        </is>
      </c>
      <c r="S3029" t="inlineStr">
        <is>
          <t>Diesel</t>
        </is>
      </c>
      <c r="T3029" s="70" t="n">
        <v>2</v>
      </c>
      <c r="U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TY103021</t>
        </is>
      </c>
      <c r="B3030" s="68" t="n">
        <v>46061</v>
      </c>
      <c r="C3030" s="69" t="n">
        <v>2026</v>
      </c>
      <c r="D3030" t="inlineStr">
        <is>
          <t>Feb</t>
        </is>
      </c>
      <c r="E3030" t="inlineStr">
        <is>
          <t>North America</t>
        </is>
      </c>
      <c r="F3030" t="inlineStr">
        <is>
          <t>Canada</t>
        </is>
      </c>
      <c r="G3030" t="inlineStr">
        <is>
          <t>Prius</t>
        </is>
      </c>
      <c r="H3030" t="inlineStr">
        <is>
          <t>Dealer retail</t>
        </is>
      </c>
      <c r="I3030" t="inlineStr">
        <is>
          <t>Private buyer</t>
        </is>
      </c>
      <c r="J3030" t="inlineStr">
        <is>
          <t>Sophie Müller</t>
        </is>
      </c>
      <c r="K3030" s="70" t="n">
        <v>40</v>
      </c>
      <c r="L3030" s="71" t="n">
        <v>3913677.27</v>
      </c>
      <c r="M3030" s="71" t="n">
        <v>156547090.8</v>
      </c>
      <c r="N3030" s="71" t="n">
        <v>3130941.82</v>
      </c>
      <c r="O3030" s="71" t="n">
        <v>153416148.98</v>
      </c>
      <c r="P3030" s="71" t="n">
        <v>110932719.58</v>
      </c>
      <c r="Q3030" s="71" t="n">
        <v>42483429.4</v>
      </c>
      <c r="R3030" t="inlineStr">
        <is>
          <t>TO-04</t>
        </is>
      </c>
      <c r="S3030" t="inlineStr">
        <is>
          <t>Hybrid</t>
        </is>
      </c>
      <c r="T3030" s="70" t="n">
        <v>38</v>
      </c>
      <c r="U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TY103022</t>
        </is>
      </c>
      <c r="B3031" s="68" t="n">
        <v>46061</v>
      </c>
      <c r="C3031" s="69" t="n">
        <v>2026</v>
      </c>
      <c r="D3031" t="inlineStr">
        <is>
          <t>Feb</t>
        </is>
      </c>
      <c r="E3031" t="inlineStr">
        <is>
          <t>Europe</t>
        </is>
      </c>
      <c r="F3031" t="inlineStr">
        <is>
          <t>UK</t>
        </is>
      </c>
      <c r="G3031" t="inlineStr">
        <is>
          <t>Land Cruiser</t>
        </is>
      </c>
      <c r="H3031" t="inlineStr">
        <is>
          <t>Dealer retail</t>
        </is>
      </c>
      <c r="I3031" t="inlineStr">
        <is>
          <t>Government</t>
        </is>
      </c>
      <c r="J3031" t="inlineStr">
        <is>
          <t>Priya Nair</t>
        </is>
      </c>
      <c r="K3031" s="70" t="n">
        <v>40</v>
      </c>
      <c r="L3031" s="71" t="n">
        <v>7604636.06</v>
      </c>
      <c r="M3031" s="71" t="n">
        <v>304185442.4</v>
      </c>
      <c r="N3031" s="71" t="n">
        <v>6083708.85</v>
      </c>
      <c r="O3031" s="71" t="n">
        <v>298101733.55</v>
      </c>
      <c r="P3031" s="71" t="n">
        <v>225791698.45</v>
      </c>
      <c r="Q3031" s="71" t="n">
        <v>72310035.09999999</v>
      </c>
      <c r="R3031" t="inlineStr">
        <is>
          <t>LN-04</t>
        </is>
      </c>
      <c r="S3031" t="inlineStr">
        <is>
          <t>Hybrid</t>
        </is>
      </c>
      <c r="T3031" s="70" t="n">
        <v>40</v>
      </c>
      <c r="U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TY103023</t>
        </is>
      </c>
      <c r="B3032" s="68" t="n">
        <v>46061</v>
      </c>
      <c r="C3032" s="69" t="n">
        <v>2026</v>
      </c>
      <c r="D3032" t="inlineStr">
        <is>
          <t>Feb</t>
        </is>
      </c>
      <c r="E3032" t="inlineStr">
        <is>
          <t>North America</t>
        </is>
      </c>
      <c r="F3032" t="inlineStr">
        <is>
          <t>Canada</t>
        </is>
      </c>
      <c r="G3032" t="inlineStr">
        <is>
          <t>RAV4</t>
        </is>
      </c>
      <c r="H3032" t="inlineStr">
        <is>
          <t>Online reservation</t>
        </is>
      </c>
      <c r="I3032" t="inlineStr">
        <is>
          <t>Company fleet</t>
        </is>
      </c>
      <c r="J3032" t="inlineStr">
        <is>
          <t>Lucas Martin</t>
        </is>
      </c>
      <c r="K3032" s="70" t="n">
        <v>24</v>
      </c>
      <c r="L3032" s="71" t="n">
        <v>3584327.33</v>
      </c>
      <c r="M3032" s="71" t="n">
        <v>86023855.92</v>
      </c>
      <c r="N3032" s="71" t="n">
        <v>4301192.8</v>
      </c>
      <c r="O3032" s="71" t="n">
        <v>81722663.12</v>
      </c>
      <c r="P3032" s="71" t="n">
        <v>67832504.78</v>
      </c>
      <c r="Q3032" s="71" t="n">
        <v>13890158.34</v>
      </c>
      <c r="R3032" t="inlineStr">
        <is>
          <t>TO-03</t>
        </is>
      </c>
      <c r="S3032" t="inlineStr">
        <is>
          <t>Petrol</t>
        </is>
      </c>
      <c r="T3032" s="70" t="n">
        <v>27</v>
      </c>
      <c r="U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TY103024</t>
        </is>
      </c>
      <c r="B3033" s="68" t="n">
        <v>46061</v>
      </c>
      <c r="C3033" s="69" t="n">
        <v>2026</v>
      </c>
      <c r="D3033" t="inlineStr">
        <is>
          <t>Feb</t>
        </is>
      </c>
      <c r="E3033" t="inlineStr">
        <is>
          <t>Europe</t>
        </is>
      </c>
      <c r="F3033" t="inlineStr">
        <is>
          <t>France</t>
        </is>
      </c>
      <c r="G3033" t="inlineStr">
        <is>
          <t>Camry</t>
        </is>
      </c>
      <c r="H3033" t="inlineStr">
        <is>
          <t>Dealer retail</t>
        </is>
      </c>
      <c r="I3033" t="inlineStr">
        <is>
          <t>Private buyer</t>
        </is>
      </c>
      <c r="J3033" t="inlineStr">
        <is>
          <t>Priya Nair</t>
        </is>
      </c>
      <c r="K3033" s="70" t="n">
        <v>40</v>
      </c>
      <c r="L3033" s="71" t="n">
        <v>4149493.08</v>
      </c>
      <c r="M3033" s="71" t="n">
        <v>165979723.2</v>
      </c>
      <c r="N3033" s="71" t="n">
        <v>4979391.7</v>
      </c>
      <c r="O3033" s="71" t="n">
        <v>161000331.5</v>
      </c>
      <c r="P3033" s="71" t="n">
        <v>127746992.65</v>
      </c>
      <c r="Q3033" s="71" t="n">
        <v>33253338.85</v>
      </c>
      <c r="R3033" t="inlineStr">
        <is>
          <t>PA-04</t>
        </is>
      </c>
      <c r="S3033" t="inlineStr">
        <is>
          <t>Petrol</t>
        </is>
      </c>
      <c r="T3033" s="70" t="n">
        <v>44</v>
      </c>
      <c r="U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TY103025</t>
        </is>
      </c>
      <c r="B3034" s="68" t="n">
        <v>46061</v>
      </c>
      <c r="C3034" s="69" t="n">
        <v>2026</v>
      </c>
      <c r="D3034" t="inlineStr">
        <is>
          <t>Feb</t>
        </is>
      </c>
      <c r="E3034" t="inlineStr">
        <is>
          <t>Japan</t>
        </is>
      </c>
      <c r="F3034" t="inlineStr">
        <is>
          <t>Japan</t>
        </is>
      </c>
      <c r="G3034" t="inlineStr">
        <is>
          <t>RAV4</t>
        </is>
      </c>
      <c r="H3034" t="inlineStr">
        <is>
          <t>Dealer retail</t>
        </is>
      </c>
      <c r="I3034" t="inlineStr">
        <is>
          <t>Private buyer</t>
        </is>
      </c>
      <c r="J3034" t="inlineStr">
        <is>
          <t>Shraddha Kulkarni</t>
        </is>
      </c>
      <c r="K3034" s="70" t="n">
        <v>20</v>
      </c>
      <c r="L3034" s="71" t="n">
        <v>3793298.93</v>
      </c>
      <c r="M3034" s="71" t="n">
        <v>75865978.59999999</v>
      </c>
      <c r="N3034" s="71" t="n">
        <v>3793298.93</v>
      </c>
      <c r="O3034" s="71" t="n">
        <v>72072679.67</v>
      </c>
      <c r="P3034" s="71" t="n">
        <v>54613606.91</v>
      </c>
      <c r="Q3034" s="71" t="n">
        <v>17459072.76</v>
      </c>
      <c r="R3034" t="inlineStr">
        <is>
          <t>NG-02</t>
        </is>
      </c>
      <c r="S3034" t="inlineStr">
        <is>
          <t>Hybrid</t>
        </is>
      </c>
      <c r="T3034" s="70" t="n">
        <v>21</v>
      </c>
      <c r="U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TY103026</t>
        </is>
      </c>
      <c r="B3035" s="68" t="n">
        <v>46061</v>
      </c>
      <c r="C3035" s="69" t="n">
        <v>2026</v>
      </c>
      <c r="D3035" t="inlineStr">
        <is>
          <t>Feb</t>
        </is>
      </c>
      <c r="E3035" t="inlineStr">
        <is>
          <t>Europe</t>
        </is>
      </c>
      <c r="F3035" t="inlineStr">
        <is>
          <t>Germany</t>
        </is>
      </c>
      <c r="G3035" t="inlineStr">
        <is>
          <t>Hilux</t>
        </is>
      </c>
      <c r="H3035" t="inlineStr">
        <is>
          <t>Fleet</t>
        </is>
      </c>
      <c r="I3035" t="inlineStr">
        <is>
          <t>Private buyer</t>
        </is>
      </c>
      <c r="J3035" t="inlineStr">
        <is>
          <t>Omar Haddad</t>
        </is>
      </c>
      <c r="K3035" s="70" t="n">
        <v>17</v>
      </c>
      <c r="L3035" s="71" t="n">
        <v>4005485.22</v>
      </c>
      <c r="M3035" s="71" t="n">
        <v>68093248.73999999</v>
      </c>
      <c r="N3035" s="71" t="n">
        <v>1361864.97</v>
      </c>
      <c r="O3035" s="71" t="n">
        <v>66731383.77</v>
      </c>
      <c r="P3035" s="71" t="n">
        <v>53757257.34</v>
      </c>
      <c r="Q3035" s="71" t="n">
        <v>12974126.43</v>
      </c>
      <c r="R3035" t="inlineStr">
        <is>
          <t>BE-01</t>
        </is>
      </c>
      <c r="S3035" t="inlineStr">
        <is>
          <t>Diesel</t>
        </is>
      </c>
      <c r="T3035" s="70" t="n">
        <v>17</v>
      </c>
      <c r="U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TY103027</t>
        </is>
      </c>
      <c r="B3036" s="68" t="n">
        <v>46061</v>
      </c>
      <c r="C3036" s="69" t="n">
        <v>2026</v>
      </c>
      <c r="D3036" t="inlineStr">
        <is>
          <t>Feb</t>
        </is>
      </c>
      <c r="E3036" t="inlineStr">
        <is>
          <t>Europe</t>
        </is>
      </c>
      <c r="F3036" t="inlineStr">
        <is>
          <t>Germany</t>
        </is>
      </c>
      <c r="G3036" t="inlineStr">
        <is>
          <t>Camry</t>
        </is>
      </c>
      <c r="H3036" t="inlineStr">
        <is>
          <t>Fleet</t>
        </is>
      </c>
      <c r="I3036" t="inlineStr">
        <is>
          <t>Private buyer</t>
        </is>
      </c>
      <c r="J3036" t="inlineStr">
        <is>
          <t>Hiroshi Tanaka</t>
        </is>
      </c>
      <c r="K3036" s="70" t="n">
        <v>17</v>
      </c>
      <c r="L3036" s="71" t="n">
        <v>3990148.46</v>
      </c>
      <c r="M3036" s="71" t="n">
        <v>67832523.81999999</v>
      </c>
      <c r="N3036" s="71" t="n">
        <v>3391626.19</v>
      </c>
      <c r="O3036" s="71" t="n">
        <v>64440897.63</v>
      </c>
      <c r="P3036" s="71" t="n">
        <v>53083262.73</v>
      </c>
      <c r="Q3036" s="71" t="n">
        <v>11357634.9</v>
      </c>
      <c r="R3036" t="inlineStr">
        <is>
          <t>BE-02</t>
        </is>
      </c>
      <c r="S3036" t="inlineStr">
        <is>
          <t>Hybrid</t>
        </is>
      </c>
      <c r="T3036" s="70" t="n">
        <v>16</v>
      </c>
      <c r="U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TY103028</t>
        </is>
      </c>
      <c r="B3037" s="68" t="n">
        <v>46061</v>
      </c>
      <c r="C3037" s="69" t="n">
        <v>2026</v>
      </c>
      <c r="D3037" t="inlineStr">
        <is>
          <t>Feb</t>
        </is>
      </c>
      <c r="E3037" t="inlineStr">
        <is>
          <t>Europe</t>
        </is>
      </c>
      <c r="F3037" t="inlineStr">
        <is>
          <t>Germany</t>
        </is>
      </c>
      <c r="G3037" t="inlineStr">
        <is>
          <t>Corolla</t>
        </is>
      </c>
      <c r="H3037" t="inlineStr">
        <is>
          <t>Online reservation</t>
        </is>
      </c>
      <c r="I3037" t="inlineStr">
        <is>
          <t>Private buyer</t>
        </is>
      </c>
      <c r="J3037" t="inlineStr">
        <is>
          <t>Priya Nair</t>
        </is>
      </c>
      <c r="K3037" s="70" t="n">
        <v>24</v>
      </c>
      <c r="L3037" s="71" t="n">
        <v>2979669.31</v>
      </c>
      <c r="M3037" s="71" t="n">
        <v>71512063.44</v>
      </c>
      <c r="N3037" s="71" t="n">
        <v>3575603.17</v>
      </c>
      <c r="O3037" s="71" t="n">
        <v>67936460.27</v>
      </c>
      <c r="P3037" s="71" t="n">
        <v>57082950.05</v>
      </c>
      <c r="Q3037" s="71" t="n">
        <v>10853510.22</v>
      </c>
      <c r="R3037" t="inlineStr">
        <is>
          <t>BE-01</t>
        </is>
      </c>
      <c r="S3037" t="inlineStr">
        <is>
          <t>Hybrid</t>
        </is>
      </c>
      <c r="T3037" s="70" t="n">
        <v>27</v>
      </c>
      <c r="U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TY103029</t>
        </is>
      </c>
      <c r="B3038" s="68" t="n">
        <v>46061</v>
      </c>
      <c r="C3038" s="69" t="n">
        <v>2026</v>
      </c>
      <c r="D3038" t="inlineStr">
        <is>
          <t>Feb</t>
        </is>
      </c>
      <c r="E3038" t="inlineStr">
        <is>
          <t>Japan</t>
        </is>
      </c>
      <c r="F3038" t="inlineStr">
        <is>
          <t>Japan</t>
        </is>
      </c>
      <c r="G3038" t="inlineStr">
        <is>
          <t>Hilux</t>
        </is>
      </c>
      <c r="H3038" t="inlineStr">
        <is>
          <t>Fleet</t>
        </is>
      </c>
      <c r="I3038" t="inlineStr">
        <is>
          <t>Government</t>
        </is>
      </c>
      <c r="J3038" t="inlineStr">
        <is>
          <t>Sara Rossi</t>
        </is>
      </c>
      <c r="K3038" s="70" t="n">
        <v>36</v>
      </c>
      <c r="L3038" s="71" t="n">
        <v>4170418.98</v>
      </c>
      <c r="M3038" s="71" t="n">
        <v>150135083.28</v>
      </c>
      <c r="N3038" s="71" t="n">
        <v>7506754.16</v>
      </c>
      <c r="O3038" s="71" t="n">
        <v>142628329.12</v>
      </c>
      <c r="P3038" s="71" t="n">
        <v>111024734.09</v>
      </c>
      <c r="Q3038" s="71" t="n">
        <v>31603595.03</v>
      </c>
      <c r="R3038" t="inlineStr">
        <is>
          <t>OS-04</t>
        </is>
      </c>
      <c r="S3038" t="inlineStr">
        <is>
          <t>Diesel</t>
        </is>
      </c>
      <c r="T3038" s="70" t="n">
        <v>35</v>
      </c>
      <c r="U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TY103030</t>
        </is>
      </c>
      <c r="B3039" s="68" t="n">
        <v>46061</v>
      </c>
      <c r="C3039" s="69" t="n">
        <v>2026</v>
      </c>
      <c r="D3039" t="inlineStr">
        <is>
          <t>Feb</t>
        </is>
      </c>
      <c r="E3039" t="inlineStr">
        <is>
          <t>North America</t>
        </is>
      </c>
      <c r="F3039" t="inlineStr">
        <is>
          <t>USA</t>
        </is>
      </c>
      <c r="G3039" t="inlineStr">
        <is>
          <t>RAV4</t>
        </is>
      </c>
      <c r="H3039" t="inlineStr">
        <is>
          <t>Fleet</t>
        </is>
      </c>
      <c r="I3039" t="inlineStr">
        <is>
          <t>Private buyer</t>
        </is>
      </c>
      <c r="J3039" t="inlineStr">
        <is>
          <t>Priya Nair</t>
        </is>
      </c>
      <c r="K3039" s="70" t="n">
        <v>7</v>
      </c>
      <c r="L3039" s="71" t="n">
        <v>3911798.98</v>
      </c>
      <c r="M3039" s="71" t="n">
        <v>27382592.86</v>
      </c>
      <c r="N3039" s="71" t="n">
        <v>821477.79</v>
      </c>
      <c r="O3039" s="71" t="n">
        <v>26561115.07</v>
      </c>
      <c r="P3039" s="71" t="n">
        <v>20223236.76</v>
      </c>
      <c r="Q3039" s="71" t="n">
        <v>6337878.31</v>
      </c>
      <c r="R3039" t="inlineStr">
        <is>
          <t>LA-04</t>
        </is>
      </c>
      <c r="S3039" t="inlineStr">
        <is>
          <t>Hybrid</t>
        </is>
      </c>
      <c r="T3039" s="70" t="n">
        <v>8</v>
      </c>
      <c r="U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TY103031</t>
        </is>
      </c>
      <c r="B3040" s="68" t="n">
        <v>46061</v>
      </c>
      <c r="C3040" s="69" t="n">
        <v>2026</v>
      </c>
      <c r="D3040" t="inlineStr">
        <is>
          <t>Feb</t>
        </is>
      </c>
      <c r="E3040" t="inlineStr">
        <is>
          <t>North America</t>
        </is>
      </c>
      <c r="F3040" t="inlineStr">
        <is>
          <t>Canada</t>
        </is>
      </c>
      <c r="G3040" t="inlineStr">
        <is>
          <t>Corolla</t>
        </is>
      </c>
      <c r="H3040" t="inlineStr">
        <is>
          <t>Dealer retail</t>
        </is>
      </c>
      <c r="I3040" t="inlineStr">
        <is>
          <t>Company fleet</t>
        </is>
      </c>
      <c r="J3040" t="inlineStr">
        <is>
          <t>Zoya Ahmed</t>
        </is>
      </c>
      <c r="K3040" s="70" t="n">
        <v>24</v>
      </c>
      <c r="L3040" s="71" t="n">
        <v>2845258.93</v>
      </c>
      <c r="M3040" s="71" t="n">
        <v>68286214.31999999</v>
      </c>
      <c r="N3040" s="71" t="n">
        <v>0</v>
      </c>
      <c r="O3040" s="71" t="n">
        <v>68286214.31999999</v>
      </c>
      <c r="P3040" s="71" t="n">
        <v>55184356.89</v>
      </c>
      <c r="Q3040" s="71" t="n">
        <v>13101857.43</v>
      </c>
      <c r="R3040" t="inlineStr">
        <is>
          <t>TO-04</t>
        </is>
      </c>
      <c r="S3040" t="inlineStr">
        <is>
          <t>Hybrid</t>
        </is>
      </c>
      <c r="T3040" s="70" t="n">
        <v>25</v>
      </c>
      <c r="U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TY103032</t>
        </is>
      </c>
      <c r="B3041" s="68" t="n">
        <v>46061</v>
      </c>
      <c r="C3041" s="69" t="n">
        <v>2026</v>
      </c>
      <c r="D3041" t="inlineStr">
        <is>
          <t>Feb</t>
        </is>
      </c>
      <c r="E3041" t="inlineStr">
        <is>
          <t>North America</t>
        </is>
      </c>
      <c r="F3041" t="inlineStr">
        <is>
          <t>USA</t>
        </is>
      </c>
      <c r="G3041" t="inlineStr">
        <is>
          <t>Corolla</t>
        </is>
      </c>
      <c r="H3041" t="inlineStr">
        <is>
          <t>Online reservation</t>
        </is>
      </c>
      <c r="I3041" t="inlineStr">
        <is>
          <t>Private buyer</t>
        </is>
      </c>
      <c r="J3041" t="inlineStr">
        <is>
          <t>Hiroshi Tanaka</t>
        </is>
      </c>
      <c r="K3041" s="70" t="n">
        <v>14</v>
      </c>
      <c r="L3041" s="71" t="n">
        <v>2888920.75</v>
      </c>
      <c r="M3041" s="71" t="n">
        <v>40444890.5</v>
      </c>
      <c r="N3041" s="71" t="n">
        <v>2022244.53</v>
      </c>
      <c r="O3041" s="71" t="n">
        <v>38422645.97</v>
      </c>
      <c r="P3041" s="71" t="n">
        <v>31923260.01</v>
      </c>
      <c r="Q3041" s="71" t="n">
        <v>6499385.96</v>
      </c>
      <c r="R3041" t="inlineStr">
        <is>
          <t>NY-02</t>
        </is>
      </c>
      <c r="S3041" t="inlineStr">
        <is>
          <t>Hybrid</t>
        </is>
      </c>
      <c r="T3041" s="70" t="n">
        <v>14</v>
      </c>
      <c r="U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TY103033</t>
        </is>
      </c>
      <c r="B3042" s="68" t="n">
        <v>46061</v>
      </c>
      <c r="C3042" s="69" t="n">
        <v>2026</v>
      </c>
      <c r="D3042" t="inlineStr">
        <is>
          <t>Feb</t>
        </is>
      </c>
      <c r="E3042" t="inlineStr">
        <is>
          <t>Asia</t>
        </is>
      </c>
      <c r="F3042" t="inlineStr">
        <is>
          <t>Indonesia</t>
        </is>
      </c>
      <c r="G3042" t="inlineStr">
        <is>
          <t>Prius</t>
        </is>
      </c>
      <c r="H3042" t="inlineStr">
        <is>
          <t>Fleet</t>
        </is>
      </c>
      <c r="I3042" t="inlineStr">
        <is>
          <t>Company fleet</t>
        </is>
      </c>
      <c r="J3042" t="inlineStr">
        <is>
          <t>Yuki Sato</t>
        </is>
      </c>
      <c r="K3042" s="70" t="n">
        <v>8</v>
      </c>
      <c r="L3042" s="71" t="n">
        <v>3799116.8</v>
      </c>
      <c r="M3042" s="71" t="n">
        <v>30392934.4</v>
      </c>
      <c r="N3042" s="71" t="n">
        <v>1519646.72</v>
      </c>
      <c r="O3042" s="71" t="n">
        <v>28873287.68</v>
      </c>
      <c r="P3042" s="71" t="n">
        <v>21942744.04</v>
      </c>
      <c r="Q3042" s="71" t="n">
        <v>6930543.64</v>
      </c>
      <c r="R3042" t="inlineStr">
        <is>
          <t>JK-04</t>
        </is>
      </c>
      <c r="S3042" t="inlineStr">
        <is>
          <t>Hybrid</t>
        </is>
      </c>
      <c r="T3042" s="70" t="n">
        <v>8</v>
      </c>
      <c r="U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TY103034</t>
        </is>
      </c>
      <c r="B3043" s="68" t="n">
        <v>46062</v>
      </c>
      <c r="C3043" s="69" t="n">
        <v>2026</v>
      </c>
      <c r="D3043" t="inlineStr">
        <is>
          <t>Feb</t>
        </is>
      </c>
      <c r="E3043" t="inlineStr">
        <is>
          <t>Middle East</t>
        </is>
      </c>
      <c r="F3043" t="inlineStr">
        <is>
          <t>Saudi Arabia</t>
        </is>
      </c>
      <c r="G3043" t="inlineStr">
        <is>
          <t>Land Cruiser</t>
        </is>
      </c>
      <c r="H3043" t="inlineStr">
        <is>
          <t>Dealer retail</t>
        </is>
      </c>
      <c r="I3043" t="inlineStr">
        <is>
          <t>Private buyer</t>
        </is>
      </c>
      <c r="J3043" t="inlineStr">
        <is>
          <t>Fatima Al-Saud</t>
        </is>
      </c>
      <c r="K3043" s="70" t="n">
        <v>12</v>
      </c>
      <c r="L3043" s="71" t="n">
        <v>7269552.77</v>
      </c>
      <c r="M3043" s="71" t="n">
        <v>87234633.23999999</v>
      </c>
      <c r="N3043" s="71" t="n">
        <v>1744692.66</v>
      </c>
      <c r="O3043" s="71" t="n">
        <v>85489940.58</v>
      </c>
      <c r="P3043" s="71" t="n">
        <v>64411049.9</v>
      </c>
      <c r="Q3043" s="71" t="n">
        <v>21078890.68</v>
      </c>
      <c r="R3043" t="inlineStr">
        <is>
          <t>RY-03</t>
        </is>
      </c>
      <c r="S3043" t="inlineStr">
        <is>
          <t>Diesel</t>
        </is>
      </c>
      <c r="T3043" s="70" t="n">
        <v>13</v>
      </c>
      <c r="U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TY103035</t>
        </is>
      </c>
      <c r="B3044" s="68" t="n">
        <v>46062</v>
      </c>
      <c r="C3044" s="69" t="n">
        <v>2026</v>
      </c>
      <c r="D3044" t="inlineStr">
        <is>
          <t>Feb</t>
        </is>
      </c>
      <c r="E3044" t="inlineStr">
        <is>
          <t>Middle East</t>
        </is>
      </c>
      <c r="F3044" t="inlineStr">
        <is>
          <t>Saudi Arabia</t>
        </is>
      </c>
      <c r="G3044" t="inlineStr">
        <is>
          <t>Camry</t>
        </is>
      </c>
      <c r="H3044" t="inlineStr">
        <is>
          <t>Dealer retail</t>
        </is>
      </c>
      <c r="I3044" t="inlineStr">
        <is>
          <t>Company fleet</t>
        </is>
      </c>
      <c r="J3044" t="inlineStr">
        <is>
          <t>Liam O'Brien</t>
        </is>
      </c>
      <c r="K3044" s="70" t="n">
        <v>39</v>
      </c>
      <c r="L3044" s="71" t="n">
        <v>3784632.09</v>
      </c>
      <c r="M3044" s="71" t="n">
        <v>147600651.51</v>
      </c>
      <c r="N3044" s="71" t="n">
        <v>4428019.55</v>
      </c>
      <c r="O3044" s="71" t="n">
        <v>143172631.96</v>
      </c>
      <c r="P3044" s="71" t="n">
        <v>121359655.67</v>
      </c>
      <c r="Q3044" s="71" t="n">
        <v>21812976.29</v>
      </c>
      <c r="R3044" t="inlineStr">
        <is>
          <t>RY-04</t>
        </is>
      </c>
      <c r="S3044" t="inlineStr">
        <is>
          <t>Petrol</t>
        </is>
      </c>
      <c r="T3044" s="70" t="n">
        <v>37</v>
      </c>
      <c r="U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TY103036</t>
        </is>
      </c>
      <c r="B3045" s="68" t="n">
        <v>46062</v>
      </c>
      <c r="C3045" s="69" t="n">
        <v>2026</v>
      </c>
      <c r="D3045" t="inlineStr">
        <is>
          <t>Feb</t>
        </is>
      </c>
      <c r="E3045" t="inlineStr">
        <is>
          <t>Japan</t>
        </is>
      </c>
      <c r="F3045" t="inlineStr">
        <is>
          <t>Japan</t>
        </is>
      </c>
      <c r="G3045" t="inlineStr">
        <is>
          <t>Camry</t>
        </is>
      </c>
      <c r="H3045" t="inlineStr">
        <is>
          <t>Dealer retail</t>
        </is>
      </c>
      <c r="I3045" t="inlineStr">
        <is>
          <t>Private buyer</t>
        </is>
      </c>
      <c r="J3045" t="inlineStr">
        <is>
          <t>Omar Haddad</t>
        </is>
      </c>
      <c r="K3045" s="70" t="n">
        <v>37</v>
      </c>
      <c r="L3045" s="71" t="n">
        <v>4086218.56</v>
      </c>
      <c r="M3045" s="71" t="n">
        <v>151190086.72</v>
      </c>
      <c r="N3045" s="71" t="n">
        <v>4535702.6</v>
      </c>
      <c r="O3045" s="71" t="n">
        <v>146654384.12</v>
      </c>
      <c r="P3045" s="71" t="n">
        <v>122823386.41</v>
      </c>
      <c r="Q3045" s="71" t="n">
        <v>23830997.71</v>
      </c>
      <c r="R3045" t="inlineStr">
        <is>
          <t>OS-03</t>
        </is>
      </c>
      <c r="S3045" t="inlineStr">
        <is>
          <t>Hybrid</t>
        </is>
      </c>
      <c r="T3045" s="70" t="n">
        <v>37</v>
      </c>
      <c r="U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TY103037</t>
        </is>
      </c>
      <c r="B3046" s="68" t="n">
        <v>46062</v>
      </c>
      <c r="C3046" s="69" t="n">
        <v>2026</v>
      </c>
      <c r="D3046" t="inlineStr">
        <is>
          <t>Feb</t>
        </is>
      </c>
      <c r="E3046" t="inlineStr">
        <is>
          <t>North America</t>
        </is>
      </c>
      <c r="F3046" t="inlineStr">
        <is>
          <t>Canada</t>
        </is>
      </c>
      <c r="G3046" t="inlineStr">
        <is>
          <t>Prius</t>
        </is>
      </c>
      <c r="H3046" t="inlineStr">
        <is>
          <t>Dealer retail</t>
        </is>
      </c>
      <c r="I3046" t="inlineStr">
        <is>
          <t>Private buyer</t>
        </is>
      </c>
      <c r="J3046" t="inlineStr">
        <is>
          <t>Ruhi Shaikh</t>
        </is>
      </c>
      <c r="K3046" s="70" t="n">
        <v>2</v>
      </c>
      <c r="L3046" s="71" t="n">
        <v>3771116.92</v>
      </c>
      <c r="M3046" s="71" t="n">
        <v>7542233.84</v>
      </c>
      <c r="N3046" s="71" t="n">
        <v>226267.02</v>
      </c>
      <c r="O3046" s="71" t="n">
        <v>7315966.82</v>
      </c>
      <c r="P3046" s="71" t="n">
        <v>5750642.75</v>
      </c>
      <c r="Q3046" s="71" t="n">
        <v>1565324.07</v>
      </c>
      <c r="R3046" t="inlineStr">
        <is>
          <t>TO-02</t>
        </is>
      </c>
      <c r="S3046" t="inlineStr">
        <is>
          <t>Hybrid</t>
        </is>
      </c>
      <c r="T3046" s="70" t="n">
        <v>2</v>
      </c>
      <c r="U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TY103038</t>
        </is>
      </c>
      <c r="B3047" s="68" t="n">
        <v>46063</v>
      </c>
      <c r="C3047" s="69" t="n">
        <v>2026</v>
      </c>
      <c r="D3047" t="inlineStr">
        <is>
          <t>Feb</t>
        </is>
      </c>
      <c r="E3047" t="inlineStr">
        <is>
          <t>Japan</t>
        </is>
      </c>
      <c r="F3047" t="inlineStr">
        <is>
          <t>Japan</t>
        </is>
      </c>
      <c r="G3047" t="inlineStr">
        <is>
          <t>Corolla</t>
        </is>
      </c>
      <c r="H3047" t="inlineStr">
        <is>
          <t>Fleet</t>
        </is>
      </c>
      <c r="I3047" t="inlineStr">
        <is>
          <t>Private buyer</t>
        </is>
      </c>
      <c r="J3047" t="inlineStr">
        <is>
          <t>Ruhi Shaikh</t>
        </is>
      </c>
      <c r="K3047" s="70" t="n">
        <v>35</v>
      </c>
      <c r="L3047" s="71" t="n">
        <v>2844339.72</v>
      </c>
      <c r="M3047" s="71" t="n">
        <v>99551890.2</v>
      </c>
      <c r="N3047" s="71" t="n">
        <v>0</v>
      </c>
      <c r="O3047" s="71" t="n">
        <v>99551890.2</v>
      </c>
      <c r="P3047" s="71" t="n">
        <v>79470698.43000001</v>
      </c>
      <c r="Q3047" s="71" t="n">
        <v>20081191.77</v>
      </c>
      <c r="R3047" t="inlineStr">
        <is>
          <t>OS-01</t>
        </is>
      </c>
      <c r="S3047" t="inlineStr">
        <is>
          <t>Petrol</t>
        </is>
      </c>
      <c r="T3047" s="70" t="n">
        <v>39</v>
      </c>
      <c r="U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TY103039</t>
        </is>
      </c>
      <c r="B3048" s="68" t="n">
        <v>46063</v>
      </c>
      <c r="C3048" s="69" t="n">
        <v>2026</v>
      </c>
      <c r="D3048" t="inlineStr">
        <is>
          <t>Feb</t>
        </is>
      </c>
      <c r="E3048" t="inlineStr">
        <is>
          <t>Middle East</t>
        </is>
      </c>
      <c r="F3048" t="inlineStr">
        <is>
          <t>UAE</t>
        </is>
      </c>
      <c r="G3048" t="inlineStr">
        <is>
          <t>Hilux</t>
        </is>
      </c>
      <c r="H3048" t="inlineStr">
        <is>
          <t>Dealer retail</t>
        </is>
      </c>
      <c r="I3048" t="inlineStr">
        <is>
          <t>Private buyer</t>
        </is>
      </c>
      <c r="J3048" t="inlineStr">
        <is>
          <t>Arjun Mehta</t>
        </is>
      </c>
      <c r="K3048" s="70" t="n">
        <v>15</v>
      </c>
      <c r="L3048" s="71" t="n">
        <v>3965733.75</v>
      </c>
      <c r="M3048" s="71" t="n">
        <v>59486006.25</v>
      </c>
      <c r="N3048" s="71" t="n">
        <v>1784580.19</v>
      </c>
      <c r="O3048" s="71" t="n">
        <v>57701426.06</v>
      </c>
      <c r="P3048" s="71" t="n">
        <v>48670558.21</v>
      </c>
      <c r="Q3048" s="71" t="n">
        <v>9030867.85</v>
      </c>
      <c r="R3048" t="inlineStr">
        <is>
          <t>DB-03</t>
        </is>
      </c>
      <c r="S3048" t="inlineStr">
        <is>
          <t>Diesel</t>
        </is>
      </c>
      <c r="T3048" s="70" t="n">
        <v>15</v>
      </c>
      <c r="U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TY103040</t>
        </is>
      </c>
      <c r="B3049" s="68" t="n">
        <v>46063</v>
      </c>
      <c r="C3049" s="69" t="n">
        <v>2026</v>
      </c>
      <c r="D3049" t="inlineStr">
        <is>
          <t>Feb</t>
        </is>
      </c>
      <c r="E3049" t="inlineStr">
        <is>
          <t>North America</t>
        </is>
      </c>
      <c r="F3049" t="inlineStr">
        <is>
          <t>Canada</t>
        </is>
      </c>
      <c r="G3049" t="inlineStr">
        <is>
          <t>Camry</t>
        </is>
      </c>
      <c r="H3049" t="inlineStr">
        <is>
          <t>Fleet</t>
        </is>
      </c>
      <c r="I3049" t="inlineStr">
        <is>
          <t>Private buyer</t>
        </is>
      </c>
      <c r="J3049" t="inlineStr">
        <is>
          <t>Olivia Brown</t>
        </is>
      </c>
      <c r="K3049" s="70" t="n">
        <v>34</v>
      </c>
      <c r="L3049" s="71" t="n">
        <v>4206228.11</v>
      </c>
      <c r="M3049" s="71" t="n">
        <v>143011755.74</v>
      </c>
      <c r="N3049" s="71" t="n">
        <v>4290352.67</v>
      </c>
      <c r="O3049" s="71" t="n">
        <v>138721403.07</v>
      </c>
      <c r="P3049" s="71" t="n">
        <v>106153359.27</v>
      </c>
      <c r="Q3049" s="71" t="n">
        <v>32568043.8</v>
      </c>
      <c r="R3049" t="inlineStr">
        <is>
          <t>TO-04</t>
        </is>
      </c>
      <c r="S3049" t="inlineStr">
        <is>
          <t>Hybrid</t>
        </is>
      </c>
      <c r="T3049" s="70" t="n">
        <v>38</v>
      </c>
      <c r="U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TY103041</t>
        </is>
      </c>
      <c r="B3050" s="68" t="n">
        <v>46063</v>
      </c>
      <c r="C3050" s="69" t="n">
        <v>2026</v>
      </c>
      <c r="D3050" t="inlineStr">
        <is>
          <t>Feb</t>
        </is>
      </c>
      <c r="E3050" t="inlineStr">
        <is>
          <t>Asia</t>
        </is>
      </c>
      <c r="F3050" t="inlineStr">
        <is>
          <t>Indonesia</t>
        </is>
      </c>
      <c r="G3050" t="inlineStr">
        <is>
          <t>Land Cruiser</t>
        </is>
      </c>
      <c r="H3050" t="inlineStr">
        <is>
          <t>Dealer retail</t>
        </is>
      </c>
      <c r="I3050" t="inlineStr">
        <is>
          <t>Private buyer</t>
        </is>
      </c>
      <c r="J3050" t="inlineStr">
        <is>
          <t>Noah Smith</t>
        </is>
      </c>
      <c r="K3050" s="70" t="n">
        <v>2</v>
      </c>
      <c r="L3050" s="71" t="n">
        <v>7808656.05</v>
      </c>
      <c r="M3050" s="71" t="n">
        <v>15617312.1</v>
      </c>
      <c r="N3050" s="71" t="n">
        <v>468519.36</v>
      </c>
      <c r="O3050" s="71" t="n">
        <v>15148792.74</v>
      </c>
      <c r="P3050" s="71" t="n">
        <v>11207871.2</v>
      </c>
      <c r="Q3050" s="71" t="n">
        <v>3940921.54</v>
      </c>
      <c r="R3050" t="inlineStr">
        <is>
          <t>JK-02</t>
        </is>
      </c>
      <c r="S3050" t="inlineStr">
        <is>
          <t>Petrol</t>
        </is>
      </c>
      <c r="T3050" s="70" t="n">
        <v>2</v>
      </c>
      <c r="U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TY103042</t>
        </is>
      </c>
      <c r="B3051" s="68" t="n">
        <v>46063</v>
      </c>
      <c r="C3051" s="69" t="n">
        <v>2026</v>
      </c>
      <c r="D3051" t="inlineStr">
        <is>
          <t>Feb</t>
        </is>
      </c>
      <c r="E3051" t="inlineStr">
        <is>
          <t>North America</t>
        </is>
      </c>
      <c r="F3051" t="inlineStr">
        <is>
          <t>USA</t>
        </is>
      </c>
      <c r="G3051" t="inlineStr">
        <is>
          <t>Land Cruiser</t>
        </is>
      </c>
      <c r="H3051" t="inlineStr">
        <is>
          <t>Dealer retail</t>
        </is>
      </c>
      <c r="I3051" t="inlineStr">
        <is>
          <t>Company fleet</t>
        </is>
      </c>
      <c r="J3051" t="inlineStr">
        <is>
          <t>Noah Smith</t>
        </is>
      </c>
      <c r="K3051" s="70" t="n">
        <v>21</v>
      </c>
      <c r="L3051" s="71" t="n">
        <v>7621117.8</v>
      </c>
      <c r="M3051" s="71" t="n">
        <v>160043473.8</v>
      </c>
      <c r="N3051" s="71" t="n">
        <v>0</v>
      </c>
      <c r="O3051" s="71" t="n">
        <v>160043473.8</v>
      </c>
      <c r="P3051" s="71" t="n">
        <v>118233668.49</v>
      </c>
      <c r="Q3051" s="71" t="n">
        <v>41809805.31</v>
      </c>
      <c r="R3051" t="inlineStr">
        <is>
          <t>TX-01</t>
        </is>
      </c>
      <c r="S3051" t="inlineStr">
        <is>
          <t>Hybrid</t>
        </is>
      </c>
      <c r="T3051" s="70" t="n">
        <v>20</v>
      </c>
      <c r="U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TY103043</t>
        </is>
      </c>
      <c r="B3052" s="68" t="n">
        <v>46063</v>
      </c>
      <c r="C3052" s="69" t="n">
        <v>2026</v>
      </c>
      <c r="D3052" t="inlineStr">
        <is>
          <t>Feb</t>
        </is>
      </c>
      <c r="E3052" t="inlineStr">
        <is>
          <t>North America</t>
        </is>
      </c>
      <c r="F3052" t="inlineStr">
        <is>
          <t>Canada</t>
        </is>
      </c>
      <c r="G3052" t="inlineStr">
        <is>
          <t>Corolla</t>
        </is>
      </c>
      <c r="H3052" t="inlineStr">
        <is>
          <t>Dealer retail</t>
        </is>
      </c>
      <c r="I3052" t="inlineStr">
        <is>
          <t>Company fleet</t>
        </is>
      </c>
      <c r="J3052" t="inlineStr">
        <is>
          <t>Amir Khan</t>
        </is>
      </c>
      <c r="K3052" s="70" t="n">
        <v>5</v>
      </c>
      <c r="L3052" s="71" t="n">
        <v>2952517.57</v>
      </c>
      <c r="M3052" s="71" t="n">
        <v>14762587.85</v>
      </c>
      <c r="N3052" s="71" t="n">
        <v>0</v>
      </c>
      <c r="O3052" s="71" t="n">
        <v>14762587.85</v>
      </c>
      <c r="P3052" s="71" t="n">
        <v>11285374.81</v>
      </c>
      <c r="Q3052" s="71" t="n">
        <v>3477213.04</v>
      </c>
      <c r="R3052" t="inlineStr">
        <is>
          <t>TO-02</t>
        </is>
      </c>
      <c r="S3052" t="inlineStr">
        <is>
          <t>Hybrid</t>
        </is>
      </c>
      <c r="T3052" s="70" t="n">
        <v>5</v>
      </c>
      <c r="U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TY103044</t>
        </is>
      </c>
      <c r="B3053" s="68" t="n">
        <v>46063</v>
      </c>
      <c r="C3053" s="69" t="n">
        <v>2026</v>
      </c>
      <c r="D3053" t="inlineStr">
        <is>
          <t>Feb</t>
        </is>
      </c>
      <c r="E3053" t="inlineStr">
        <is>
          <t>Japan</t>
        </is>
      </c>
      <c r="F3053" t="inlineStr">
        <is>
          <t>Japan</t>
        </is>
      </c>
      <c r="G3053" t="inlineStr">
        <is>
          <t>Camry</t>
        </is>
      </c>
      <c r="H3053" t="inlineStr">
        <is>
          <t>Dealer retail</t>
        </is>
      </c>
      <c r="I3053" t="inlineStr">
        <is>
          <t>Company fleet</t>
        </is>
      </c>
      <c r="J3053" t="inlineStr">
        <is>
          <t>Sophie Müller</t>
        </is>
      </c>
      <c r="K3053" s="70" t="n">
        <v>34</v>
      </c>
      <c r="L3053" s="71" t="n">
        <v>4129813.32</v>
      </c>
      <c r="M3053" s="71" t="n">
        <v>140413652.88</v>
      </c>
      <c r="N3053" s="71" t="n">
        <v>7020682.64</v>
      </c>
      <c r="O3053" s="71" t="n">
        <v>133392970.24</v>
      </c>
      <c r="P3053" s="71" t="n">
        <v>110325271.43</v>
      </c>
      <c r="Q3053" s="71" t="n">
        <v>23067698.81</v>
      </c>
      <c r="R3053" t="inlineStr">
        <is>
          <t>TK-02</t>
        </is>
      </c>
      <c r="S3053" t="inlineStr">
        <is>
          <t>Hybrid</t>
        </is>
      </c>
      <c r="T3053" s="70" t="n">
        <v>34</v>
      </c>
      <c r="U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TY103045</t>
        </is>
      </c>
      <c r="B3054" s="68" t="n">
        <v>46063</v>
      </c>
      <c r="C3054" s="69" t="n">
        <v>2026</v>
      </c>
      <c r="D3054" t="inlineStr">
        <is>
          <t>Feb</t>
        </is>
      </c>
      <c r="E3054" t="inlineStr">
        <is>
          <t>North America</t>
        </is>
      </c>
      <c r="F3054" t="inlineStr">
        <is>
          <t>USA</t>
        </is>
      </c>
      <c r="G3054" t="inlineStr">
        <is>
          <t>Prius</t>
        </is>
      </c>
      <c r="H3054" t="inlineStr">
        <is>
          <t>Dealer retail</t>
        </is>
      </c>
      <c r="I3054" t="inlineStr">
        <is>
          <t>Private buyer</t>
        </is>
      </c>
      <c r="J3054" t="inlineStr">
        <is>
          <t>Arjun Mehta</t>
        </is>
      </c>
      <c r="K3054" s="70" t="n">
        <v>42</v>
      </c>
      <c r="L3054" s="71" t="n">
        <v>3710259.11</v>
      </c>
      <c r="M3054" s="71" t="n">
        <v>155830882.62</v>
      </c>
      <c r="N3054" s="71" t="n">
        <v>7791544.13</v>
      </c>
      <c r="O3054" s="71" t="n">
        <v>148039338.49</v>
      </c>
      <c r="P3054" s="71" t="n">
        <v>120368878.01</v>
      </c>
      <c r="Q3054" s="71" t="n">
        <v>27670460.48</v>
      </c>
      <c r="R3054" t="inlineStr">
        <is>
          <t>NY-03</t>
        </is>
      </c>
      <c r="S3054" t="inlineStr">
        <is>
          <t>Hybrid</t>
        </is>
      </c>
      <c r="T3054" s="70" t="n">
        <v>42</v>
      </c>
      <c r="U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TY103046</t>
        </is>
      </c>
      <c r="B3055" s="68" t="n">
        <v>46064</v>
      </c>
      <c r="C3055" s="69" t="n">
        <v>2026</v>
      </c>
      <c r="D3055" t="inlineStr">
        <is>
          <t>Feb</t>
        </is>
      </c>
      <c r="E3055" t="inlineStr">
        <is>
          <t>Asia</t>
        </is>
      </c>
      <c r="F3055" t="inlineStr">
        <is>
          <t>Indonesia</t>
        </is>
      </c>
      <c r="G3055" t="inlineStr">
        <is>
          <t>RAV4</t>
        </is>
      </c>
      <c r="H3055" t="inlineStr">
        <is>
          <t>Dealer retail</t>
        </is>
      </c>
      <c r="I3055" t="inlineStr">
        <is>
          <t>Government</t>
        </is>
      </c>
      <c r="J3055" t="inlineStr">
        <is>
          <t>Shraddha Kulkarni</t>
        </is>
      </c>
      <c r="K3055" s="70" t="n">
        <v>26</v>
      </c>
      <c r="L3055" s="71" t="n">
        <v>3618247.39</v>
      </c>
      <c r="M3055" s="71" t="n">
        <v>94074432.14</v>
      </c>
      <c r="N3055" s="71" t="n">
        <v>1881488.64</v>
      </c>
      <c r="O3055" s="71" t="n">
        <v>92192943.5</v>
      </c>
      <c r="P3055" s="71" t="n">
        <v>74169154.16</v>
      </c>
      <c r="Q3055" s="71" t="n">
        <v>18023789.34</v>
      </c>
      <c r="R3055" t="inlineStr">
        <is>
          <t>JK-03</t>
        </is>
      </c>
      <c r="S3055" t="inlineStr">
        <is>
          <t>Hybrid</t>
        </is>
      </c>
      <c r="T3055" s="70" t="n">
        <v>26</v>
      </c>
      <c r="U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TY103047</t>
        </is>
      </c>
      <c r="B3056" s="68" t="n">
        <v>46064</v>
      </c>
      <c r="C3056" s="69" t="n">
        <v>2026</v>
      </c>
      <c r="D3056" t="inlineStr">
        <is>
          <t>Feb</t>
        </is>
      </c>
      <c r="E3056" t="inlineStr">
        <is>
          <t>North America</t>
        </is>
      </c>
      <c r="F3056" t="inlineStr">
        <is>
          <t>Canada</t>
        </is>
      </c>
      <c r="G3056" t="inlineStr">
        <is>
          <t>Hilux</t>
        </is>
      </c>
      <c r="H3056" t="inlineStr">
        <is>
          <t>Dealer retail</t>
        </is>
      </c>
      <c r="I3056" t="inlineStr">
        <is>
          <t>Government</t>
        </is>
      </c>
      <c r="J3056" t="inlineStr">
        <is>
          <t>Yuki Sato</t>
        </is>
      </c>
      <c r="K3056" s="70" t="n">
        <v>24</v>
      </c>
      <c r="L3056" s="71" t="n">
        <v>4283725.21</v>
      </c>
      <c r="M3056" s="71" t="n">
        <v>102809405.04</v>
      </c>
      <c r="N3056" s="71" t="n">
        <v>3084282.15</v>
      </c>
      <c r="O3056" s="71" t="n">
        <v>99725122.89</v>
      </c>
      <c r="P3056" s="71" t="n">
        <v>75849497.02</v>
      </c>
      <c r="Q3056" s="71" t="n">
        <v>23875625.87</v>
      </c>
      <c r="R3056" t="inlineStr">
        <is>
          <t>TO-01</t>
        </is>
      </c>
      <c r="S3056" t="inlineStr">
        <is>
          <t>Diesel</t>
        </is>
      </c>
      <c r="T3056" s="70" t="n">
        <v>23</v>
      </c>
      <c r="U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TY103048</t>
        </is>
      </c>
      <c r="B3057" s="68" t="n">
        <v>46064</v>
      </c>
      <c r="C3057" s="69" t="n">
        <v>2026</v>
      </c>
      <c r="D3057" t="inlineStr">
        <is>
          <t>Feb</t>
        </is>
      </c>
      <c r="E3057" t="inlineStr">
        <is>
          <t>Europe</t>
        </is>
      </c>
      <c r="F3057" t="inlineStr">
        <is>
          <t>UK</t>
        </is>
      </c>
      <c r="G3057" t="inlineStr">
        <is>
          <t>Prius</t>
        </is>
      </c>
      <c r="H3057" t="inlineStr">
        <is>
          <t>Fleet</t>
        </is>
      </c>
      <c r="I3057" t="inlineStr">
        <is>
          <t>Company fleet</t>
        </is>
      </c>
      <c r="J3057" t="inlineStr">
        <is>
          <t>Liam O'Brien</t>
        </is>
      </c>
      <c r="K3057" s="70" t="n">
        <v>23</v>
      </c>
      <c r="L3057" s="71" t="n">
        <v>3635111.71</v>
      </c>
      <c r="M3057" s="71" t="n">
        <v>83607569.33</v>
      </c>
      <c r="N3057" s="71" t="n">
        <v>1672151.39</v>
      </c>
      <c r="O3057" s="71" t="n">
        <v>81935417.94</v>
      </c>
      <c r="P3057" s="71" t="n">
        <v>64339242.71</v>
      </c>
      <c r="Q3057" s="71" t="n">
        <v>17596175.23</v>
      </c>
      <c r="R3057" t="inlineStr">
        <is>
          <t>LN-02</t>
        </is>
      </c>
      <c r="S3057" t="inlineStr">
        <is>
          <t>Hybrid</t>
        </is>
      </c>
      <c r="T3057" s="70" t="n">
        <v>24</v>
      </c>
      <c r="U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TY103049</t>
        </is>
      </c>
      <c r="B3058" s="68" t="n">
        <v>46065</v>
      </c>
      <c r="C3058" s="69" t="n">
        <v>2026</v>
      </c>
      <c r="D3058" t="inlineStr">
        <is>
          <t>Feb</t>
        </is>
      </c>
      <c r="E3058" t="inlineStr">
        <is>
          <t>Middle East</t>
        </is>
      </c>
      <c r="F3058" t="inlineStr">
        <is>
          <t>UAE</t>
        </is>
      </c>
      <c r="G3058" t="inlineStr">
        <is>
          <t>Land Cruiser</t>
        </is>
      </c>
      <c r="H3058" t="inlineStr">
        <is>
          <t>Dealer retail</t>
        </is>
      </c>
      <c r="I3058" t="inlineStr">
        <is>
          <t>Private buyer</t>
        </is>
      </c>
      <c r="J3058" t="inlineStr">
        <is>
          <t>Emma Clarke</t>
        </is>
      </c>
      <c r="K3058" s="70" t="n">
        <v>27</v>
      </c>
      <c r="L3058" s="71" t="n">
        <v>7722317.49</v>
      </c>
      <c r="M3058" s="71" t="n">
        <v>208502572.23</v>
      </c>
      <c r="N3058" s="71" t="n">
        <v>10425128.61</v>
      </c>
      <c r="O3058" s="71" t="n">
        <v>198077443.62</v>
      </c>
      <c r="P3058" s="71" t="n">
        <v>155030916.25</v>
      </c>
      <c r="Q3058" s="71" t="n">
        <v>43046527.37</v>
      </c>
      <c r="R3058" t="inlineStr">
        <is>
          <t>DB-03</t>
        </is>
      </c>
      <c r="S3058" t="inlineStr">
        <is>
          <t>Hybrid</t>
        </is>
      </c>
      <c r="T3058" s="70" t="n">
        <v>27</v>
      </c>
      <c r="U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TY103050</t>
        </is>
      </c>
      <c r="B3059" s="68" t="n">
        <v>46065</v>
      </c>
      <c r="C3059" s="69" t="n">
        <v>2026</v>
      </c>
      <c r="D3059" t="inlineStr">
        <is>
          <t>Feb</t>
        </is>
      </c>
      <c r="E3059" t="inlineStr">
        <is>
          <t>Middle East</t>
        </is>
      </c>
      <c r="F3059" t="inlineStr">
        <is>
          <t>Saudi Arabia</t>
        </is>
      </c>
      <c r="G3059" t="inlineStr">
        <is>
          <t>Land Cruiser</t>
        </is>
      </c>
      <c r="H3059" t="inlineStr">
        <is>
          <t>Dealer retail</t>
        </is>
      </c>
      <c r="I3059" t="inlineStr">
        <is>
          <t>Private buyer</t>
        </is>
      </c>
      <c r="J3059" t="inlineStr">
        <is>
          <t>Priya Nair</t>
        </is>
      </c>
      <c r="K3059" s="70" t="n">
        <v>21</v>
      </c>
      <c r="L3059" s="71" t="n">
        <v>7380358.8</v>
      </c>
      <c r="M3059" s="71" t="n">
        <v>154987534.8</v>
      </c>
      <c r="N3059" s="71" t="n">
        <v>4649626.04</v>
      </c>
      <c r="O3059" s="71" t="n">
        <v>150337908.76</v>
      </c>
      <c r="P3059" s="71" t="n">
        <v>117208446.17</v>
      </c>
      <c r="Q3059" s="71" t="n">
        <v>33129462.59</v>
      </c>
      <c r="R3059" t="inlineStr">
        <is>
          <t>RY-02</t>
        </is>
      </c>
      <c r="S3059" t="inlineStr">
        <is>
          <t>Petrol</t>
        </is>
      </c>
      <c r="T3059" s="70" t="n">
        <v>21</v>
      </c>
      <c r="U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TY103051</t>
        </is>
      </c>
      <c r="B3060" s="68" t="n">
        <v>46065</v>
      </c>
      <c r="C3060" s="69" t="n">
        <v>2026</v>
      </c>
      <c r="D3060" t="inlineStr">
        <is>
          <t>Feb</t>
        </is>
      </c>
      <c r="E3060" t="inlineStr">
        <is>
          <t>North America</t>
        </is>
      </c>
      <c r="F3060" t="inlineStr">
        <is>
          <t>Canada</t>
        </is>
      </c>
      <c r="G3060" t="inlineStr">
        <is>
          <t>Hilux</t>
        </is>
      </c>
      <c r="H3060" t="inlineStr">
        <is>
          <t>Fleet</t>
        </is>
      </c>
      <c r="I3060" t="inlineStr">
        <is>
          <t>Private buyer</t>
        </is>
      </c>
      <c r="J3060" t="inlineStr">
        <is>
          <t>Olivia Brown</t>
        </is>
      </c>
      <c r="K3060" s="70" t="n">
        <v>34</v>
      </c>
      <c r="L3060" s="71" t="n">
        <v>4118727.48</v>
      </c>
      <c r="M3060" s="71" t="n">
        <v>140036734.32</v>
      </c>
      <c r="N3060" s="71" t="n">
        <v>0</v>
      </c>
      <c r="O3060" s="71" t="n">
        <v>140036734.32</v>
      </c>
      <c r="P3060" s="71" t="n">
        <v>111976161.26</v>
      </c>
      <c r="Q3060" s="71" t="n">
        <v>28060573.06</v>
      </c>
      <c r="R3060" t="inlineStr">
        <is>
          <t>TO-04</t>
        </is>
      </c>
      <c r="S3060" t="inlineStr">
        <is>
          <t>Petrol</t>
        </is>
      </c>
      <c r="T3060" s="70" t="n">
        <v>36</v>
      </c>
      <c r="U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TY103052</t>
        </is>
      </c>
      <c r="B3061" s="68" t="n">
        <v>46065</v>
      </c>
      <c r="C3061" s="69" t="n">
        <v>2026</v>
      </c>
      <c r="D3061" t="inlineStr">
        <is>
          <t>Feb</t>
        </is>
      </c>
      <c r="E3061" t="inlineStr">
        <is>
          <t>North America</t>
        </is>
      </c>
      <c r="F3061" t="inlineStr">
        <is>
          <t>USA</t>
        </is>
      </c>
      <c r="G3061" t="inlineStr">
        <is>
          <t>Hilux</t>
        </is>
      </c>
      <c r="H3061" t="inlineStr">
        <is>
          <t>Dealer retail</t>
        </is>
      </c>
      <c r="I3061" t="inlineStr">
        <is>
          <t>Government</t>
        </is>
      </c>
      <c r="J3061" t="inlineStr">
        <is>
          <t>Kofi Mensah</t>
        </is>
      </c>
      <c r="K3061" s="70" t="n">
        <v>36</v>
      </c>
      <c r="L3061" s="71" t="n">
        <v>4009471.17</v>
      </c>
      <c r="M3061" s="71" t="n">
        <v>144340962.12</v>
      </c>
      <c r="N3061" s="71" t="n">
        <v>2886819.24</v>
      </c>
      <c r="O3061" s="71" t="n">
        <v>141454142.88</v>
      </c>
      <c r="P3061" s="71" t="n">
        <v>118748137.32</v>
      </c>
      <c r="Q3061" s="71" t="n">
        <v>22706005.56</v>
      </c>
      <c r="R3061" t="inlineStr">
        <is>
          <t>LA-02</t>
        </is>
      </c>
      <c r="S3061" t="inlineStr">
        <is>
          <t>Diesel</t>
        </is>
      </c>
      <c r="T3061" s="70" t="n">
        <v>35</v>
      </c>
      <c r="U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TY103053</t>
        </is>
      </c>
      <c r="B3062" s="68" t="n">
        <v>46065</v>
      </c>
      <c r="C3062" s="69" t="n">
        <v>2026</v>
      </c>
      <c r="D3062" t="inlineStr">
        <is>
          <t>Feb</t>
        </is>
      </c>
      <c r="E3062" t="inlineStr">
        <is>
          <t>Europe</t>
        </is>
      </c>
      <c r="F3062" t="inlineStr">
        <is>
          <t>UK</t>
        </is>
      </c>
      <c r="G3062" t="inlineStr">
        <is>
          <t>Corolla</t>
        </is>
      </c>
      <c r="H3062" t="inlineStr">
        <is>
          <t>Dealer retail</t>
        </is>
      </c>
      <c r="I3062" t="inlineStr">
        <is>
          <t>Company fleet</t>
        </is>
      </c>
      <c r="J3062" t="inlineStr">
        <is>
          <t>Yuki Sato</t>
        </is>
      </c>
      <c r="K3062" s="70" t="n">
        <v>38</v>
      </c>
      <c r="L3062" s="71" t="n">
        <v>2915476.19</v>
      </c>
      <c r="M3062" s="71" t="n">
        <v>110788095.22</v>
      </c>
      <c r="N3062" s="71" t="n">
        <v>0</v>
      </c>
      <c r="O3062" s="71" t="n">
        <v>110788095.22</v>
      </c>
      <c r="P3062" s="71" t="n">
        <v>85608388.56999999</v>
      </c>
      <c r="Q3062" s="71" t="n">
        <v>25179706.65</v>
      </c>
      <c r="R3062" t="inlineStr">
        <is>
          <t>LN-01</t>
        </is>
      </c>
      <c r="S3062" t="inlineStr">
        <is>
          <t>Hybrid</t>
        </is>
      </c>
      <c r="T3062" s="70" t="n">
        <v>37</v>
      </c>
      <c r="U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TY103054</t>
        </is>
      </c>
      <c r="B3063" s="68" t="n">
        <v>46065</v>
      </c>
      <c r="C3063" s="69" t="n">
        <v>2026</v>
      </c>
      <c r="D3063" t="inlineStr">
        <is>
          <t>Feb</t>
        </is>
      </c>
      <c r="E3063" t="inlineStr">
        <is>
          <t>Japan</t>
        </is>
      </c>
      <c r="F3063" t="inlineStr">
        <is>
          <t>Japan</t>
        </is>
      </c>
      <c r="G3063" t="inlineStr">
        <is>
          <t>Prius</t>
        </is>
      </c>
      <c r="H3063" t="inlineStr">
        <is>
          <t>Fleet</t>
        </is>
      </c>
      <c r="I3063" t="inlineStr">
        <is>
          <t>Government</t>
        </is>
      </c>
      <c r="J3063" t="inlineStr">
        <is>
          <t>Noah Smith</t>
        </is>
      </c>
      <c r="K3063" s="70" t="n">
        <v>2</v>
      </c>
      <c r="L3063" s="71" t="n">
        <v>3851189.69</v>
      </c>
      <c r="M3063" s="71" t="n">
        <v>7702379.38</v>
      </c>
      <c r="N3063" s="71" t="n">
        <v>385118.97</v>
      </c>
      <c r="O3063" s="71" t="n">
        <v>7317260.41</v>
      </c>
      <c r="P3063" s="71" t="n">
        <v>5666717.32</v>
      </c>
      <c r="Q3063" s="71" t="n">
        <v>1650543.09</v>
      </c>
      <c r="R3063" t="inlineStr">
        <is>
          <t>NG-03</t>
        </is>
      </c>
      <c r="S3063" t="inlineStr">
        <is>
          <t>Hybrid</t>
        </is>
      </c>
      <c r="T3063" s="70" t="n">
        <v>2</v>
      </c>
      <c r="U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TY103055</t>
        </is>
      </c>
      <c r="B3064" s="68" t="n">
        <v>46066</v>
      </c>
      <c r="C3064" s="69" t="n">
        <v>2026</v>
      </c>
      <c r="D3064" t="inlineStr">
        <is>
          <t>Feb</t>
        </is>
      </c>
      <c r="E3064" t="inlineStr">
        <is>
          <t>North America</t>
        </is>
      </c>
      <c r="F3064" t="inlineStr">
        <is>
          <t>USA</t>
        </is>
      </c>
      <c r="G3064" t="inlineStr">
        <is>
          <t>RAV4</t>
        </is>
      </c>
      <c r="H3064" t="inlineStr">
        <is>
          <t>Dealer retail</t>
        </is>
      </c>
      <c r="I3064" t="inlineStr">
        <is>
          <t>Private buyer</t>
        </is>
      </c>
      <c r="J3064" t="inlineStr">
        <is>
          <t>Ana Costa</t>
        </is>
      </c>
      <c r="K3064" s="70" t="n">
        <v>22</v>
      </c>
      <c r="L3064" s="71" t="n">
        <v>3747293.91</v>
      </c>
      <c r="M3064" s="71" t="n">
        <v>82440466.02</v>
      </c>
      <c r="N3064" s="71" t="n">
        <v>2473213.98</v>
      </c>
      <c r="O3064" s="71" t="n">
        <v>79967252.04000001</v>
      </c>
      <c r="P3064" s="71" t="n">
        <v>63943678.04</v>
      </c>
      <c r="Q3064" s="71" t="n">
        <v>16023574</v>
      </c>
      <c r="R3064" t="inlineStr">
        <is>
          <t>TX-03</t>
        </is>
      </c>
      <c r="S3064" t="inlineStr">
        <is>
          <t>Hybrid</t>
        </is>
      </c>
      <c r="T3064" s="70" t="n">
        <v>22</v>
      </c>
      <c r="U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TY103056</t>
        </is>
      </c>
      <c r="B3065" s="68" t="n">
        <v>46066</v>
      </c>
      <c r="C3065" s="69" t="n">
        <v>2026</v>
      </c>
      <c r="D3065" t="inlineStr">
        <is>
          <t>Feb</t>
        </is>
      </c>
      <c r="E3065" t="inlineStr">
        <is>
          <t>Middle East</t>
        </is>
      </c>
      <c r="F3065" t="inlineStr">
        <is>
          <t>UAE</t>
        </is>
      </c>
      <c r="G3065" t="inlineStr">
        <is>
          <t>RAV4</t>
        </is>
      </c>
      <c r="H3065" t="inlineStr">
        <is>
          <t>Dealer retail</t>
        </is>
      </c>
      <c r="I3065" t="inlineStr">
        <is>
          <t>Private buyer</t>
        </is>
      </c>
      <c r="J3065" t="inlineStr">
        <is>
          <t>Wei Chen</t>
        </is>
      </c>
      <c r="K3065" s="70" t="n">
        <v>22</v>
      </c>
      <c r="L3065" s="71" t="n">
        <v>3694942.21</v>
      </c>
      <c r="M3065" s="71" t="n">
        <v>81288728.62</v>
      </c>
      <c r="N3065" s="71" t="n">
        <v>1625774.57</v>
      </c>
      <c r="O3065" s="71" t="n">
        <v>79662954.05</v>
      </c>
      <c r="P3065" s="71" t="n">
        <v>60646940.33</v>
      </c>
      <c r="Q3065" s="71" t="n">
        <v>19016013.72</v>
      </c>
      <c r="R3065" t="inlineStr">
        <is>
          <t>DB-02</t>
        </is>
      </c>
      <c r="S3065" t="inlineStr">
        <is>
          <t>Hybrid</t>
        </is>
      </c>
      <c r="T3065" s="70" t="n">
        <v>24</v>
      </c>
      <c r="U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TY103057</t>
        </is>
      </c>
      <c r="B3066" s="68" t="n">
        <v>46066</v>
      </c>
      <c r="C3066" s="69" t="n">
        <v>2026</v>
      </c>
      <c r="D3066" t="inlineStr">
        <is>
          <t>Feb</t>
        </is>
      </c>
      <c r="E3066" t="inlineStr">
        <is>
          <t>Middle East</t>
        </is>
      </c>
      <c r="F3066" t="inlineStr">
        <is>
          <t>UAE</t>
        </is>
      </c>
      <c r="G3066" t="inlineStr">
        <is>
          <t>Corolla</t>
        </is>
      </c>
      <c r="H3066" t="inlineStr">
        <is>
          <t>Dealer retail</t>
        </is>
      </c>
      <c r="I3066" t="inlineStr">
        <is>
          <t>Private buyer</t>
        </is>
      </c>
      <c r="J3066" t="inlineStr">
        <is>
          <t>Aisha Bello</t>
        </is>
      </c>
      <c r="K3066" s="70" t="n">
        <v>5</v>
      </c>
      <c r="L3066" s="71" t="n">
        <v>2871631.99</v>
      </c>
      <c r="M3066" s="71" t="n">
        <v>14358159.95</v>
      </c>
      <c r="N3066" s="71" t="n">
        <v>430744.8</v>
      </c>
      <c r="O3066" s="71" t="n">
        <v>13927415.15</v>
      </c>
      <c r="P3066" s="71" t="n">
        <v>11649312.49</v>
      </c>
      <c r="Q3066" s="71" t="n">
        <v>2278102.66</v>
      </c>
      <c r="R3066" t="inlineStr">
        <is>
          <t>DB-04</t>
        </is>
      </c>
      <c r="S3066" t="inlineStr">
        <is>
          <t>Petrol</t>
        </is>
      </c>
      <c r="T3066" s="70" t="n">
        <v>5</v>
      </c>
      <c r="U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TY103058</t>
        </is>
      </c>
      <c r="B3067" s="68" t="n">
        <v>46066</v>
      </c>
      <c r="C3067" s="69" t="n">
        <v>2026</v>
      </c>
      <c r="D3067" t="inlineStr">
        <is>
          <t>Feb</t>
        </is>
      </c>
      <c r="E3067" t="inlineStr">
        <is>
          <t>Asia</t>
        </is>
      </c>
      <c r="F3067" t="inlineStr">
        <is>
          <t>Indonesia</t>
        </is>
      </c>
      <c r="G3067" t="inlineStr">
        <is>
          <t>RAV4</t>
        </is>
      </c>
      <c r="H3067" t="inlineStr">
        <is>
          <t>Dealer retail</t>
        </is>
      </c>
      <c r="I3067" t="inlineStr">
        <is>
          <t>Private buyer</t>
        </is>
      </c>
      <c r="J3067" t="inlineStr">
        <is>
          <t>Omar Haddad</t>
        </is>
      </c>
      <c r="K3067" s="70" t="n">
        <v>18</v>
      </c>
      <c r="L3067" s="71" t="n">
        <v>3841273.25</v>
      </c>
      <c r="M3067" s="71" t="n">
        <v>69142918.5</v>
      </c>
      <c r="N3067" s="71" t="n">
        <v>3457145.93</v>
      </c>
      <c r="O3067" s="71" t="n">
        <v>65685772.57</v>
      </c>
      <c r="P3067" s="71" t="n">
        <v>50670541.55</v>
      </c>
      <c r="Q3067" s="71" t="n">
        <v>15015231.02</v>
      </c>
      <c r="R3067" t="inlineStr">
        <is>
          <t>JK-04</t>
        </is>
      </c>
      <c r="S3067" t="inlineStr">
        <is>
          <t>Hybrid</t>
        </is>
      </c>
      <c r="T3067" s="70" t="n">
        <v>19</v>
      </c>
      <c r="U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TY103059</t>
        </is>
      </c>
      <c r="B3068" s="68" t="n">
        <v>46066</v>
      </c>
      <c r="C3068" s="69" t="n">
        <v>2026</v>
      </c>
      <c r="D3068" t="inlineStr">
        <is>
          <t>Feb</t>
        </is>
      </c>
      <c r="E3068" t="inlineStr">
        <is>
          <t>Japan</t>
        </is>
      </c>
      <c r="F3068" t="inlineStr">
        <is>
          <t>Japan</t>
        </is>
      </c>
      <c r="G3068" t="inlineStr">
        <is>
          <t>Corolla</t>
        </is>
      </c>
      <c r="H3068" t="inlineStr">
        <is>
          <t>Dealer retail</t>
        </is>
      </c>
      <c r="I3068" t="inlineStr">
        <is>
          <t>Company fleet</t>
        </is>
      </c>
      <c r="J3068" t="inlineStr">
        <is>
          <t>Omar Haddad</t>
        </is>
      </c>
      <c r="K3068" s="70" t="n">
        <v>15</v>
      </c>
      <c r="L3068" s="71" t="n">
        <v>2839794.94</v>
      </c>
      <c r="M3068" s="71" t="n">
        <v>42596924.1</v>
      </c>
      <c r="N3068" s="71" t="n">
        <v>0</v>
      </c>
      <c r="O3068" s="71" t="n">
        <v>42596924.1</v>
      </c>
      <c r="P3068" s="71" t="n">
        <v>33416775.18</v>
      </c>
      <c r="Q3068" s="71" t="n">
        <v>9180148.92</v>
      </c>
      <c r="R3068" t="inlineStr">
        <is>
          <t>OS-02</t>
        </is>
      </c>
      <c r="S3068" t="inlineStr">
        <is>
          <t>Hybrid</t>
        </is>
      </c>
      <c r="T3068" s="70" t="n">
        <v>15</v>
      </c>
      <c r="U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TY103060</t>
        </is>
      </c>
      <c r="B3069" s="68" t="n">
        <v>46066</v>
      </c>
      <c r="C3069" s="69" t="n">
        <v>2026</v>
      </c>
      <c r="D3069" t="inlineStr">
        <is>
          <t>Feb</t>
        </is>
      </c>
      <c r="E3069" t="inlineStr">
        <is>
          <t>Japan</t>
        </is>
      </c>
      <c r="F3069" t="inlineStr">
        <is>
          <t>Japan</t>
        </is>
      </c>
      <c r="G3069" t="inlineStr">
        <is>
          <t>Corolla</t>
        </is>
      </c>
      <c r="H3069" t="inlineStr">
        <is>
          <t>Dealer retail</t>
        </is>
      </c>
      <c r="I3069" t="inlineStr">
        <is>
          <t>Private buyer</t>
        </is>
      </c>
      <c r="J3069" t="inlineStr">
        <is>
          <t>Priya Nair</t>
        </is>
      </c>
      <c r="K3069" s="70" t="n">
        <v>34</v>
      </c>
      <c r="L3069" s="71" t="n">
        <v>2782038.46</v>
      </c>
      <c r="M3069" s="71" t="n">
        <v>94589307.64</v>
      </c>
      <c r="N3069" s="71" t="n">
        <v>2837679.23</v>
      </c>
      <c r="O3069" s="71" t="n">
        <v>91751628.41</v>
      </c>
      <c r="P3069" s="71" t="n">
        <v>78826605.22</v>
      </c>
      <c r="Q3069" s="71" t="n">
        <v>12925023.19</v>
      </c>
      <c r="R3069" t="inlineStr">
        <is>
          <t>TK-04</t>
        </is>
      </c>
      <c r="S3069" t="inlineStr">
        <is>
          <t>Petrol</t>
        </is>
      </c>
      <c r="T3069" s="70" t="n">
        <v>33</v>
      </c>
      <c r="U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TY103061</t>
        </is>
      </c>
      <c r="B3070" s="68" t="n">
        <v>46066</v>
      </c>
      <c r="C3070" s="69" t="n">
        <v>2026</v>
      </c>
      <c r="D3070" t="inlineStr">
        <is>
          <t>Feb</t>
        </is>
      </c>
      <c r="E3070" t="inlineStr">
        <is>
          <t>Asia</t>
        </is>
      </c>
      <c r="F3070" t="inlineStr">
        <is>
          <t>Thailand</t>
        </is>
      </c>
      <c r="G3070" t="inlineStr">
        <is>
          <t>Camry</t>
        </is>
      </c>
      <c r="H3070" t="inlineStr">
        <is>
          <t>Dealer retail</t>
        </is>
      </c>
      <c r="I3070" t="inlineStr">
        <is>
          <t>Company fleet</t>
        </is>
      </c>
      <c r="J3070" t="inlineStr">
        <is>
          <t>Sophie Müller</t>
        </is>
      </c>
      <c r="K3070" s="70" t="n">
        <v>12</v>
      </c>
      <c r="L3070" s="71" t="n">
        <v>4096641.6</v>
      </c>
      <c r="M3070" s="71" t="n">
        <v>49159699.2</v>
      </c>
      <c r="N3070" s="71" t="n">
        <v>983193.98</v>
      </c>
      <c r="O3070" s="71" t="n">
        <v>48176505.22</v>
      </c>
      <c r="P3070" s="71" t="n">
        <v>37498461.6</v>
      </c>
      <c r="Q3070" s="71" t="n">
        <v>10678043.62</v>
      </c>
      <c r="R3070" t="inlineStr">
        <is>
          <t>BK-03</t>
        </is>
      </c>
      <c r="S3070" t="inlineStr">
        <is>
          <t>Hybrid</t>
        </is>
      </c>
      <c r="T3070" s="70" t="n">
        <v>13</v>
      </c>
      <c r="U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TY103062</t>
        </is>
      </c>
      <c r="B3071" s="68" t="n">
        <v>46066</v>
      </c>
      <c r="C3071" s="69" t="n">
        <v>2026</v>
      </c>
      <c r="D3071" t="inlineStr">
        <is>
          <t>Feb</t>
        </is>
      </c>
      <c r="E3071" t="inlineStr">
        <is>
          <t>Middle East</t>
        </is>
      </c>
      <c r="F3071" t="inlineStr">
        <is>
          <t>UAE</t>
        </is>
      </c>
      <c r="G3071" t="inlineStr">
        <is>
          <t>Prius</t>
        </is>
      </c>
      <c r="H3071" t="inlineStr">
        <is>
          <t>Dealer retail</t>
        </is>
      </c>
      <c r="I3071" t="inlineStr">
        <is>
          <t>Government</t>
        </is>
      </c>
      <c r="J3071" t="inlineStr">
        <is>
          <t>Lucas Martin</t>
        </is>
      </c>
      <c r="K3071" s="70" t="n">
        <v>2</v>
      </c>
      <c r="L3071" s="71" t="n">
        <v>3889406.51</v>
      </c>
      <c r="M3071" s="71" t="n">
        <v>7778813.02</v>
      </c>
      <c r="N3071" s="71" t="n">
        <v>155576.26</v>
      </c>
      <c r="O3071" s="71" t="n">
        <v>7623236.76</v>
      </c>
      <c r="P3071" s="71" t="n">
        <v>5803043.75</v>
      </c>
      <c r="Q3071" s="71" t="n">
        <v>1820193.01</v>
      </c>
      <c r="R3071" t="inlineStr">
        <is>
          <t>DB-04</t>
        </is>
      </c>
      <c r="S3071" t="inlineStr">
        <is>
          <t>Hybrid</t>
        </is>
      </c>
      <c r="T3071" s="70" t="n">
        <v>2</v>
      </c>
      <c r="U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TY103063</t>
        </is>
      </c>
      <c r="B3072" s="68" t="n">
        <v>46067</v>
      </c>
      <c r="C3072" s="69" t="n">
        <v>2026</v>
      </c>
      <c r="D3072" t="inlineStr">
        <is>
          <t>Feb</t>
        </is>
      </c>
      <c r="E3072" t="inlineStr">
        <is>
          <t>Japan</t>
        </is>
      </c>
      <c r="F3072" t="inlineStr">
        <is>
          <t>Japan</t>
        </is>
      </c>
      <c r="G3072" t="inlineStr">
        <is>
          <t>bZ4X</t>
        </is>
      </c>
      <c r="H3072" t="inlineStr">
        <is>
          <t>Dealer retail</t>
        </is>
      </c>
      <c r="I3072" t="inlineStr">
        <is>
          <t>Private buyer</t>
        </is>
      </c>
      <c r="J3072" t="inlineStr">
        <is>
          <t>Ravindra Patil</t>
        </is>
      </c>
      <c r="K3072" s="70" t="n">
        <v>15</v>
      </c>
      <c r="L3072" s="71" t="n">
        <v>6698871.71</v>
      </c>
      <c r="M3072" s="71" t="n">
        <v>100483075.65</v>
      </c>
      <c r="N3072" s="71" t="n">
        <v>3014492.27</v>
      </c>
      <c r="O3072" s="71" t="n">
        <v>97468583.38</v>
      </c>
      <c r="P3072" s="71" t="n">
        <v>84062093.36</v>
      </c>
      <c r="Q3072" s="71" t="n">
        <v>13406490.02</v>
      </c>
      <c r="R3072" t="inlineStr">
        <is>
          <t>TK-04</t>
        </is>
      </c>
      <c r="S3072" t="inlineStr">
        <is>
          <t>EV</t>
        </is>
      </c>
      <c r="T3072" s="70" t="n">
        <v>14</v>
      </c>
      <c r="U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TY103064</t>
        </is>
      </c>
      <c r="B3073" s="68" t="n">
        <v>46067</v>
      </c>
      <c r="C3073" s="69" t="n">
        <v>2026</v>
      </c>
      <c r="D3073" t="inlineStr">
        <is>
          <t>Feb</t>
        </is>
      </c>
      <c r="E3073" t="inlineStr">
        <is>
          <t>Europe</t>
        </is>
      </c>
      <c r="F3073" t="inlineStr">
        <is>
          <t>France</t>
        </is>
      </c>
      <c r="G3073" t="inlineStr">
        <is>
          <t>bZ4X</t>
        </is>
      </c>
      <c r="H3073" t="inlineStr">
        <is>
          <t>Online reservation</t>
        </is>
      </c>
      <c r="I3073" t="inlineStr">
        <is>
          <t>Private buyer</t>
        </is>
      </c>
      <c r="J3073" t="inlineStr">
        <is>
          <t>Kofi Mensah</t>
        </is>
      </c>
      <c r="K3073" s="70" t="n">
        <v>39</v>
      </c>
      <c r="L3073" s="71" t="n">
        <v>7271406.58</v>
      </c>
      <c r="M3073" s="71" t="n">
        <v>283584856.62</v>
      </c>
      <c r="N3073" s="71" t="n">
        <v>8507545.699999999</v>
      </c>
      <c r="O3073" s="71" t="n">
        <v>275077310.92</v>
      </c>
      <c r="P3073" s="71" t="n">
        <v>205400895.06</v>
      </c>
      <c r="Q3073" s="71" t="n">
        <v>69676415.86</v>
      </c>
      <c r="R3073" t="inlineStr">
        <is>
          <t>PA-02</t>
        </is>
      </c>
      <c r="S3073" t="inlineStr">
        <is>
          <t>EV</t>
        </is>
      </c>
      <c r="T3073" s="70" t="n">
        <v>40</v>
      </c>
      <c r="U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TY103065</t>
        </is>
      </c>
      <c r="B3074" s="68" t="n">
        <v>46067</v>
      </c>
      <c r="C3074" s="69" t="n">
        <v>2026</v>
      </c>
      <c r="D3074" t="inlineStr">
        <is>
          <t>Feb</t>
        </is>
      </c>
      <c r="E3074" t="inlineStr">
        <is>
          <t>Japan</t>
        </is>
      </c>
      <c r="F3074" t="inlineStr">
        <is>
          <t>Japan</t>
        </is>
      </c>
      <c r="G3074" t="inlineStr">
        <is>
          <t>bZ4X</t>
        </is>
      </c>
      <c r="H3074" t="inlineStr">
        <is>
          <t>Dealer retail</t>
        </is>
      </c>
      <c r="I3074" t="inlineStr">
        <is>
          <t>Private buyer</t>
        </is>
      </c>
      <c r="J3074" t="inlineStr">
        <is>
          <t>Hiroshi Tanaka</t>
        </is>
      </c>
      <c r="K3074" s="70" t="n">
        <v>16</v>
      </c>
      <c r="L3074" s="71" t="n">
        <v>7333296.54</v>
      </c>
      <c r="M3074" s="71" t="n">
        <v>117332744.64</v>
      </c>
      <c r="N3074" s="71" t="n">
        <v>0</v>
      </c>
      <c r="O3074" s="71" t="n">
        <v>117332744.64</v>
      </c>
      <c r="P3074" s="71" t="n">
        <v>84019206.06</v>
      </c>
      <c r="Q3074" s="71" t="n">
        <v>33313538.58</v>
      </c>
      <c r="R3074" t="inlineStr">
        <is>
          <t>NG-04</t>
        </is>
      </c>
      <c r="S3074" t="inlineStr">
        <is>
          <t>EV</t>
        </is>
      </c>
      <c r="T3074" s="70" t="n">
        <v>16</v>
      </c>
      <c r="U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TY103066</t>
        </is>
      </c>
      <c r="B3075" s="68" t="n">
        <v>46067</v>
      </c>
      <c r="C3075" s="69" t="n">
        <v>2026</v>
      </c>
      <c r="D3075" t="inlineStr">
        <is>
          <t>Feb</t>
        </is>
      </c>
      <c r="E3075" t="inlineStr">
        <is>
          <t>Europe</t>
        </is>
      </c>
      <c r="F3075" t="inlineStr">
        <is>
          <t>Germany</t>
        </is>
      </c>
      <c r="G3075" t="inlineStr">
        <is>
          <t>RAV4</t>
        </is>
      </c>
      <c r="H3075" t="inlineStr">
        <is>
          <t>Dealer retail</t>
        </is>
      </c>
      <c r="I3075" t="inlineStr">
        <is>
          <t>Private buyer</t>
        </is>
      </c>
      <c r="J3075" t="inlineStr">
        <is>
          <t>Zoya Ahmed</t>
        </is>
      </c>
      <c r="K3075" s="70" t="n">
        <v>38</v>
      </c>
      <c r="L3075" s="71" t="n">
        <v>3734591.82</v>
      </c>
      <c r="M3075" s="71" t="n">
        <v>141914489.16</v>
      </c>
      <c r="N3075" s="71" t="n">
        <v>0</v>
      </c>
      <c r="O3075" s="71" t="n">
        <v>141914489.16</v>
      </c>
      <c r="P3075" s="71" t="n">
        <v>105237166.5</v>
      </c>
      <c r="Q3075" s="71" t="n">
        <v>36677322.66</v>
      </c>
      <c r="R3075" t="inlineStr">
        <is>
          <t>BE-03</t>
        </is>
      </c>
      <c r="S3075" t="inlineStr">
        <is>
          <t>Petrol</t>
        </is>
      </c>
      <c r="T3075" s="70" t="n">
        <v>40</v>
      </c>
      <c r="U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TY103067</t>
        </is>
      </c>
      <c r="B3076" s="68" t="n">
        <v>46067</v>
      </c>
      <c r="C3076" s="69" t="n">
        <v>2026</v>
      </c>
      <c r="D3076" t="inlineStr">
        <is>
          <t>Feb</t>
        </is>
      </c>
      <c r="E3076" t="inlineStr">
        <is>
          <t>Middle East</t>
        </is>
      </c>
      <c r="F3076" t="inlineStr">
        <is>
          <t>Saudi Arabia</t>
        </is>
      </c>
      <c r="G3076" t="inlineStr">
        <is>
          <t>bZ4X</t>
        </is>
      </c>
      <c r="H3076" t="inlineStr">
        <is>
          <t>Dealer retail</t>
        </is>
      </c>
      <c r="I3076" t="inlineStr">
        <is>
          <t>Company fleet</t>
        </is>
      </c>
      <c r="J3076" t="inlineStr">
        <is>
          <t>Mei Lin</t>
        </is>
      </c>
      <c r="K3076" s="70" t="n">
        <v>6</v>
      </c>
      <c r="L3076" s="71" t="n">
        <v>6794214.47</v>
      </c>
      <c r="M3076" s="71" t="n">
        <v>40765286.82</v>
      </c>
      <c r="N3076" s="71" t="n">
        <v>815305.74</v>
      </c>
      <c r="O3076" s="71" t="n">
        <v>39949981.08</v>
      </c>
      <c r="P3076" s="71" t="n">
        <v>33504014.4</v>
      </c>
      <c r="Q3076" s="71" t="n">
        <v>6445966.68</v>
      </c>
      <c r="R3076" t="inlineStr">
        <is>
          <t>RY-03</t>
        </is>
      </c>
      <c r="S3076" t="inlineStr">
        <is>
          <t>EV</t>
        </is>
      </c>
      <c r="T3076" s="70" t="n">
        <v>6</v>
      </c>
      <c r="U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TY103068</t>
        </is>
      </c>
      <c r="B3077" s="68" t="n">
        <v>46067</v>
      </c>
      <c r="C3077" s="69" t="n">
        <v>2026</v>
      </c>
      <c r="D3077" t="inlineStr">
        <is>
          <t>Feb</t>
        </is>
      </c>
      <c r="E3077" t="inlineStr">
        <is>
          <t>North America</t>
        </is>
      </c>
      <c r="F3077" t="inlineStr">
        <is>
          <t>Canada</t>
        </is>
      </c>
      <c r="G3077" t="inlineStr">
        <is>
          <t>Prius</t>
        </is>
      </c>
      <c r="H3077" t="inlineStr">
        <is>
          <t>Dealer retail</t>
        </is>
      </c>
      <c r="I3077" t="inlineStr">
        <is>
          <t>Company fleet</t>
        </is>
      </c>
      <c r="J3077" t="inlineStr">
        <is>
          <t>Sophie Müller</t>
        </is>
      </c>
      <c r="K3077" s="70" t="n">
        <v>10</v>
      </c>
      <c r="L3077" s="71" t="n">
        <v>3657309.92</v>
      </c>
      <c r="M3077" s="71" t="n">
        <v>36573099.2</v>
      </c>
      <c r="N3077" s="71" t="n">
        <v>731461.98</v>
      </c>
      <c r="O3077" s="71" t="n">
        <v>35841637.22</v>
      </c>
      <c r="P3077" s="71" t="n">
        <v>27388684.08</v>
      </c>
      <c r="Q3077" s="71" t="n">
        <v>8452953.140000001</v>
      </c>
      <c r="R3077" t="inlineStr">
        <is>
          <t>TO-02</t>
        </is>
      </c>
      <c r="S3077" t="inlineStr">
        <is>
          <t>Hybrid</t>
        </is>
      </c>
      <c r="T3077" s="70" t="n">
        <v>10</v>
      </c>
      <c r="U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TY103069</t>
        </is>
      </c>
      <c r="B3078" s="68" t="n">
        <v>46067</v>
      </c>
      <c r="C3078" s="69" t="n">
        <v>2026</v>
      </c>
      <c r="D3078" t="inlineStr">
        <is>
          <t>Feb</t>
        </is>
      </c>
      <c r="E3078" t="inlineStr">
        <is>
          <t>Asia</t>
        </is>
      </c>
      <c r="F3078" t="inlineStr">
        <is>
          <t>India</t>
        </is>
      </c>
      <c r="G3078" t="inlineStr">
        <is>
          <t>Prius</t>
        </is>
      </c>
      <c r="H3078" t="inlineStr">
        <is>
          <t>Dealer retail</t>
        </is>
      </c>
      <c r="I3078" t="inlineStr">
        <is>
          <t>Private buyer</t>
        </is>
      </c>
      <c r="J3078" t="inlineStr">
        <is>
          <t>Carlos Silva</t>
        </is>
      </c>
      <c r="K3078" s="70" t="n">
        <v>11</v>
      </c>
      <c r="L3078" s="71" t="n">
        <v>3629659.21</v>
      </c>
      <c r="M3078" s="71" t="n">
        <v>39926251.31</v>
      </c>
      <c r="N3078" s="71" t="n">
        <v>798525.03</v>
      </c>
      <c r="O3078" s="71" t="n">
        <v>39127726.28</v>
      </c>
      <c r="P3078" s="71" t="n">
        <v>32165542.71</v>
      </c>
      <c r="Q3078" s="71" t="n">
        <v>6962183.57</v>
      </c>
      <c r="R3078" t="inlineStr">
        <is>
          <t>BL-03</t>
        </is>
      </c>
      <c r="S3078" t="inlineStr">
        <is>
          <t>Hybrid</t>
        </is>
      </c>
      <c r="T3078" s="70" t="n">
        <v>12</v>
      </c>
      <c r="U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TY103070</t>
        </is>
      </c>
      <c r="B3079" s="68" t="n">
        <v>46067</v>
      </c>
      <c r="C3079" s="69" t="n">
        <v>2026</v>
      </c>
      <c r="D3079" t="inlineStr">
        <is>
          <t>Feb</t>
        </is>
      </c>
      <c r="E3079" t="inlineStr">
        <is>
          <t>Asia</t>
        </is>
      </c>
      <c r="F3079" t="inlineStr">
        <is>
          <t>India</t>
        </is>
      </c>
      <c r="G3079" t="inlineStr">
        <is>
          <t>Corolla</t>
        </is>
      </c>
      <c r="H3079" t="inlineStr">
        <is>
          <t>Dealer retail</t>
        </is>
      </c>
      <c r="I3079" t="inlineStr">
        <is>
          <t>Private buyer</t>
        </is>
      </c>
      <c r="J3079" t="inlineStr">
        <is>
          <t>Omar Haddad</t>
        </is>
      </c>
      <c r="K3079" s="70" t="n">
        <v>24</v>
      </c>
      <c r="L3079" s="71" t="n">
        <v>2945665.78</v>
      </c>
      <c r="M3079" s="71" t="n">
        <v>70695978.72</v>
      </c>
      <c r="N3079" s="71" t="n">
        <v>2120879.36</v>
      </c>
      <c r="O3079" s="71" t="n">
        <v>68575099.36</v>
      </c>
      <c r="P3079" s="71" t="n">
        <v>54565767.71</v>
      </c>
      <c r="Q3079" s="71" t="n">
        <v>14009331.65</v>
      </c>
      <c r="R3079" t="inlineStr">
        <is>
          <t>BL-04</t>
        </is>
      </c>
      <c r="S3079" t="inlineStr">
        <is>
          <t>Petrol</t>
        </is>
      </c>
      <c r="T3079" s="70" t="n">
        <v>24</v>
      </c>
      <c r="U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TY103071</t>
        </is>
      </c>
      <c r="B3080" s="68" t="n">
        <v>46067</v>
      </c>
      <c r="C3080" s="69" t="n">
        <v>2026</v>
      </c>
      <c r="D3080" t="inlineStr">
        <is>
          <t>Feb</t>
        </is>
      </c>
      <c r="E3080" t="inlineStr">
        <is>
          <t>North America</t>
        </is>
      </c>
      <c r="F3080" t="inlineStr">
        <is>
          <t>Canada</t>
        </is>
      </c>
      <c r="G3080" t="inlineStr">
        <is>
          <t>Camry</t>
        </is>
      </c>
      <c r="H3080" t="inlineStr">
        <is>
          <t>Dealer retail</t>
        </is>
      </c>
      <c r="I3080" t="inlineStr">
        <is>
          <t>Company fleet</t>
        </is>
      </c>
      <c r="J3080" t="inlineStr">
        <is>
          <t>Ruhi Shaikh</t>
        </is>
      </c>
      <c r="K3080" s="70" t="n">
        <v>13</v>
      </c>
      <c r="L3080" s="71" t="n">
        <v>4087806.86</v>
      </c>
      <c r="M3080" s="71" t="n">
        <v>53141489.18</v>
      </c>
      <c r="N3080" s="71" t="n">
        <v>1062829.78</v>
      </c>
      <c r="O3080" s="71" t="n">
        <v>52078659.4</v>
      </c>
      <c r="P3080" s="71" t="n">
        <v>39997006.82</v>
      </c>
      <c r="Q3080" s="71" t="n">
        <v>12081652.58</v>
      </c>
      <c r="R3080" t="inlineStr">
        <is>
          <t>TO-02</t>
        </is>
      </c>
      <c r="S3080" t="inlineStr">
        <is>
          <t>Petrol</t>
        </is>
      </c>
      <c r="T3080" s="70" t="n">
        <v>12</v>
      </c>
      <c r="U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TY103072</t>
        </is>
      </c>
      <c r="B3081" s="68" t="n">
        <v>46068</v>
      </c>
      <c r="C3081" s="69" t="n">
        <v>2026</v>
      </c>
      <c r="D3081" t="inlineStr">
        <is>
          <t>Feb</t>
        </is>
      </c>
      <c r="E3081" t="inlineStr">
        <is>
          <t>Europe</t>
        </is>
      </c>
      <c r="F3081" t="inlineStr">
        <is>
          <t>Germany</t>
        </is>
      </c>
      <c r="G3081" t="inlineStr">
        <is>
          <t>RAV4</t>
        </is>
      </c>
      <c r="H3081" t="inlineStr">
        <is>
          <t>Dealer retail</t>
        </is>
      </c>
      <c r="I3081" t="inlineStr">
        <is>
          <t>Private buyer</t>
        </is>
      </c>
      <c r="J3081" t="inlineStr">
        <is>
          <t>Mei Lin</t>
        </is>
      </c>
      <c r="K3081" s="70" t="n">
        <v>38</v>
      </c>
      <c r="L3081" s="71" t="n">
        <v>3661367.12</v>
      </c>
      <c r="M3081" s="71" t="n">
        <v>139131950.56</v>
      </c>
      <c r="N3081" s="71" t="n">
        <v>4173958.52</v>
      </c>
      <c r="O3081" s="71" t="n">
        <v>134957992.04</v>
      </c>
      <c r="P3081" s="71" t="n">
        <v>108334056.49</v>
      </c>
      <c r="Q3081" s="71" t="n">
        <v>26623935.55</v>
      </c>
      <c r="R3081" t="inlineStr">
        <is>
          <t>BE-02</t>
        </is>
      </c>
      <c r="S3081" t="inlineStr">
        <is>
          <t>Petrol</t>
        </is>
      </c>
      <c r="T3081" s="70" t="n">
        <v>39</v>
      </c>
      <c r="U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TY103073</t>
        </is>
      </c>
      <c r="B3082" s="68" t="n">
        <v>46068</v>
      </c>
      <c r="C3082" s="69" t="n">
        <v>2026</v>
      </c>
      <c r="D3082" t="inlineStr">
        <is>
          <t>Feb</t>
        </is>
      </c>
      <c r="E3082" t="inlineStr">
        <is>
          <t>North America</t>
        </is>
      </c>
      <c r="F3082" t="inlineStr">
        <is>
          <t>Canada</t>
        </is>
      </c>
      <c r="G3082" t="inlineStr">
        <is>
          <t>Corolla</t>
        </is>
      </c>
      <c r="H3082" t="inlineStr">
        <is>
          <t>Online reservation</t>
        </is>
      </c>
      <c r="I3082" t="inlineStr">
        <is>
          <t>Company fleet</t>
        </is>
      </c>
      <c r="J3082" t="inlineStr">
        <is>
          <t>Omar Haddad</t>
        </is>
      </c>
      <c r="K3082" s="70" t="n">
        <v>20</v>
      </c>
      <c r="L3082" s="71" t="n">
        <v>2934997.34</v>
      </c>
      <c r="M3082" s="71" t="n">
        <v>58699946.8</v>
      </c>
      <c r="N3082" s="71" t="n">
        <v>1760998.4</v>
      </c>
      <c r="O3082" s="71" t="n">
        <v>56938948.4</v>
      </c>
      <c r="P3082" s="71" t="n">
        <v>47238543.41</v>
      </c>
      <c r="Q3082" s="71" t="n">
        <v>9700404.99</v>
      </c>
      <c r="R3082" t="inlineStr">
        <is>
          <t>TO-02</t>
        </is>
      </c>
      <c r="S3082" t="inlineStr">
        <is>
          <t>Hybrid</t>
        </is>
      </c>
      <c r="T3082" s="70" t="n">
        <v>20</v>
      </c>
      <c r="U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TY103074</t>
        </is>
      </c>
      <c r="B3083" s="68" t="n">
        <v>46068</v>
      </c>
      <c r="C3083" s="69" t="n">
        <v>2026</v>
      </c>
      <c r="D3083" t="inlineStr">
        <is>
          <t>Feb</t>
        </is>
      </c>
      <c r="E3083" t="inlineStr">
        <is>
          <t>Japan</t>
        </is>
      </c>
      <c r="F3083" t="inlineStr">
        <is>
          <t>Japan</t>
        </is>
      </c>
      <c r="G3083" t="inlineStr">
        <is>
          <t>Land Cruiser</t>
        </is>
      </c>
      <c r="H3083" t="inlineStr">
        <is>
          <t>Dealer retail</t>
        </is>
      </c>
      <c r="I3083" t="inlineStr">
        <is>
          <t>Company fleet</t>
        </is>
      </c>
      <c r="J3083" t="inlineStr">
        <is>
          <t>Fatima Al-Saud</t>
        </is>
      </c>
      <c r="K3083" s="70" t="n">
        <v>39</v>
      </c>
      <c r="L3083" s="71" t="n">
        <v>7484453.22</v>
      </c>
      <c r="M3083" s="71" t="n">
        <v>291893675.58</v>
      </c>
      <c r="N3083" s="71" t="n">
        <v>0</v>
      </c>
      <c r="O3083" s="71" t="n">
        <v>291893675.58</v>
      </c>
      <c r="P3083" s="71" t="n">
        <v>216841867.07</v>
      </c>
      <c r="Q3083" s="71" t="n">
        <v>75051808.51000001</v>
      </c>
      <c r="R3083" t="inlineStr">
        <is>
          <t>OS-02</t>
        </is>
      </c>
      <c r="S3083" t="inlineStr">
        <is>
          <t>Diesel</t>
        </is>
      </c>
      <c r="T3083" s="70" t="n">
        <v>38</v>
      </c>
      <c r="U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TY103075</t>
        </is>
      </c>
      <c r="B3084" s="68" t="n">
        <v>46068</v>
      </c>
      <c r="C3084" s="69" t="n">
        <v>2026</v>
      </c>
      <c r="D3084" t="inlineStr">
        <is>
          <t>Feb</t>
        </is>
      </c>
      <c r="E3084" t="inlineStr">
        <is>
          <t>Japan</t>
        </is>
      </c>
      <c r="F3084" t="inlineStr">
        <is>
          <t>Japan</t>
        </is>
      </c>
      <c r="G3084" t="inlineStr">
        <is>
          <t>Corolla</t>
        </is>
      </c>
      <c r="H3084" t="inlineStr">
        <is>
          <t>Dealer retail</t>
        </is>
      </c>
      <c r="I3084" t="inlineStr">
        <is>
          <t>Private buyer</t>
        </is>
      </c>
      <c r="J3084" t="inlineStr">
        <is>
          <t>Priya Nair</t>
        </is>
      </c>
      <c r="K3084" s="70" t="n">
        <v>8</v>
      </c>
      <c r="L3084" s="71" t="n">
        <v>2667279.35</v>
      </c>
      <c r="M3084" s="71" t="n">
        <v>21338234.8</v>
      </c>
      <c r="N3084" s="71" t="n">
        <v>640147.04</v>
      </c>
      <c r="O3084" s="71" t="n">
        <v>20698087.76</v>
      </c>
      <c r="P3084" s="71" t="n">
        <v>18825162.33</v>
      </c>
      <c r="Q3084" s="71" t="n">
        <v>1872925.43</v>
      </c>
      <c r="R3084" t="inlineStr">
        <is>
          <t>TK-04</t>
        </is>
      </c>
      <c r="S3084" t="inlineStr">
        <is>
          <t>Hybrid</t>
        </is>
      </c>
      <c r="T3084" s="70" t="n">
        <v>9</v>
      </c>
      <c r="U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TY103076</t>
        </is>
      </c>
      <c r="B3085" s="68" t="n">
        <v>46068</v>
      </c>
      <c r="C3085" s="69" t="n">
        <v>2026</v>
      </c>
      <c r="D3085" t="inlineStr">
        <is>
          <t>Feb</t>
        </is>
      </c>
      <c r="E3085" t="inlineStr">
        <is>
          <t>North America</t>
        </is>
      </c>
      <c r="F3085" t="inlineStr">
        <is>
          <t>Canada</t>
        </is>
      </c>
      <c r="G3085" t="inlineStr">
        <is>
          <t>Prius</t>
        </is>
      </c>
      <c r="H3085" t="inlineStr">
        <is>
          <t>Dealer retail</t>
        </is>
      </c>
      <c r="I3085" t="inlineStr">
        <is>
          <t>Private buyer</t>
        </is>
      </c>
      <c r="J3085" t="inlineStr">
        <is>
          <t>Mei Lin</t>
        </is>
      </c>
      <c r="K3085" s="70" t="n">
        <v>39</v>
      </c>
      <c r="L3085" s="71" t="n">
        <v>3810226.87</v>
      </c>
      <c r="M3085" s="71" t="n">
        <v>148598847.93</v>
      </c>
      <c r="N3085" s="71" t="n">
        <v>4457965.44</v>
      </c>
      <c r="O3085" s="71" t="n">
        <v>144140882.49</v>
      </c>
      <c r="P3085" s="71" t="n">
        <v>106177094.12</v>
      </c>
      <c r="Q3085" s="71" t="n">
        <v>37963788.37</v>
      </c>
      <c r="R3085" t="inlineStr">
        <is>
          <t>TO-01</t>
        </is>
      </c>
      <c r="S3085" t="inlineStr">
        <is>
          <t>Hybrid</t>
        </is>
      </c>
      <c r="T3085" s="70" t="n">
        <v>39</v>
      </c>
      <c r="U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TY103077</t>
        </is>
      </c>
      <c r="B3086" s="68" t="n">
        <v>46068</v>
      </c>
      <c r="C3086" s="69" t="n">
        <v>2026</v>
      </c>
      <c r="D3086" t="inlineStr">
        <is>
          <t>Feb</t>
        </is>
      </c>
      <c r="E3086" t="inlineStr">
        <is>
          <t>North America</t>
        </is>
      </c>
      <c r="F3086" t="inlineStr">
        <is>
          <t>Canada</t>
        </is>
      </c>
      <c r="G3086" t="inlineStr">
        <is>
          <t>bZ4X</t>
        </is>
      </c>
      <c r="H3086" t="inlineStr">
        <is>
          <t>Dealer retail</t>
        </is>
      </c>
      <c r="I3086" t="inlineStr">
        <is>
          <t>Private buyer</t>
        </is>
      </c>
      <c r="J3086" t="inlineStr">
        <is>
          <t>Fatima Al-Saud</t>
        </is>
      </c>
      <c r="K3086" s="70" t="n">
        <v>16</v>
      </c>
      <c r="L3086" s="71" t="n">
        <v>6706263.38</v>
      </c>
      <c r="M3086" s="71" t="n">
        <v>107300214.08</v>
      </c>
      <c r="N3086" s="71" t="n">
        <v>0</v>
      </c>
      <c r="O3086" s="71" t="n">
        <v>107300214.08</v>
      </c>
      <c r="P3086" s="71" t="n">
        <v>89552820.39</v>
      </c>
      <c r="Q3086" s="71" t="n">
        <v>17747393.69</v>
      </c>
      <c r="R3086" t="inlineStr">
        <is>
          <t>TO-03</t>
        </is>
      </c>
      <c r="S3086" t="inlineStr">
        <is>
          <t>EV</t>
        </is>
      </c>
      <c r="T3086" s="70" t="n">
        <v>15</v>
      </c>
      <c r="U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TY103078</t>
        </is>
      </c>
      <c r="B3087" s="68" t="n">
        <v>46068</v>
      </c>
      <c r="C3087" s="69" t="n">
        <v>2026</v>
      </c>
      <c r="D3087" t="inlineStr">
        <is>
          <t>Feb</t>
        </is>
      </c>
      <c r="E3087" t="inlineStr">
        <is>
          <t>Asia</t>
        </is>
      </c>
      <c r="F3087" t="inlineStr">
        <is>
          <t>India</t>
        </is>
      </c>
      <c r="G3087" t="inlineStr">
        <is>
          <t>Hilux</t>
        </is>
      </c>
      <c r="H3087" t="inlineStr">
        <is>
          <t>Dealer retail</t>
        </is>
      </c>
      <c r="I3087" t="inlineStr">
        <is>
          <t>Company fleet</t>
        </is>
      </c>
      <c r="J3087" t="inlineStr">
        <is>
          <t>Aisha Bello</t>
        </is>
      </c>
      <c r="K3087" s="70" t="n">
        <v>17</v>
      </c>
      <c r="L3087" s="71" t="n">
        <v>4118905.95</v>
      </c>
      <c r="M3087" s="71" t="n">
        <v>70021401.15000001</v>
      </c>
      <c r="N3087" s="71" t="n">
        <v>3501070.06</v>
      </c>
      <c r="O3087" s="71" t="n">
        <v>66520331.09</v>
      </c>
      <c r="P3087" s="71" t="n">
        <v>55961742.5</v>
      </c>
      <c r="Q3087" s="71" t="n">
        <v>10558588.59</v>
      </c>
      <c r="R3087" t="inlineStr">
        <is>
          <t>DL-03</t>
        </is>
      </c>
      <c r="S3087" t="inlineStr">
        <is>
          <t>Petrol</t>
        </is>
      </c>
      <c r="T3087" s="70" t="n">
        <v>18</v>
      </c>
      <c r="U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TY103079</t>
        </is>
      </c>
      <c r="B3088" s="68" t="n">
        <v>46068</v>
      </c>
      <c r="C3088" s="69" t="n">
        <v>2026</v>
      </c>
      <c r="D3088" t="inlineStr">
        <is>
          <t>Feb</t>
        </is>
      </c>
      <c r="E3088" t="inlineStr">
        <is>
          <t>Asia</t>
        </is>
      </c>
      <c r="F3088" t="inlineStr">
        <is>
          <t>India</t>
        </is>
      </c>
      <c r="G3088" t="inlineStr">
        <is>
          <t>Camry</t>
        </is>
      </c>
      <c r="H3088" t="inlineStr">
        <is>
          <t>Dealer retail</t>
        </is>
      </c>
      <c r="I3088" t="inlineStr">
        <is>
          <t>Company fleet</t>
        </is>
      </c>
      <c r="J3088" t="inlineStr">
        <is>
          <t>Ana Costa</t>
        </is>
      </c>
      <c r="K3088" s="70" t="n">
        <v>30</v>
      </c>
      <c r="L3088" s="71" t="n">
        <v>3995188.42</v>
      </c>
      <c r="M3088" s="71" t="n">
        <v>119855652.6</v>
      </c>
      <c r="N3088" s="71" t="n">
        <v>5992782.63</v>
      </c>
      <c r="O3088" s="71" t="n">
        <v>113862869.97</v>
      </c>
      <c r="P3088" s="71" t="n">
        <v>98322890.42</v>
      </c>
      <c r="Q3088" s="71" t="n">
        <v>15539979.55</v>
      </c>
      <c r="R3088" t="inlineStr">
        <is>
          <t>BL-02</t>
        </is>
      </c>
      <c r="S3088" t="inlineStr">
        <is>
          <t>Petrol</t>
        </is>
      </c>
      <c r="T3088" s="70" t="n">
        <v>30</v>
      </c>
      <c r="U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TY103080</t>
        </is>
      </c>
      <c r="B3089" s="68" t="n">
        <v>46068</v>
      </c>
      <c r="C3089" s="69" t="n">
        <v>2026</v>
      </c>
      <c r="D3089" t="inlineStr">
        <is>
          <t>Feb</t>
        </is>
      </c>
      <c r="E3089" t="inlineStr">
        <is>
          <t>Japan</t>
        </is>
      </c>
      <c r="F3089" t="inlineStr">
        <is>
          <t>Japan</t>
        </is>
      </c>
      <c r="G3089" t="inlineStr">
        <is>
          <t>Land Cruiser</t>
        </is>
      </c>
      <c r="H3089" t="inlineStr">
        <is>
          <t>Fleet</t>
        </is>
      </c>
      <c r="I3089" t="inlineStr">
        <is>
          <t>Private buyer</t>
        </is>
      </c>
      <c r="J3089" t="inlineStr">
        <is>
          <t>Ana Costa</t>
        </is>
      </c>
      <c r="K3089" s="70" t="n">
        <v>32</v>
      </c>
      <c r="L3089" s="71" t="n">
        <v>7750861.87</v>
      </c>
      <c r="M3089" s="71" t="n">
        <v>248027579.84</v>
      </c>
      <c r="N3089" s="71" t="n">
        <v>12401378.99</v>
      </c>
      <c r="O3089" s="71" t="n">
        <v>235626200.85</v>
      </c>
      <c r="P3089" s="71" t="n">
        <v>184522951.88</v>
      </c>
      <c r="Q3089" s="71" t="n">
        <v>51103248.97</v>
      </c>
      <c r="R3089" t="inlineStr">
        <is>
          <t>TK-01</t>
        </is>
      </c>
      <c r="S3089" t="inlineStr">
        <is>
          <t>Hybrid</t>
        </is>
      </c>
      <c r="T3089" s="70" t="n">
        <v>35</v>
      </c>
      <c r="U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TY103081</t>
        </is>
      </c>
      <c r="B3090" s="68" t="n">
        <v>46069</v>
      </c>
      <c r="C3090" s="69" t="n">
        <v>2026</v>
      </c>
      <c r="D3090" t="inlineStr">
        <is>
          <t>Feb</t>
        </is>
      </c>
      <c r="E3090" t="inlineStr">
        <is>
          <t>Middle East</t>
        </is>
      </c>
      <c r="F3090" t="inlineStr">
        <is>
          <t>Saudi Arabia</t>
        </is>
      </c>
      <c r="G3090" t="inlineStr">
        <is>
          <t>bZ4X</t>
        </is>
      </c>
      <c r="H3090" t="inlineStr">
        <is>
          <t>Fleet</t>
        </is>
      </c>
      <c r="I3090" t="inlineStr">
        <is>
          <t>Private buyer</t>
        </is>
      </c>
      <c r="J3090" t="inlineStr">
        <is>
          <t>Sophie Müller</t>
        </is>
      </c>
      <c r="K3090" s="70" t="n">
        <v>23</v>
      </c>
      <c r="L3090" s="71" t="n">
        <v>7106570.9</v>
      </c>
      <c r="M3090" s="71" t="n">
        <v>163451130.7</v>
      </c>
      <c r="N3090" s="71" t="n">
        <v>0</v>
      </c>
      <c r="O3090" s="71" t="n">
        <v>163451130.7</v>
      </c>
      <c r="P3090" s="71" t="n">
        <v>128490452.35</v>
      </c>
      <c r="Q3090" s="71" t="n">
        <v>34960678.35</v>
      </c>
      <c r="R3090" t="inlineStr">
        <is>
          <t>RY-04</t>
        </is>
      </c>
      <c r="S3090" t="inlineStr">
        <is>
          <t>EV</t>
        </is>
      </c>
      <c r="T3090" s="70" t="n">
        <v>23</v>
      </c>
      <c r="U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TY103082</t>
        </is>
      </c>
      <c r="B3091" s="68" t="n">
        <v>46069</v>
      </c>
      <c r="C3091" s="69" t="n">
        <v>2026</v>
      </c>
      <c r="D3091" t="inlineStr">
        <is>
          <t>Feb</t>
        </is>
      </c>
      <c r="E3091" t="inlineStr">
        <is>
          <t>Japan</t>
        </is>
      </c>
      <c r="F3091" t="inlineStr">
        <is>
          <t>Japan</t>
        </is>
      </c>
      <c r="G3091" t="inlineStr">
        <is>
          <t>Prius</t>
        </is>
      </c>
      <c r="H3091" t="inlineStr">
        <is>
          <t>Dealer retail</t>
        </is>
      </c>
      <c r="I3091" t="inlineStr">
        <is>
          <t>Private buyer</t>
        </is>
      </c>
      <c r="J3091" t="inlineStr">
        <is>
          <t>Mei Lin</t>
        </is>
      </c>
      <c r="K3091" s="70" t="n">
        <v>35</v>
      </c>
      <c r="L3091" s="71" t="n">
        <v>3768407.16</v>
      </c>
      <c r="M3091" s="71" t="n">
        <v>131894250.6</v>
      </c>
      <c r="N3091" s="71" t="n">
        <v>3956827.52</v>
      </c>
      <c r="O3091" s="71" t="n">
        <v>127937423.08</v>
      </c>
      <c r="P3091" s="71" t="n">
        <v>96489475.59999999</v>
      </c>
      <c r="Q3091" s="71" t="n">
        <v>31447947.48</v>
      </c>
      <c r="R3091" t="inlineStr">
        <is>
          <t>OS-04</t>
        </is>
      </c>
      <c r="S3091" t="inlineStr">
        <is>
          <t>Hybrid</t>
        </is>
      </c>
      <c r="T3091" s="70" t="n">
        <v>36</v>
      </c>
      <c r="U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TY103083</t>
        </is>
      </c>
      <c r="B3092" s="68" t="n">
        <v>46069</v>
      </c>
      <c r="C3092" s="69" t="n">
        <v>2026</v>
      </c>
      <c r="D3092" t="inlineStr">
        <is>
          <t>Feb</t>
        </is>
      </c>
      <c r="E3092" t="inlineStr">
        <is>
          <t>North America</t>
        </is>
      </c>
      <c r="F3092" t="inlineStr">
        <is>
          <t>USA</t>
        </is>
      </c>
      <c r="G3092" t="inlineStr">
        <is>
          <t>Hilux</t>
        </is>
      </c>
      <c r="H3092" t="inlineStr">
        <is>
          <t>Dealer retail</t>
        </is>
      </c>
      <c r="I3092" t="inlineStr">
        <is>
          <t>Company fleet</t>
        </is>
      </c>
      <c r="J3092" t="inlineStr">
        <is>
          <t>Carlos Silva</t>
        </is>
      </c>
      <c r="K3092" s="70" t="n">
        <v>16</v>
      </c>
      <c r="L3092" s="71" t="n">
        <v>4013383.09</v>
      </c>
      <c r="M3092" s="71" t="n">
        <v>64214129.44</v>
      </c>
      <c r="N3092" s="71" t="n">
        <v>1926423.88</v>
      </c>
      <c r="O3092" s="71" t="n">
        <v>62287705.56</v>
      </c>
      <c r="P3092" s="71" t="n">
        <v>52225478.25</v>
      </c>
      <c r="Q3092" s="71" t="n">
        <v>10062227.31</v>
      </c>
      <c r="R3092" t="inlineStr">
        <is>
          <t>TX-02</t>
        </is>
      </c>
      <c r="S3092" t="inlineStr">
        <is>
          <t>Petrol</t>
        </is>
      </c>
      <c r="T3092" s="70" t="n">
        <v>18</v>
      </c>
      <c r="U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TY103084</t>
        </is>
      </c>
      <c r="B3093" s="68" t="n">
        <v>46069</v>
      </c>
      <c r="C3093" s="69" t="n">
        <v>2026</v>
      </c>
      <c r="D3093" t="inlineStr">
        <is>
          <t>Feb</t>
        </is>
      </c>
      <c r="E3093" t="inlineStr">
        <is>
          <t>North America</t>
        </is>
      </c>
      <c r="F3093" t="inlineStr">
        <is>
          <t>Canada</t>
        </is>
      </c>
      <c r="G3093" t="inlineStr">
        <is>
          <t>Corolla</t>
        </is>
      </c>
      <c r="H3093" t="inlineStr">
        <is>
          <t>Fleet</t>
        </is>
      </c>
      <c r="I3093" t="inlineStr">
        <is>
          <t>Private buyer</t>
        </is>
      </c>
      <c r="J3093" t="inlineStr">
        <is>
          <t>Olivia Brown</t>
        </is>
      </c>
      <c r="K3093" s="70" t="n">
        <v>41</v>
      </c>
      <c r="L3093" s="71" t="n">
        <v>2766670.1</v>
      </c>
      <c r="M3093" s="71" t="n">
        <v>113433474.1</v>
      </c>
      <c r="N3093" s="71" t="n">
        <v>3403004.22</v>
      </c>
      <c r="O3093" s="71" t="n">
        <v>110030469.88</v>
      </c>
      <c r="P3093" s="71" t="n">
        <v>96455576.47</v>
      </c>
      <c r="Q3093" s="71" t="n">
        <v>13574893.41</v>
      </c>
      <c r="R3093" t="inlineStr">
        <is>
          <t>TO-01</t>
        </is>
      </c>
      <c r="S3093" t="inlineStr">
        <is>
          <t>Hybrid</t>
        </is>
      </c>
      <c r="T3093" s="70" t="n">
        <v>42</v>
      </c>
      <c r="U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TY103085</t>
        </is>
      </c>
      <c r="B3094" s="68" t="n">
        <v>46069</v>
      </c>
      <c r="C3094" s="69" t="n">
        <v>2026</v>
      </c>
      <c r="D3094" t="inlineStr">
        <is>
          <t>Feb</t>
        </is>
      </c>
      <c r="E3094" t="inlineStr">
        <is>
          <t>North America</t>
        </is>
      </c>
      <c r="F3094" t="inlineStr">
        <is>
          <t>Canada</t>
        </is>
      </c>
      <c r="G3094" t="inlineStr">
        <is>
          <t>Prius</t>
        </is>
      </c>
      <c r="H3094" t="inlineStr">
        <is>
          <t>Dealer retail</t>
        </is>
      </c>
      <c r="I3094" t="inlineStr">
        <is>
          <t>Private buyer</t>
        </is>
      </c>
      <c r="J3094" t="inlineStr">
        <is>
          <t>Mei Lin</t>
        </is>
      </c>
      <c r="K3094" s="70" t="n">
        <v>23</v>
      </c>
      <c r="L3094" s="71" t="n">
        <v>3595887.72</v>
      </c>
      <c r="M3094" s="71" t="n">
        <v>82705417.56</v>
      </c>
      <c r="N3094" s="71" t="n">
        <v>4135270.88</v>
      </c>
      <c r="O3094" s="71" t="n">
        <v>78570146.68000001</v>
      </c>
      <c r="P3094" s="71" t="n">
        <v>64176741.37</v>
      </c>
      <c r="Q3094" s="71" t="n">
        <v>14393405.31</v>
      </c>
      <c r="R3094" t="inlineStr">
        <is>
          <t>TO-01</t>
        </is>
      </c>
      <c r="S3094" t="inlineStr">
        <is>
          <t>Hybrid</t>
        </is>
      </c>
      <c r="T3094" s="70" t="n">
        <v>25</v>
      </c>
      <c r="U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TY103086</t>
        </is>
      </c>
      <c r="B3095" s="68" t="n">
        <v>46069</v>
      </c>
      <c r="C3095" s="69" t="n">
        <v>2026</v>
      </c>
      <c r="D3095" t="inlineStr">
        <is>
          <t>Feb</t>
        </is>
      </c>
      <c r="E3095" t="inlineStr">
        <is>
          <t>Japan</t>
        </is>
      </c>
      <c r="F3095" t="inlineStr">
        <is>
          <t>Japan</t>
        </is>
      </c>
      <c r="G3095" t="inlineStr">
        <is>
          <t>Camry</t>
        </is>
      </c>
      <c r="H3095" t="inlineStr">
        <is>
          <t>Fleet</t>
        </is>
      </c>
      <c r="I3095" t="inlineStr">
        <is>
          <t>Private buyer</t>
        </is>
      </c>
      <c r="J3095" t="inlineStr">
        <is>
          <t>Emma Clarke</t>
        </is>
      </c>
      <c r="K3095" s="70" t="n">
        <v>20</v>
      </c>
      <c r="L3095" s="71" t="n">
        <v>3949090.8</v>
      </c>
      <c r="M3095" s="71" t="n">
        <v>78981816</v>
      </c>
      <c r="N3095" s="71" t="n">
        <v>0</v>
      </c>
      <c r="O3095" s="71" t="n">
        <v>78981816</v>
      </c>
      <c r="P3095" s="71" t="n">
        <v>61625496.3</v>
      </c>
      <c r="Q3095" s="71" t="n">
        <v>17356319.7</v>
      </c>
      <c r="R3095" t="inlineStr">
        <is>
          <t>NG-01</t>
        </is>
      </c>
      <c r="S3095" t="inlineStr">
        <is>
          <t>Petrol</t>
        </is>
      </c>
      <c r="T3095" s="70" t="n">
        <v>22</v>
      </c>
      <c r="U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TY103087</t>
        </is>
      </c>
      <c r="B3096" s="68" t="n">
        <v>46069</v>
      </c>
      <c r="C3096" s="69" t="n">
        <v>2026</v>
      </c>
      <c r="D3096" t="inlineStr">
        <is>
          <t>Feb</t>
        </is>
      </c>
      <c r="E3096" t="inlineStr">
        <is>
          <t>Middle East</t>
        </is>
      </c>
      <c r="F3096" t="inlineStr">
        <is>
          <t>Saudi Arabia</t>
        </is>
      </c>
      <c r="G3096" t="inlineStr">
        <is>
          <t>RAV4</t>
        </is>
      </c>
      <c r="H3096" t="inlineStr">
        <is>
          <t>Dealer retail</t>
        </is>
      </c>
      <c r="I3096" t="inlineStr">
        <is>
          <t>Private buyer</t>
        </is>
      </c>
      <c r="J3096" t="inlineStr">
        <is>
          <t>Ana Costa</t>
        </is>
      </c>
      <c r="K3096" s="70" t="n">
        <v>35</v>
      </c>
      <c r="L3096" s="71" t="n">
        <v>3591589.56</v>
      </c>
      <c r="M3096" s="71" t="n">
        <v>125705634.6</v>
      </c>
      <c r="N3096" s="71" t="n">
        <v>6285281.73</v>
      </c>
      <c r="O3096" s="71" t="n">
        <v>119420352.87</v>
      </c>
      <c r="P3096" s="71" t="n">
        <v>96046251.92</v>
      </c>
      <c r="Q3096" s="71" t="n">
        <v>23374100.95</v>
      </c>
      <c r="R3096" t="inlineStr">
        <is>
          <t>RY-04</t>
        </is>
      </c>
      <c r="S3096" t="inlineStr">
        <is>
          <t>Petrol</t>
        </is>
      </c>
      <c r="T3096" s="70" t="n">
        <v>35</v>
      </c>
      <c r="U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TY103088</t>
        </is>
      </c>
      <c r="B3097" s="68" t="n">
        <v>46069</v>
      </c>
      <c r="C3097" s="69" t="n">
        <v>2026</v>
      </c>
      <c r="D3097" t="inlineStr">
        <is>
          <t>Feb</t>
        </is>
      </c>
      <c r="E3097" t="inlineStr">
        <is>
          <t>Japan</t>
        </is>
      </c>
      <c r="F3097" t="inlineStr">
        <is>
          <t>Japan</t>
        </is>
      </c>
      <c r="G3097" t="inlineStr">
        <is>
          <t>RAV4</t>
        </is>
      </c>
      <c r="H3097" t="inlineStr">
        <is>
          <t>Fleet</t>
        </is>
      </c>
      <c r="I3097" t="inlineStr">
        <is>
          <t>Company fleet</t>
        </is>
      </c>
      <c r="J3097" t="inlineStr">
        <is>
          <t>Ravindra Patil</t>
        </is>
      </c>
      <c r="K3097" s="70" t="n">
        <v>10</v>
      </c>
      <c r="L3097" s="71" t="n">
        <v>3623968.72</v>
      </c>
      <c r="M3097" s="71" t="n">
        <v>36239687.2</v>
      </c>
      <c r="N3097" s="71" t="n">
        <v>1087190.62</v>
      </c>
      <c r="O3097" s="71" t="n">
        <v>35152496.58</v>
      </c>
      <c r="P3097" s="71" t="n">
        <v>27512540.52</v>
      </c>
      <c r="Q3097" s="71" t="n">
        <v>7639956.06</v>
      </c>
      <c r="R3097" t="inlineStr">
        <is>
          <t>OS-03</t>
        </is>
      </c>
      <c r="S3097" t="inlineStr">
        <is>
          <t>Hybrid</t>
        </is>
      </c>
      <c r="T3097" s="70" t="n">
        <v>11</v>
      </c>
      <c r="U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TY103089</t>
        </is>
      </c>
      <c r="B3098" s="68" t="n">
        <v>46069</v>
      </c>
      <c r="C3098" s="69" t="n">
        <v>2026</v>
      </c>
      <c r="D3098" t="inlineStr">
        <is>
          <t>Feb</t>
        </is>
      </c>
      <c r="E3098" t="inlineStr">
        <is>
          <t>Asia</t>
        </is>
      </c>
      <c r="F3098" t="inlineStr">
        <is>
          <t>India</t>
        </is>
      </c>
      <c r="G3098" t="inlineStr">
        <is>
          <t>bZ4X</t>
        </is>
      </c>
      <c r="H3098" t="inlineStr">
        <is>
          <t>Dealer retail</t>
        </is>
      </c>
      <c r="I3098" t="inlineStr">
        <is>
          <t>Private buyer</t>
        </is>
      </c>
      <c r="J3098" t="inlineStr">
        <is>
          <t>Liam O'Brien</t>
        </is>
      </c>
      <c r="K3098" s="70" t="n">
        <v>31</v>
      </c>
      <c r="L3098" s="71" t="n">
        <v>7281508.91</v>
      </c>
      <c r="M3098" s="71" t="n">
        <v>225726776.21</v>
      </c>
      <c r="N3098" s="71" t="n">
        <v>0</v>
      </c>
      <c r="O3098" s="71" t="n">
        <v>225726776.21</v>
      </c>
      <c r="P3098" s="71" t="n">
        <v>160788655.74</v>
      </c>
      <c r="Q3098" s="71" t="n">
        <v>64938120.47</v>
      </c>
      <c r="R3098" t="inlineStr">
        <is>
          <t>BL-03</t>
        </is>
      </c>
      <c r="S3098" t="inlineStr">
        <is>
          <t>EV</t>
        </is>
      </c>
      <c r="T3098" s="70" t="n">
        <v>33</v>
      </c>
      <c r="U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TY103090</t>
        </is>
      </c>
      <c r="B3099" s="68" t="n">
        <v>46069</v>
      </c>
      <c r="C3099" s="69" t="n">
        <v>2026</v>
      </c>
      <c r="D3099" t="inlineStr">
        <is>
          <t>Feb</t>
        </is>
      </c>
      <c r="E3099" t="inlineStr">
        <is>
          <t>Middle East</t>
        </is>
      </c>
      <c r="F3099" t="inlineStr">
        <is>
          <t>Saudi Arabia</t>
        </is>
      </c>
      <c r="G3099" t="inlineStr">
        <is>
          <t>Prius</t>
        </is>
      </c>
      <c r="H3099" t="inlineStr">
        <is>
          <t>Dealer retail</t>
        </is>
      </c>
      <c r="I3099" t="inlineStr">
        <is>
          <t>Private buyer</t>
        </is>
      </c>
      <c r="J3099" t="inlineStr">
        <is>
          <t>Mei Lin</t>
        </is>
      </c>
      <c r="K3099" s="70" t="n">
        <v>11</v>
      </c>
      <c r="L3099" s="71" t="n">
        <v>3923933.56</v>
      </c>
      <c r="M3099" s="71" t="n">
        <v>43163269.16</v>
      </c>
      <c r="N3099" s="71" t="n">
        <v>0</v>
      </c>
      <c r="O3099" s="71" t="n">
        <v>43163269.16</v>
      </c>
      <c r="P3099" s="71" t="n">
        <v>32382825.22</v>
      </c>
      <c r="Q3099" s="71" t="n">
        <v>10780443.94</v>
      </c>
      <c r="R3099" t="inlineStr">
        <is>
          <t>RY-01</t>
        </is>
      </c>
      <c r="S3099" t="inlineStr">
        <is>
          <t>Hybrid</t>
        </is>
      </c>
      <c r="T3099" s="70" t="n">
        <v>12</v>
      </c>
      <c r="U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TY103091</t>
        </is>
      </c>
      <c r="B3100" s="68" t="n">
        <v>46069</v>
      </c>
      <c r="C3100" s="69" t="n">
        <v>2026</v>
      </c>
      <c r="D3100" t="inlineStr">
        <is>
          <t>Feb</t>
        </is>
      </c>
      <c r="E3100" t="inlineStr">
        <is>
          <t>Japan</t>
        </is>
      </c>
      <c r="F3100" t="inlineStr">
        <is>
          <t>Japan</t>
        </is>
      </c>
      <c r="G3100" t="inlineStr">
        <is>
          <t>Hilux</t>
        </is>
      </c>
      <c r="H3100" t="inlineStr">
        <is>
          <t>Fleet</t>
        </is>
      </c>
      <c r="I3100" t="inlineStr">
        <is>
          <t>Private buyer</t>
        </is>
      </c>
      <c r="J3100" t="inlineStr">
        <is>
          <t>Wei Chen</t>
        </is>
      </c>
      <c r="K3100" s="70" t="n">
        <v>32</v>
      </c>
      <c r="L3100" s="71" t="n">
        <v>4074435.8</v>
      </c>
      <c r="M3100" s="71" t="n">
        <v>130381945.6</v>
      </c>
      <c r="N3100" s="71" t="n">
        <v>6519097.28</v>
      </c>
      <c r="O3100" s="71" t="n">
        <v>123862848.32</v>
      </c>
      <c r="P3100" s="71" t="n">
        <v>100358807.23</v>
      </c>
      <c r="Q3100" s="71" t="n">
        <v>23504041.09</v>
      </c>
      <c r="R3100" t="inlineStr">
        <is>
          <t>OS-02</t>
        </is>
      </c>
      <c r="S3100" t="inlineStr">
        <is>
          <t>Petrol</t>
        </is>
      </c>
      <c r="T3100" s="70" t="n">
        <v>33</v>
      </c>
      <c r="U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TY103092</t>
        </is>
      </c>
      <c r="B3101" s="68" t="n">
        <v>46069</v>
      </c>
      <c r="C3101" s="69" t="n">
        <v>2026</v>
      </c>
      <c r="D3101" t="inlineStr">
        <is>
          <t>Feb</t>
        </is>
      </c>
      <c r="E3101" t="inlineStr">
        <is>
          <t>Japan</t>
        </is>
      </c>
      <c r="F3101" t="inlineStr">
        <is>
          <t>Japan</t>
        </is>
      </c>
      <c r="G3101" t="inlineStr">
        <is>
          <t>RAV4</t>
        </is>
      </c>
      <c r="H3101" t="inlineStr">
        <is>
          <t>Dealer retail</t>
        </is>
      </c>
      <c r="I3101" t="inlineStr">
        <is>
          <t>Company fleet</t>
        </is>
      </c>
      <c r="J3101" t="inlineStr">
        <is>
          <t>Noah Smith</t>
        </is>
      </c>
      <c r="K3101" s="70" t="n">
        <v>13</v>
      </c>
      <c r="L3101" s="71" t="n">
        <v>3818267.56</v>
      </c>
      <c r="M3101" s="71" t="n">
        <v>49637478.28</v>
      </c>
      <c r="N3101" s="71" t="n">
        <v>2481873.91</v>
      </c>
      <c r="O3101" s="71" t="n">
        <v>47155604.37</v>
      </c>
      <c r="P3101" s="71" t="n">
        <v>35767427.29</v>
      </c>
      <c r="Q3101" s="71" t="n">
        <v>11388177.08</v>
      </c>
      <c r="R3101" t="inlineStr">
        <is>
          <t>OS-04</t>
        </is>
      </c>
      <c r="S3101" t="inlineStr">
        <is>
          <t>Hybrid</t>
        </is>
      </c>
      <c r="T3101" s="70" t="n">
        <v>14</v>
      </c>
      <c r="U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TY103093</t>
        </is>
      </c>
      <c r="B3102" s="68" t="n">
        <v>46070</v>
      </c>
      <c r="C3102" s="69" t="n">
        <v>2026</v>
      </c>
      <c r="D3102" t="inlineStr">
        <is>
          <t>Feb</t>
        </is>
      </c>
      <c r="E3102" t="inlineStr">
        <is>
          <t>Japan</t>
        </is>
      </c>
      <c r="F3102" t="inlineStr">
        <is>
          <t>Japan</t>
        </is>
      </c>
      <c r="G3102" t="inlineStr">
        <is>
          <t>Camry</t>
        </is>
      </c>
      <c r="H3102" t="inlineStr">
        <is>
          <t>Dealer retail</t>
        </is>
      </c>
      <c r="I3102" t="inlineStr">
        <is>
          <t>Private buyer</t>
        </is>
      </c>
      <c r="J3102" t="inlineStr">
        <is>
          <t>Noah Smith</t>
        </is>
      </c>
      <c r="K3102" s="70" t="n">
        <v>13</v>
      </c>
      <c r="L3102" s="71" t="n">
        <v>3826382.31</v>
      </c>
      <c r="M3102" s="71" t="n">
        <v>49742970.03</v>
      </c>
      <c r="N3102" s="71" t="n">
        <v>994859.4</v>
      </c>
      <c r="O3102" s="71" t="n">
        <v>48748110.63</v>
      </c>
      <c r="P3102" s="71" t="n">
        <v>42941039.57</v>
      </c>
      <c r="Q3102" s="71" t="n">
        <v>5807071.06</v>
      </c>
      <c r="R3102" t="inlineStr">
        <is>
          <t>TK-04</t>
        </is>
      </c>
      <c r="S3102" t="inlineStr">
        <is>
          <t>Hybrid</t>
        </is>
      </c>
      <c r="T3102" s="70" t="n">
        <v>13</v>
      </c>
      <c r="U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TY103094</t>
        </is>
      </c>
      <c r="B3103" s="68" t="n">
        <v>46070</v>
      </c>
      <c r="C3103" s="69" t="n">
        <v>2026</v>
      </c>
      <c r="D3103" t="inlineStr">
        <is>
          <t>Feb</t>
        </is>
      </c>
      <c r="E3103" t="inlineStr">
        <is>
          <t>North America</t>
        </is>
      </c>
      <c r="F3103" t="inlineStr">
        <is>
          <t>USA</t>
        </is>
      </c>
      <c r="G3103" t="inlineStr">
        <is>
          <t>RAV4</t>
        </is>
      </c>
      <c r="H3103" t="inlineStr">
        <is>
          <t>Dealer retail</t>
        </is>
      </c>
      <c r="I3103" t="inlineStr">
        <is>
          <t>Company fleet</t>
        </is>
      </c>
      <c r="J3103" t="inlineStr">
        <is>
          <t>Hiroshi Tanaka</t>
        </is>
      </c>
      <c r="K3103" s="70" t="n">
        <v>41</v>
      </c>
      <c r="L3103" s="71" t="n">
        <v>3592650.04</v>
      </c>
      <c r="M3103" s="71" t="n">
        <v>147298651.64</v>
      </c>
      <c r="N3103" s="71" t="n">
        <v>7364932.58</v>
      </c>
      <c r="O3103" s="71" t="n">
        <v>139933719.06</v>
      </c>
      <c r="P3103" s="71" t="n">
        <v>121128596.91</v>
      </c>
      <c r="Q3103" s="71" t="n">
        <v>18805122.15</v>
      </c>
      <c r="R3103" t="inlineStr">
        <is>
          <t>NY-04</t>
        </is>
      </c>
      <c r="S3103" t="inlineStr">
        <is>
          <t>Petrol</t>
        </is>
      </c>
      <c r="T3103" s="70" t="n">
        <v>42</v>
      </c>
      <c r="U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TY103095</t>
        </is>
      </c>
      <c r="B3104" s="68" t="n">
        <v>46070</v>
      </c>
      <c r="C3104" s="69" t="n">
        <v>2026</v>
      </c>
      <c r="D3104" t="inlineStr">
        <is>
          <t>Feb</t>
        </is>
      </c>
      <c r="E3104" t="inlineStr">
        <is>
          <t>Japan</t>
        </is>
      </c>
      <c r="F3104" t="inlineStr">
        <is>
          <t>Japan</t>
        </is>
      </c>
      <c r="G3104" t="inlineStr">
        <is>
          <t>Prius</t>
        </is>
      </c>
      <c r="H3104" t="inlineStr">
        <is>
          <t>Dealer retail</t>
        </is>
      </c>
      <c r="I3104" t="inlineStr">
        <is>
          <t>Private buyer</t>
        </is>
      </c>
      <c r="J3104" t="inlineStr">
        <is>
          <t>Olivia Brown</t>
        </is>
      </c>
      <c r="K3104" s="70" t="n">
        <v>33</v>
      </c>
      <c r="L3104" s="71" t="n">
        <v>3745883.87</v>
      </c>
      <c r="M3104" s="71" t="n">
        <v>123614167.71</v>
      </c>
      <c r="N3104" s="71" t="n">
        <v>0</v>
      </c>
      <c r="O3104" s="71" t="n">
        <v>123614167.71</v>
      </c>
      <c r="P3104" s="71" t="n">
        <v>96168514.81999999</v>
      </c>
      <c r="Q3104" s="71" t="n">
        <v>27445652.89</v>
      </c>
      <c r="R3104" t="inlineStr">
        <is>
          <t>TK-02</t>
        </is>
      </c>
      <c r="S3104" t="inlineStr">
        <is>
          <t>Hybrid</t>
        </is>
      </c>
      <c r="T3104" s="70" t="n">
        <v>34</v>
      </c>
      <c r="U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TY103096</t>
        </is>
      </c>
      <c r="B3105" s="68" t="n">
        <v>46070</v>
      </c>
      <c r="C3105" s="69" t="n">
        <v>2026</v>
      </c>
      <c r="D3105" t="inlineStr">
        <is>
          <t>Feb</t>
        </is>
      </c>
      <c r="E3105" t="inlineStr">
        <is>
          <t>Japan</t>
        </is>
      </c>
      <c r="F3105" t="inlineStr">
        <is>
          <t>Japan</t>
        </is>
      </c>
      <c r="G3105" t="inlineStr">
        <is>
          <t>RAV4</t>
        </is>
      </c>
      <c r="H3105" t="inlineStr">
        <is>
          <t>Fleet</t>
        </is>
      </c>
      <c r="I3105" t="inlineStr">
        <is>
          <t>Private buyer</t>
        </is>
      </c>
      <c r="J3105" t="inlineStr">
        <is>
          <t>Aisha Bello</t>
        </is>
      </c>
      <c r="K3105" s="70" t="n">
        <v>21</v>
      </c>
      <c r="L3105" s="71" t="n">
        <v>3644925.8</v>
      </c>
      <c r="M3105" s="71" t="n">
        <v>76543441.8</v>
      </c>
      <c r="N3105" s="71" t="n">
        <v>2296303.25</v>
      </c>
      <c r="O3105" s="71" t="n">
        <v>74247138.55</v>
      </c>
      <c r="P3105" s="71" t="n">
        <v>61836605.36</v>
      </c>
      <c r="Q3105" s="71" t="n">
        <v>12410533.19</v>
      </c>
      <c r="R3105" t="inlineStr">
        <is>
          <t>NG-04</t>
        </is>
      </c>
      <c r="S3105" t="inlineStr">
        <is>
          <t>Petrol</t>
        </is>
      </c>
      <c r="T3105" s="70" t="n">
        <v>22</v>
      </c>
      <c r="U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TY103097</t>
        </is>
      </c>
      <c r="B3106" s="68" t="n">
        <v>46070</v>
      </c>
      <c r="C3106" s="69" t="n">
        <v>2026</v>
      </c>
      <c r="D3106" t="inlineStr">
        <is>
          <t>Feb</t>
        </is>
      </c>
      <c r="E3106" t="inlineStr">
        <is>
          <t>Europe</t>
        </is>
      </c>
      <c r="F3106" t="inlineStr">
        <is>
          <t>France</t>
        </is>
      </c>
      <c r="G3106" t="inlineStr">
        <is>
          <t>Corolla</t>
        </is>
      </c>
      <c r="H3106" t="inlineStr">
        <is>
          <t>Fleet</t>
        </is>
      </c>
      <c r="I3106" t="inlineStr">
        <is>
          <t>Private buyer</t>
        </is>
      </c>
      <c r="J3106" t="inlineStr">
        <is>
          <t>Sara Rossi</t>
        </is>
      </c>
      <c r="K3106" s="70" t="n">
        <v>27</v>
      </c>
      <c r="L3106" s="71" t="n">
        <v>2925199.99</v>
      </c>
      <c r="M3106" s="71" t="n">
        <v>78980399.73</v>
      </c>
      <c r="N3106" s="71" t="n">
        <v>0</v>
      </c>
      <c r="O3106" s="71" t="n">
        <v>78980399.73</v>
      </c>
      <c r="P3106" s="71" t="n">
        <v>63695070.1</v>
      </c>
      <c r="Q3106" s="71" t="n">
        <v>15285329.63</v>
      </c>
      <c r="R3106" t="inlineStr">
        <is>
          <t>PA-02</t>
        </is>
      </c>
      <c r="S3106" t="inlineStr">
        <is>
          <t>Petrol</t>
        </is>
      </c>
      <c r="T3106" s="70" t="n">
        <v>30</v>
      </c>
      <c r="U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TY103098</t>
        </is>
      </c>
      <c r="B3107" s="68" t="n">
        <v>46071</v>
      </c>
      <c r="C3107" s="69" t="n">
        <v>2026</v>
      </c>
      <c r="D3107" t="inlineStr">
        <is>
          <t>Feb</t>
        </is>
      </c>
      <c r="E3107" t="inlineStr">
        <is>
          <t>Europe</t>
        </is>
      </c>
      <c r="F3107" t="inlineStr">
        <is>
          <t>Germany</t>
        </is>
      </c>
      <c r="G3107" t="inlineStr">
        <is>
          <t>Corolla</t>
        </is>
      </c>
      <c r="H3107" t="inlineStr">
        <is>
          <t>Dealer retail</t>
        </is>
      </c>
      <c r="I3107" t="inlineStr">
        <is>
          <t>Government</t>
        </is>
      </c>
      <c r="J3107" t="inlineStr">
        <is>
          <t>Amir Khan</t>
        </is>
      </c>
      <c r="K3107" s="70" t="n">
        <v>17</v>
      </c>
      <c r="L3107" s="71" t="n">
        <v>2886769.3</v>
      </c>
      <c r="M3107" s="71" t="n">
        <v>49075078.1</v>
      </c>
      <c r="N3107" s="71" t="n">
        <v>1472252.34</v>
      </c>
      <c r="O3107" s="71" t="n">
        <v>47602825.76</v>
      </c>
      <c r="P3107" s="71" t="n">
        <v>39846439.29</v>
      </c>
      <c r="Q3107" s="71" t="n">
        <v>7756386.47</v>
      </c>
      <c r="R3107" t="inlineStr">
        <is>
          <t>BE-02</t>
        </is>
      </c>
      <c r="S3107" t="inlineStr">
        <is>
          <t>Hybrid</t>
        </is>
      </c>
      <c r="T3107" s="70" t="n">
        <v>18</v>
      </c>
      <c r="U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TY103099</t>
        </is>
      </c>
      <c r="B3108" s="68" t="n">
        <v>46071</v>
      </c>
      <c r="C3108" s="69" t="n">
        <v>2026</v>
      </c>
      <c r="D3108" t="inlineStr">
        <is>
          <t>Feb</t>
        </is>
      </c>
      <c r="E3108" t="inlineStr">
        <is>
          <t>Europe</t>
        </is>
      </c>
      <c r="F3108" t="inlineStr">
        <is>
          <t>France</t>
        </is>
      </c>
      <c r="G3108" t="inlineStr">
        <is>
          <t>RAV4</t>
        </is>
      </c>
      <c r="H3108" t="inlineStr">
        <is>
          <t>Dealer retail</t>
        </is>
      </c>
      <c r="I3108" t="inlineStr">
        <is>
          <t>Company fleet</t>
        </is>
      </c>
      <c r="J3108" t="inlineStr">
        <is>
          <t>Yuki Sato</t>
        </is>
      </c>
      <c r="K3108" s="70" t="n">
        <v>15</v>
      </c>
      <c r="L3108" s="71" t="n">
        <v>3760494.64</v>
      </c>
      <c r="M3108" s="71" t="n">
        <v>56407419.6</v>
      </c>
      <c r="N3108" s="71" t="n">
        <v>1692222.59</v>
      </c>
      <c r="O3108" s="71" t="n">
        <v>54715197.01</v>
      </c>
      <c r="P3108" s="71" t="n">
        <v>41756473.99</v>
      </c>
      <c r="Q3108" s="71" t="n">
        <v>12958723.02</v>
      </c>
      <c r="R3108" t="inlineStr">
        <is>
          <t>PA-04</t>
        </is>
      </c>
      <c r="S3108" t="inlineStr">
        <is>
          <t>Hybrid</t>
        </is>
      </c>
      <c r="T3108" s="70" t="n">
        <v>15</v>
      </c>
      <c r="U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TY103100</t>
        </is>
      </c>
      <c r="B3109" s="68" t="n">
        <v>46071</v>
      </c>
      <c r="C3109" s="69" t="n">
        <v>2026</v>
      </c>
      <c r="D3109" t="inlineStr">
        <is>
          <t>Feb</t>
        </is>
      </c>
      <c r="E3109" t="inlineStr">
        <is>
          <t>Japan</t>
        </is>
      </c>
      <c r="F3109" t="inlineStr">
        <is>
          <t>Japan</t>
        </is>
      </c>
      <c r="G3109" t="inlineStr">
        <is>
          <t>Corolla</t>
        </is>
      </c>
      <c r="H3109" t="inlineStr">
        <is>
          <t>Dealer retail</t>
        </is>
      </c>
      <c r="I3109" t="inlineStr">
        <is>
          <t>Private buyer</t>
        </is>
      </c>
      <c r="J3109" t="inlineStr">
        <is>
          <t>Liam O'Brien</t>
        </is>
      </c>
      <c r="K3109" s="70" t="n">
        <v>40</v>
      </c>
      <c r="L3109" s="71" t="n">
        <v>2660565.45</v>
      </c>
      <c r="M3109" s="71" t="n">
        <v>106422618</v>
      </c>
      <c r="N3109" s="71" t="n">
        <v>2128452.36</v>
      </c>
      <c r="O3109" s="71" t="n">
        <v>104294165.64</v>
      </c>
      <c r="P3109" s="71" t="n">
        <v>89367960.38</v>
      </c>
      <c r="Q3109" s="71" t="n">
        <v>14926205.26</v>
      </c>
      <c r="R3109" t="inlineStr">
        <is>
          <t>OS-04</t>
        </is>
      </c>
      <c r="S3109" t="inlineStr">
        <is>
          <t>Petrol</t>
        </is>
      </c>
      <c r="T3109" s="70" t="n">
        <v>41</v>
      </c>
      <c r="U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TY103101</t>
        </is>
      </c>
      <c r="B3110" s="68" t="n">
        <v>46071</v>
      </c>
      <c r="C3110" s="69" t="n">
        <v>2026</v>
      </c>
      <c r="D3110" t="inlineStr">
        <is>
          <t>Feb</t>
        </is>
      </c>
      <c r="E3110" t="inlineStr">
        <is>
          <t>Japan</t>
        </is>
      </c>
      <c r="F3110" t="inlineStr">
        <is>
          <t>Japan</t>
        </is>
      </c>
      <c r="G3110" t="inlineStr">
        <is>
          <t>Prius</t>
        </is>
      </c>
      <c r="H3110" t="inlineStr">
        <is>
          <t>Fleet</t>
        </is>
      </c>
      <c r="I3110" t="inlineStr">
        <is>
          <t>Private buyer</t>
        </is>
      </c>
      <c r="J3110" t="inlineStr">
        <is>
          <t>Shraddha Kulkarni</t>
        </is>
      </c>
      <c r="K3110" s="70" t="n">
        <v>12</v>
      </c>
      <c r="L3110" s="71" t="n">
        <v>3755844.98</v>
      </c>
      <c r="M3110" s="71" t="n">
        <v>45070139.76</v>
      </c>
      <c r="N3110" s="71" t="n">
        <v>901402.8</v>
      </c>
      <c r="O3110" s="71" t="n">
        <v>44168736.96</v>
      </c>
      <c r="P3110" s="71" t="n">
        <v>34804973.9</v>
      </c>
      <c r="Q3110" s="71" t="n">
        <v>9363763.060000001</v>
      </c>
      <c r="R3110" t="inlineStr">
        <is>
          <t>NG-01</t>
        </is>
      </c>
      <c r="S3110" t="inlineStr">
        <is>
          <t>Hybrid</t>
        </is>
      </c>
      <c r="T3110" s="70" t="n">
        <v>12</v>
      </c>
      <c r="U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TY103102</t>
        </is>
      </c>
      <c r="B3111" s="68" t="n">
        <v>46071</v>
      </c>
      <c r="C3111" s="69" t="n">
        <v>2026</v>
      </c>
      <c r="D3111" t="inlineStr">
        <is>
          <t>Feb</t>
        </is>
      </c>
      <c r="E3111" t="inlineStr">
        <is>
          <t>Europe</t>
        </is>
      </c>
      <c r="F3111" t="inlineStr">
        <is>
          <t>Germany</t>
        </is>
      </c>
      <c r="G3111" t="inlineStr">
        <is>
          <t>bZ4X</t>
        </is>
      </c>
      <c r="H3111" t="inlineStr">
        <is>
          <t>Fleet</t>
        </is>
      </c>
      <c r="I3111" t="inlineStr">
        <is>
          <t>Private buyer</t>
        </is>
      </c>
      <c r="J3111" t="inlineStr">
        <is>
          <t>Lucas Martin</t>
        </is>
      </c>
      <c r="K3111" s="70" t="n">
        <v>15</v>
      </c>
      <c r="L3111" s="71" t="n">
        <v>7337954.07</v>
      </c>
      <c r="M3111" s="71" t="n">
        <v>110069311.05</v>
      </c>
      <c r="N3111" s="71" t="n">
        <v>5503465.55</v>
      </c>
      <c r="O3111" s="71" t="n">
        <v>104565845.5</v>
      </c>
      <c r="P3111" s="71" t="n">
        <v>83144791.28</v>
      </c>
      <c r="Q3111" s="71" t="n">
        <v>21421054.22</v>
      </c>
      <c r="R3111" t="inlineStr">
        <is>
          <t>BE-03</t>
        </is>
      </c>
      <c r="S3111" t="inlineStr">
        <is>
          <t>EV</t>
        </is>
      </c>
      <c r="T3111" s="70" t="n">
        <v>15</v>
      </c>
      <c r="U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TY103103</t>
        </is>
      </c>
      <c r="B3112" s="68" t="n">
        <v>46071</v>
      </c>
      <c r="C3112" s="69" t="n">
        <v>2026</v>
      </c>
      <c r="D3112" t="inlineStr">
        <is>
          <t>Feb</t>
        </is>
      </c>
      <c r="E3112" t="inlineStr">
        <is>
          <t>Asia</t>
        </is>
      </c>
      <c r="F3112" t="inlineStr">
        <is>
          <t>Thailand</t>
        </is>
      </c>
      <c r="G3112" t="inlineStr">
        <is>
          <t>Hilux</t>
        </is>
      </c>
      <c r="H3112" t="inlineStr">
        <is>
          <t>Dealer retail</t>
        </is>
      </c>
      <c r="I3112" t="inlineStr">
        <is>
          <t>Government</t>
        </is>
      </c>
      <c r="J3112" t="inlineStr">
        <is>
          <t>Arjun Mehta</t>
        </is>
      </c>
      <c r="K3112" s="70" t="n">
        <v>20</v>
      </c>
      <c r="L3112" s="71" t="n">
        <v>4171786.47</v>
      </c>
      <c r="M3112" s="71" t="n">
        <v>83435729.40000001</v>
      </c>
      <c r="N3112" s="71" t="n">
        <v>4171786.47</v>
      </c>
      <c r="O3112" s="71" t="n">
        <v>79263942.93000001</v>
      </c>
      <c r="P3112" s="71" t="n">
        <v>62256665.82</v>
      </c>
      <c r="Q3112" s="71" t="n">
        <v>17007277.11</v>
      </c>
      <c r="R3112" t="inlineStr">
        <is>
          <t>BK-03</t>
        </is>
      </c>
      <c r="S3112" t="inlineStr">
        <is>
          <t>Diesel</t>
        </is>
      </c>
      <c r="T3112" s="70" t="n">
        <v>20</v>
      </c>
      <c r="U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TY103104</t>
        </is>
      </c>
      <c r="B3113" s="68" t="n">
        <v>46071</v>
      </c>
      <c r="C3113" s="69" t="n">
        <v>2026</v>
      </c>
      <c r="D3113" t="inlineStr">
        <is>
          <t>Feb</t>
        </is>
      </c>
      <c r="E3113" t="inlineStr">
        <is>
          <t>North America</t>
        </is>
      </c>
      <c r="F3113" t="inlineStr">
        <is>
          <t>Canada</t>
        </is>
      </c>
      <c r="G3113" t="inlineStr">
        <is>
          <t>bZ4X</t>
        </is>
      </c>
      <c r="H3113" t="inlineStr">
        <is>
          <t>Dealer retail</t>
        </is>
      </c>
      <c r="I3113" t="inlineStr">
        <is>
          <t>Private buyer</t>
        </is>
      </c>
      <c r="J3113" t="inlineStr">
        <is>
          <t>Wei Chen</t>
        </is>
      </c>
      <c r="K3113" s="70" t="n">
        <v>5</v>
      </c>
      <c r="L3113" s="71" t="n">
        <v>7317859.71</v>
      </c>
      <c r="M3113" s="71" t="n">
        <v>36589298.55</v>
      </c>
      <c r="N3113" s="71" t="n">
        <v>1829464.93</v>
      </c>
      <c r="O3113" s="71" t="n">
        <v>34759833.62</v>
      </c>
      <c r="P3113" s="71" t="n">
        <v>27667161.97</v>
      </c>
      <c r="Q3113" s="71" t="n">
        <v>7092671.65</v>
      </c>
      <c r="R3113" t="inlineStr">
        <is>
          <t>TO-04</t>
        </is>
      </c>
      <c r="S3113" t="inlineStr">
        <is>
          <t>EV</t>
        </is>
      </c>
      <c r="T3113" s="70" t="n">
        <v>5</v>
      </c>
      <c r="U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TY103105</t>
        </is>
      </c>
      <c r="B3114" s="68" t="n">
        <v>46071</v>
      </c>
      <c r="C3114" s="69" t="n">
        <v>2026</v>
      </c>
      <c r="D3114" t="inlineStr">
        <is>
          <t>Feb</t>
        </is>
      </c>
      <c r="E3114" t="inlineStr">
        <is>
          <t>Asia</t>
        </is>
      </c>
      <c r="F3114" t="inlineStr">
        <is>
          <t>Indonesia</t>
        </is>
      </c>
      <c r="G3114" t="inlineStr">
        <is>
          <t>Corolla</t>
        </is>
      </c>
      <c r="H3114" t="inlineStr">
        <is>
          <t>Dealer retail</t>
        </is>
      </c>
      <c r="I3114" t="inlineStr">
        <is>
          <t>Company fleet</t>
        </is>
      </c>
      <c r="J3114" t="inlineStr">
        <is>
          <t>Zoya Ahmed</t>
        </is>
      </c>
      <c r="K3114" s="70" t="n">
        <v>11</v>
      </c>
      <c r="L3114" s="71" t="n">
        <v>2985571.12</v>
      </c>
      <c r="M3114" s="71" t="n">
        <v>32841282.32</v>
      </c>
      <c r="N3114" s="71" t="n">
        <v>656825.65</v>
      </c>
      <c r="O3114" s="71" t="n">
        <v>32184456.67</v>
      </c>
      <c r="P3114" s="71" t="n">
        <v>25559090.75</v>
      </c>
      <c r="Q3114" s="71" t="n">
        <v>6625365.92</v>
      </c>
      <c r="R3114" t="inlineStr">
        <is>
          <t>JK-03</t>
        </is>
      </c>
      <c r="S3114" t="inlineStr">
        <is>
          <t>Hybrid</t>
        </is>
      </c>
      <c r="T3114" s="70" t="n">
        <v>12</v>
      </c>
      <c r="U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TY103106</t>
        </is>
      </c>
      <c r="B3115" s="68" t="n">
        <v>46072</v>
      </c>
      <c r="C3115" s="69" t="n">
        <v>2026</v>
      </c>
      <c r="D3115" t="inlineStr">
        <is>
          <t>Feb</t>
        </is>
      </c>
      <c r="E3115" t="inlineStr">
        <is>
          <t>Asia</t>
        </is>
      </c>
      <c r="F3115" t="inlineStr">
        <is>
          <t>India</t>
        </is>
      </c>
      <c r="G3115" t="inlineStr">
        <is>
          <t>Camry</t>
        </is>
      </c>
      <c r="H3115" t="inlineStr">
        <is>
          <t>Fleet</t>
        </is>
      </c>
      <c r="I3115" t="inlineStr">
        <is>
          <t>Private buyer</t>
        </is>
      </c>
      <c r="J3115" t="inlineStr">
        <is>
          <t>Ravindra Patil</t>
        </is>
      </c>
      <c r="K3115" s="70" t="n">
        <v>7</v>
      </c>
      <c r="L3115" s="71" t="n">
        <v>4018131.78</v>
      </c>
      <c r="M3115" s="71" t="n">
        <v>28126922.46</v>
      </c>
      <c r="N3115" s="71" t="n">
        <v>0</v>
      </c>
      <c r="O3115" s="71" t="n">
        <v>28126922.46</v>
      </c>
      <c r="P3115" s="71" t="n">
        <v>22083953.99</v>
      </c>
      <c r="Q3115" s="71" t="n">
        <v>6042968.47</v>
      </c>
      <c r="R3115" t="inlineStr">
        <is>
          <t>PU-01</t>
        </is>
      </c>
      <c r="S3115" t="inlineStr">
        <is>
          <t>Petrol</t>
        </is>
      </c>
      <c r="T3115" s="70" t="n">
        <v>7</v>
      </c>
      <c r="U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TY103107</t>
        </is>
      </c>
      <c r="B3116" s="68" t="n">
        <v>46072</v>
      </c>
      <c r="C3116" s="69" t="n">
        <v>2026</v>
      </c>
      <c r="D3116" t="inlineStr">
        <is>
          <t>Feb</t>
        </is>
      </c>
      <c r="E3116" t="inlineStr">
        <is>
          <t>North America</t>
        </is>
      </c>
      <c r="F3116" t="inlineStr">
        <is>
          <t>USA</t>
        </is>
      </c>
      <c r="G3116" t="inlineStr">
        <is>
          <t>Corolla</t>
        </is>
      </c>
      <c r="H3116" t="inlineStr">
        <is>
          <t>Fleet</t>
        </is>
      </c>
      <c r="I3116" t="inlineStr">
        <is>
          <t>Private buyer</t>
        </is>
      </c>
      <c r="J3116" t="inlineStr">
        <is>
          <t>Fatima Al-Saud</t>
        </is>
      </c>
      <c r="K3116" s="70" t="n">
        <v>23</v>
      </c>
      <c r="L3116" s="71" t="n">
        <v>2869831.03</v>
      </c>
      <c r="M3116" s="71" t="n">
        <v>66006113.69</v>
      </c>
      <c r="N3116" s="71" t="n">
        <v>0</v>
      </c>
      <c r="O3116" s="71" t="n">
        <v>66006113.69</v>
      </c>
      <c r="P3116" s="71" t="n">
        <v>52361391.12</v>
      </c>
      <c r="Q3116" s="71" t="n">
        <v>13644722.57</v>
      </c>
      <c r="R3116" t="inlineStr">
        <is>
          <t>LA-01</t>
        </is>
      </c>
      <c r="S3116" t="inlineStr">
        <is>
          <t>Hybrid</t>
        </is>
      </c>
      <c r="T3116" s="70" t="n">
        <v>24</v>
      </c>
      <c r="U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TY103108</t>
        </is>
      </c>
      <c r="B3117" s="68" t="n">
        <v>46072</v>
      </c>
      <c r="C3117" s="69" t="n">
        <v>2026</v>
      </c>
      <c r="D3117" t="inlineStr">
        <is>
          <t>Feb</t>
        </is>
      </c>
      <c r="E3117" t="inlineStr">
        <is>
          <t>North America</t>
        </is>
      </c>
      <c r="F3117" t="inlineStr">
        <is>
          <t>USA</t>
        </is>
      </c>
      <c r="G3117" t="inlineStr">
        <is>
          <t>RAV4</t>
        </is>
      </c>
      <c r="H3117" t="inlineStr">
        <is>
          <t>Dealer retail</t>
        </is>
      </c>
      <c r="I3117" t="inlineStr">
        <is>
          <t>Private buyer</t>
        </is>
      </c>
      <c r="J3117" t="inlineStr">
        <is>
          <t>Ana Costa</t>
        </is>
      </c>
      <c r="K3117" s="70" t="n">
        <v>24</v>
      </c>
      <c r="L3117" s="71" t="n">
        <v>3604470.54</v>
      </c>
      <c r="M3117" s="71" t="n">
        <v>86507292.95999999</v>
      </c>
      <c r="N3117" s="71" t="n">
        <v>2595218.79</v>
      </c>
      <c r="O3117" s="71" t="n">
        <v>83912074.17</v>
      </c>
      <c r="P3117" s="71" t="n">
        <v>69604956.16</v>
      </c>
      <c r="Q3117" s="71" t="n">
        <v>14307118.01</v>
      </c>
      <c r="R3117" t="inlineStr">
        <is>
          <t>LA-02</t>
        </is>
      </c>
      <c r="S3117" t="inlineStr">
        <is>
          <t>Petrol</t>
        </is>
      </c>
      <c r="T3117" s="70" t="n">
        <v>23</v>
      </c>
      <c r="U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TY103109</t>
        </is>
      </c>
      <c r="B3118" s="68" t="n">
        <v>46072</v>
      </c>
      <c r="C3118" s="69" t="n">
        <v>2026</v>
      </c>
      <c r="D3118" t="inlineStr">
        <is>
          <t>Feb</t>
        </is>
      </c>
      <c r="E3118" t="inlineStr">
        <is>
          <t>Middle East</t>
        </is>
      </c>
      <c r="F3118" t="inlineStr">
        <is>
          <t>UAE</t>
        </is>
      </c>
      <c r="G3118" t="inlineStr">
        <is>
          <t>Land Cruiser</t>
        </is>
      </c>
      <c r="H3118" t="inlineStr">
        <is>
          <t>Dealer retail</t>
        </is>
      </c>
      <c r="I3118" t="inlineStr">
        <is>
          <t>Private buyer</t>
        </is>
      </c>
      <c r="J3118" t="inlineStr">
        <is>
          <t>Liam O'Brien</t>
        </is>
      </c>
      <c r="K3118" s="70" t="n">
        <v>35</v>
      </c>
      <c r="L3118" s="71" t="n">
        <v>7572914.76</v>
      </c>
      <c r="M3118" s="71" t="n">
        <v>265052016.6</v>
      </c>
      <c r="N3118" s="71" t="n">
        <v>13252600.83</v>
      </c>
      <c r="O3118" s="71" t="n">
        <v>251799415.77</v>
      </c>
      <c r="P3118" s="71" t="n">
        <v>189759936.73</v>
      </c>
      <c r="Q3118" s="71" t="n">
        <v>62039479.04</v>
      </c>
      <c r="R3118" t="inlineStr">
        <is>
          <t>DB-04</t>
        </is>
      </c>
      <c r="S3118" t="inlineStr">
        <is>
          <t>Diesel</t>
        </is>
      </c>
      <c r="T3118" s="70" t="n">
        <v>36</v>
      </c>
      <c r="U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TY103110</t>
        </is>
      </c>
      <c r="B3119" s="68" t="n">
        <v>46072</v>
      </c>
      <c r="C3119" s="69" t="n">
        <v>2026</v>
      </c>
      <c r="D3119" t="inlineStr">
        <is>
          <t>Feb</t>
        </is>
      </c>
      <c r="E3119" t="inlineStr">
        <is>
          <t>North America</t>
        </is>
      </c>
      <c r="F3119" t="inlineStr">
        <is>
          <t>USA</t>
        </is>
      </c>
      <c r="G3119" t="inlineStr">
        <is>
          <t>Prius</t>
        </is>
      </c>
      <c r="H3119" t="inlineStr">
        <is>
          <t>Dealer retail</t>
        </is>
      </c>
      <c r="I3119" t="inlineStr">
        <is>
          <t>Private buyer</t>
        </is>
      </c>
      <c r="J3119" t="inlineStr">
        <is>
          <t>Kofi Mensah</t>
        </is>
      </c>
      <c r="K3119" s="70" t="n">
        <v>24</v>
      </c>
      <c r="L3119" s="71" t="n">
        <v>3556862.86</v>
      </c>
      <c r="M3119" s="71" t="n">
        <v>85364708.64</v>
      </c>
      <c r="N3119" s="71" t="n">
        <v>0</v>
      </c>
      <c r="O3119" s="71" t="n">
        <v>85364708.64</v>
      </c>
      <c r="P3119" s="71" t="n">
        <v>66621017.92</v>
      </c>
      <c r="Q3119" s="71" t="n">
        <v>18743690.72</v>
      </c>
      <c r="R3119" t="inlineStr">
        <is>
          <t>TX-02</t>
        </is>
      </c>
      <c r="S3119" t="inlineStr">
        <is>
          <t>Hybrid</t>
        </is>
      </c>
      <c r="T3119" s="70" t="n">
        <v>27</v>
      </c>
      <c r="U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TY103111</t>
        </is>
      </c>
      <c r="B3120" s="68" t="n">
        <v>46072</v>
      </c>
      <c r="C3120" s="69" t="n">
        <v>2026</v>
      </c>
      <c r="D3120" t="inlineStr">
        <is>
          <t>Feb</t>
        </is>
      </c>
      <c r="E3120" t="inlineStr">
        <is>
          <t>North America</t>
        </is>
      </c>
      <c r="F3120" t="inlineStr">
        <is>
          <t>Canada</t>
        </is>
      </c>
      <c r="G3120" t="inlineStr">
        <is>
          <t>RAV4</t>
        </is>
      </c>
      <c r="H3120" t="inlineStr">
        <is>
          <t>Dealer retail</t>
        </is>
      </c>
      <c r="I3120" t="inlineStr">
        <is>
          <t>Private buyer</t>
        </is>
      </c>
      <c r="J3120" t="inlineStr">
        <is>
          <t>Mei Lin</t>
        </is>
      </c>
      <c r="K3120" s="70" t="n">
        <v>31</v>
      </c>
      <c r="L3120" s="71" t="n">
        <v>3935647</v>
      </c>
      <c r="M3120" s="71" t="n">
        <v>122005057</v>
      </c>
      <c r="N3120" s="71" t="n">
        <v>3660151.71</v>
      </c>
      <c r="O3120" s="71" t="n">
        <v>118344905.29</v>
      </c>
      <c r="P3120" s="71" t="n">
        <v>91051038.64</v>
      </c>
      <c r="Q3120" s="71" t="n">
        <v>27293866.65</v>
      </c>
      <c r="R3120" t="inlineStr">
        <is>
          <t>TO-03</t>
        </is>
      </c>
      <c r="S3120" t="inlineStr">
        <is>
          <t>Hybrid</t>
        </is>
      </c>
      <c r="T3120" s="70" t="n">
        <v>29</v>
      </c>
      <c r="U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TY103112</t>
        </is>
      </c>
      <c r="B3121" s="68" t="n">
        <v>46072</v>
      </c>
      <c r="C3121" s="69" t="n">
        <v>2026</v>
      </c>
      <c r="D3121" t="inlineStr">
        <is>
          <t>Feb</t>
        </is>
      </c>
      <c r="E3121" t="inlineStr">
        <is>
          <t>Japan</t>
        </is>
      </c>
      <c r="F3121" t="inlineStr">
        <is>
          <t>Japan</t>
        </is>
      </c>
      <c r="G3121" t="inlineStr">
        <is>
          <t>Corolla</t>
        </is>
      </c>
      <c r="H3121" t="inlineStr">
        <is>
          <t>Dealer retail</t>
        </is>
      </c>
      <c r="I3121" t="inlineStr">
        <is>
          <t>Private buyer</t>
        </is>
      </c>
      <c r="J3121" t="inlineStr">
        <is>
          <t>Carlos Silva</t>
        </is>
      </c>
      <c r="K3121" s="70" t="n">
        <v>26</v>
      </c>
      <c r="L3121" s="71" t="n">
        <v>2817231.47</v>
      </c>
      <c r="M3121" s="71" t="n">
        <v>73248018.22</v>
      </c>
      <c r="N3121" s="71" t="n">
        <v>2197440.55</v>
      </c>
      <c r="O3121" s="71" t="n">
        <v>71050577.67</v>
      </c>
      <c r="P3121" s="71" t="n">
        <v>59946234.74</v>
      </c>
      <c r="Q3121" s="71" t="n">
        <v>11104342.93</v>
      </c>
      <c r="R3121" t="inlineStr">
        <is>
          <t>TK-03</t>
        </is>
      </c>
      <c r="S3121" t="inlineStr">
        <is>
          <t>Hybrid</t>
        </is>
      </c>
      <c r="T3121" s="70" t="n">
        <v>26</v>
      </c>
      <c r="U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TY103113</t>
        </is>
      </c>
      <c r="B3122" s="68" t="n">
        <v>46072</v>
      </c>
      <c r="C3122" s="69" t="n">
        <v>2026</v>
      </c>
      <c r="D3122" t="inlineStr">
        <is>
          <t>Feb</t>
        </is>
      </c>
      <c r="E3122" t="inlineStr">
        <is>
          <t>Middle East</t>
        </is>
      </c>
      <c r="F3122" t="inlineStr">
        <is>
          <t>UAE</t>
        </is>
      </c>
      <c r="G3122" t="inlineStr">
        <is>
          <t>RAV4</t>
        </is>
      </c>
      <c r="H3122" t="inlineStr">
        <is>
          <t>Dealer retail</t>
        </is>
      </c>
      <c r="I3122" t="inlineStr">
        <is>
          <t>Company fleet</t>
        </is>
      </c>
      <c r="J3122" t="inlineStr">
        <is>
          <t>Ravindra Patil</t>
        </is>
      </c>
      <c r="K3122" s="70" t="n">
        <v>20</v>
      </c>
      <c r="L3122" s="71" t="n">
        <v>3519827.18</v>
      </c>
      <c r="M3122" s="71" t="n">
        <v>70396543.59999999</v>
      </c>
      <c r="N3122" s="71" t="n">
        <v>2111896.31</v>
      </c>
      <c r="O3122" s="71" t="n">
        <v>68284647.29000001</v>
      </c>
      <c r="P3122" s="71" t="n">
        <v>56090403.79</v>
      </c>
      <c r="Q3122" s="71" t="n">
        <v>12194243.5</v>
      </c>
      <c r="R3122" t="inlineStr">
        <is>
          <t>DB-01</t>
        </is>
      </c>
      <c r="S3122" t="inlineStr">
        <is>
          <t>Hybrid</t>
        </is>
      </c>
      <c r="T3122" s="70" t="n">
        <v>21</v>
      </c>
      <c r="U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TY103114</t>
        </is>
      </c>
      <c r="B3123" s="68" t="n">
        <v>46072</v>
      </c>
      <c r="C3123" s="69" t="n">
        <v>2026</v>
      </c>
      <c r="D3123" t="inlineStr">
        <is>
          <t>Feb</t>
        </is>
      </c>
      <c r="E3123" t="inlineStr">
        <is>
          <t>Middle East</t>
        </is>
      </c>
      <c r="F3123" t="inlineStr">
        <is>
          <t>UAE</t>
        </is>
      </c>
      <c r="G3123" t="inlineStr">
        <is>
          <t>Corolla</t>
        </is>
      </c>
      <c r="H3123" t="inlineStr">
        <is>
          <t>Fleet</t>
        </is>
      </c>
      <c r="I3123" t="inlineStr">
        <is>
          <t>Company fleet</t>
        </is>
      </c>
      <c r="J3123" t="inlineStr">
        <is>
          <t>Liam O'Brien</t>
        </is>
      </c>
      <c r="K3123" s="70" t="n">
        <v>21</v>
      </c>
      <c r="L3123" s="71" t="n">
        <v>2893365.51</v>
      </c>
      <c r="M3123" s="71" t="n">
        <v>60760675.71</v>
      </c>
      <c r="N3123" s="71" t="n">
        <v>1215213.51</v>
      </c>
      <c r="O3123" s="71" t="n">
        <v>59545462.2</v>
      </c>
      <c r="P3123" s="71" t="n">
        <v>48129553.18</v>
      </c>
      <c r="Q3123" s="71" t="n">
        <v>11415909.02</v>
      </c>
      <c r="R3123" t="inlineStr">
        <is>
          <t>DB-04</t>
        </is>
      </c>
      <c r="S3123" t="inlineStr">
        <is>
          <t>Petrol</t>
        </is>
      </c>
      <c r="T3123" s="70" t="n">
        <v>21</v>
      </c>
      <c r="U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TY103115</t>
        </is>
      </c>
      <c r="B3124" s="68" t="n">
        <v>46072</v>
      </c>
      <c r="C3124" s="69" t="n">
        <v>2026</v>
      </c>
      <c r="D3124" t="inlineStr">
        <is>
          <t>Feb</t>
        </is>
      </c>
      <c r="E3124" t="inlineStr">
        <is>
          <t>Middle East</t>
        </is>
      </c>
      <c r="F3124" t="inlineStr">
        <is>
          <t>Saudi Arabia</t>
        </is>
      </c>
      <c r="G3124" t="inlineStr">
        <is>
          <t>Corolla</t>
        </is>
      </c>
      <c r="H3124" t="inlineStr">
        <is>
          <t>Online reservation</t>
        </is>
      </c>
      <c r="I3124" t="inlineStr">
        <is>
          <t>Private buyer</t>
        </is>
      </c>
      <c r="J3124" t="inlineStr">
        <is>
          <t>Shraddha Kulkarni</t>
        </is>
      </c>
      <c r="K3124" s="70" t="n">
        <v>16</v>
      </c>
      <c r="L3124" s="71" t="n">
        <v>2818981.84</v>
      </c>
      <c r="M3124" s="71" t="n">
        <v>45103709.44</v>
      </c>
      <c r="N3124" s="71" t="n">
        <v>1353111.28</v>
      </c>
      <c r="O3124" s="71" t="n">
        <v>43750598.16</v>
      </c>
      <c r="P3124" s="71" t="n">
        <v>37087622.66</v>
      </c>
      <c r="Q3124" s="71" t="n">
        <v>6662975.5</v>
      </c>
      <c r="R3124" t="inlineStr">
        <is>
          <t>RY-03</t>
        </is>
      </c>
      <c r="S3124" t="inlineStr">
        <is>
          <t>Hybrid</t>
        </is>
      </c>
      <c r="T3124" s="70" t="n">
        <v>16</v>
      </c>
      <c r="U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TY103116</t>
        </is>
      </c>
      <c r="B3125" s="68" t="n">
        <v>46072</v>
      </c>
      <c r="C3125" s="69" t="n">
        <v>2026</v>
      </c>
      <c r="D3125" t="inlineStr">
        <is>
          <t>Feb</t>
        </is>
      </c>
      <c r="E3125" t="inlineStr">
        <is>
          <t>Asia</t>
        </is>
      </c>
      <c r="F3125" t="inlineStr">
        <is>
          <t>Indonesia</t>
        </is>
      </c>
      <c r="G3125" t="inlineStr">
        <is>
          <t>RAV4</t>
        </is>
      </c>
      <c r="H3125" t="inlineStr">
        <is>
          <t>Dealer retail</t>
        </is>
      </c>
      <c r="I3125" t="inlineStr">
        <is>
          <t>Private buyer</t>
        </is>
      </c>
      <c r="J3125" t="inlineStr">
        <is>
          <t>Yuki Sato</t>
        </is>
      </c>
      <c r="K3125" s="70" t="n">
        <v>23</v>
      </c>
      <c r="L3125" s="71" t="n">
        <v>3533685.3</v>
      </c>
      <c r="M3125" s="71" t="n">
        <v>81274761.90000001</v>
      </c>
      <c r="N3125" s="71" t="n">
        <v>2438242.86</v>
      </c>
      <c r="O3125" s="71" t="n">
        <v>78836519.04000001</v>
      </c>
      <c r="P3125" s="71" t="n">
        <v>63354864.21</v>
      </c>
      <c r="Q3125" s="71" t="n">
        <v>15481654.83</v>
      </c>
      <c r="R3125" t="inlineStr">
        <is>
          <t>JK-01</t>
        </is>
      </c>
      <c r="S3125" t="inlineStr">
        <is>
          <t>Hybrid</t>
        </is>
      </c>
      <c r="T3125" s="70" t="n">
        <v>23</v>
      </c>
      <c r="U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TY103117</t>
        </is>
      </c>
      <c r="B3126" s="68" t="n">
        <v>46072</v>
      </c>
      <c r="C3126" s="69" t="n">
        <v>2026</v>
      </c>
      <c r="D3126" t="inlineStr">
        <is>
          <t>Feb</t>
        </is>
      </c>
      <c r="E3126" t="inlineStr">
        <is>
          <t>Asia</t>
        </is>
      </c>
      <c r="F3126" t="inlineStr">
        <is>
          <t>India</t>
        </is>
      </c>
      <c r="G3126" t="inlineStr">
        <is>
          <t>Hilux</t>
        </is>
      </c>
      <c r="H3126" t="inlineStr">
        <is>
          <t>Dealer retail</t>
        </is>
      </c>
      <c r="I3126" t="inlineStr">
        <is>
          <t>Private buyer</t>
        </is>
      </c>
      <c r="J3126" t="inlineStr">
        <is>
          <t>Arjun Mehta</t>
        </is>
      </c>
      <c r="K3126" s="70" t="n">
        <v>32</v>
      </c>
      <c r="L3126" s="71" t="n">
        <v>4208963.05</v>
      </c>
      <c r="M3126" s="71" t="n">
        <v>134686817.6</v>
      </c>
      <c r="N3126" s="71" t="n">
        <v>6734340.88</v>
      </c>
      <c r="O3126" s="71" t="n">
        <v>127952476.72</v>
      </c>
      <c r="P3126" s="71" t="n">
        <v>99654189.36</v>
      </c>
      <c r="Q3126" s="71" t="n">
        <v>28298287.36</v>
      </c>
      <c r="R3126" t="inlineStr">
        <is>
          <t>BL-03</t>
        </is>
      </c>
      <c r="S3126" t="inlineStr">
        <is>
          <t>Diesel</t>
        </is>
      </c>
      <c r="T3126" s="70" t="n">
        <v>33</v>
      </c>
      <c r="U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TY103118</t>
        </is>
      </c>
      <c r="B3127" s="68" t="n">
        <v>46072</v>
      </c>
      <c r="C3127" s="69" t="n">
        <v>2026</v>
      </c>
      <c r="D3127" t="inlineStr">
        <is>
          <t>Feb</t>
        </is>
      </c>
      <c r="E3127" t="inlineStr">
        <is>
          <t>North America</t>
        </is>
      </c>
      <c r="F3127" t="inlineStr">
        <is>
          <t>Canada</t>
        </is>
      </c>
      <c r="G3127" t="inlineStr">
        <is>
          <t>Corolla</t>
        </is>
      </c>
      <c r="H3127" t="inlineStr">
        <is>
          <t>Dealer retail</t>
        </is>
      </c>
      <c r="I3127" t="inlineStr">
        <is>
          <t>Private buyer</t>
        </is>
      </c>
      <c r="J3127" t="inlineStr">
        <is>
          <t>Olivia Brown</t>
        </is>
      </c>
      <c r="K3127" s="70" t="n">
        <v>24</v>
      </c>
      <c r="L3127" s="71" t="n">
        <v>2854653.88</v>
      </c>
      <c r="M3127" s="71" t="n">
        <v>68511693.12</v>
      </c>
      <c r="N3127" s="71" t="n">
        <v>0</v>
      </c>
      <c r="O3127" s="71" t="n">
        <v>68511693.12</v>
      </c>
      <c r="P3127" s="71" t="n">
        <v>53234191.84</v>
      </c>
      <c r="Q3127" s="71" t="n">
        <v>15277501.28</v>
      </c>
      <c r="R3127" t="inlineStr">
        <is>
          <t>TO-01</t>
        </is>
      </c>
      <c r="S3127" t="inlineStr">
        <is>
          <t>Hybrid</t>
        </is>
      </c>
      <c r="T3127" s="70" t="n">
        <v>26</v>
      </c>
      <c r="U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TY103119</t>
        </is>
      </c>
      <c r="B3128" s="68" t="n">
        <v>46072</v>
      </c>
      <c r="C3128" s="69" t="n">
        <v>2026</v>
      </c>
      <c r="D3128" t="inlineStr">
        <is>
          <t>Feb</t>
        </is>
      </c>
      <c r="E3128" t="inlineStr">
        <is>
          <t>Asia</t>
        </is>
      </c>
      <c r="F3128" t="inlineStr">
        <is>
          <t>Indonesia</t>
        </is>
      </c>
      <c r="G3128" t="inlineStr">
        <is>
          <t>Land Cruiser</t>
        </is>
      </c>
      <c r="H3128" t="inlineStr">
        <is>
          <t>Dealer retail</t>
        </is>
      </c>
      <c r="I3128" t="inlineStr">
        <is>
          <t>Private buyer</t>
        </is>
      </c>
      <c r="J3128" t="inlineStr">
        <is>
          <t>Liam O'Brien</t>
        </is>
      </c>
      <c r="K3128" s="70" t="n">
        <v>15</v>
      </c>
      <c r="L3128" s="71" t="n">
        <v>8078770.39</v>
      </c>
      <c r="M3128" s="71" t="n">
        <v>121181555.85</v>
      </c>
      <c r="N3128" s="71" t="n">
        <v>0</v>
      </c>
      <c r="O3128" s="71" t="n">
        <v>121181555.85</v>
      </c>
      <c r="P3128" s="71" t="n">
        <v>82152293.59</v>
      </c>
      <c r="Q3128" s="71" t="n">
        <v>39029262.26</v>
      </c>
      <c r="R3128" t="inlineStr">
        <is>
          <t>JK-01</t>
        </is>
      </c>
      <c r="S3128" t="inlineStr">
        <is>
          <t>Diesel</t>
        </is>
      </c>
      <c r="T3128" s="70" t="n">
        <v>16</v>
      </c>
      <c r="U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TY103120</t>
        </is>
      </c>
      <c r="B3129" s="68" t="n">
        <v>46072</v>
      </c>
      <c r="C3129" s="69" t="n">
        <v>2026</v>
      </c>
      <c r="D3129" t="inlineStr">
        <is>
          <t>Feb</t>
        </is>
      </c>
      <c r="E3129" t="inlineStr">
        <is>
          <t>Europe</t>
        </is>
      </c>
      <c r="F3129" t="inlineStr">
        <is>
          <t>France</t>
        </is>
      </c>
      <c r="G3129" t="inlineStr">
        <is>
          <t>RAV4</t>
        </is>
      </c>
      <c r="H3129" t="inlineStr">
        <is>
          <t>Dealer retail</t>
        </is>
      </c>
      <c r="I3129" t="inlineStr">
        <is>
          <t>Company fleet</t>
        </is>
      </c>
      <c r="J3129" t="inlineStr">
        <is>
          <t>Hiroshi Tanaka</t>
        </is>
      </c>
      <c r="K3129" s="70" t="n">
        <v>28</v>
      </c>
      <c r="L3129" s="71" t="n">
        <v>3959232.29</v>
      </c>
      <c r="M3129" s="71" t="n">
        <v>110858504.12</v>
      </c>
      <c r="N3129" s="71" t="n">
        <v>3325755.12</v>
      </c>
      <c r="O3129" s="71" t="n">
        <v>107532749</v>
      </c>
      <c r="P3129" s="71" t="n">
        <v>82693942.18000001</v>
      </c>
      <c r="Q3129" s="71" t="n">
        <v>24838806.82</v>
      </c>
      <c r="R3129" t="inlineStr">
        <is>
          <t>PA-03</t>
        </is>
      </c>
      <c r="S3129" t="inlineStr">
        <is>
          <t>Petrol</t>
        </is>
      </c>
      <c r="T3129" s="70" t="n">
        <v>30</v>
      </c>
      <c r="U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TY103121</t>
        </is>
      </c>
      <c r="B3130" s="68" t="n">
        <v>46072</v>
      </c>
      <c r="C3130" s="69" t="n">
        <v>2026</v>
      </c>
      <c r="D3130" t="inlineStr">
        <is>
          <t>Feb</t>
        </is>
      </c>
      <c r="E3130" t="inlineStr">
        <is>
          <t>Japan</t>
        </is>
      </c>
      <c r="F3130" t="inlineStr">
        <is>
          <t>Japan</t>
        </is>
      </c>
      <c r="G3130" t="inlineStr">
        <is>
          <t>Camry</t>
        </is>
      </c>
      <c r="H3130" t="inlineStr">
        <is>
          <t>Dealer retail</t>
        </is>
      </c>
      <c r="I3130" t="inlineStr">
        <is>
          <t>Company fleet</t>
        </is>
      </c>
      <c r="J3130" t="inlineStr">
        <is>
          <t>Amir Khan</t>
        </is>
      </c>
      <c r="K3130" s="70" t="n">
        <v>13</v>
      </c>
      <c r="L3130" s="71" t="n">
        <v>4064632.59</v>
      </c>
      <c r="M3130" s="71" t="n">
        <v>52840223.67</v>
      </c>
      <c r="N3130" s="71" t="n">
        <v>2642011.18</v>
      </c>
      <c r="O3130" s="71" t="n">
        <v>50198212.49</v>
      </c>
      <c r="P3130" s="71" t="n">
        <v>40460107.14</v>
      </c>
      <c r="Q3130" s="71" t="n">
        <v>9738105.35</v>
      </c>
      <c r="R3130" t="inlineStr">
        <is>
          <t>OS-03</t>
        </is>
      </c>
      <c r="S3130" t="inlineStr">
        <is>
          <t>Hybrid</t>
        </is>
      </c>
      <c r="T3130" s="70" t="n">
        <v>14</v>
      </c>
      <c r="U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TY103122</t>
        </is>
      </c>
      <c r="B3131" s="68" t="n">
        <v>46072</v>
      </c>
      <c r="C3131" s="69" t="n">
        <v>2026</v>
      </c>
      <c r="D3131" t="inlineStr">
        <is>
          <t>Feb</t>
        </is>
      </c>
      <c r="E3131" t="inlineStr">
        <is>
          <t>North America</t>
        </is>
      </c>
      <c r="F3131" t="inlineStr">
        <is>
          <t>USA</t>
        </is>
      </c>
      <c r="G3131" t="inlineStr">
        <is>
          <t>bZ4X</t>
        </is>
      </c>
      <c r="H3131" t="inlineStr">
        <is>
          <t>Dealer retail</t>
        </is>
      </c>
      <c r="I3131" t="inlineStr">
        <is>
          <t>Private buyer</t>
        </is>
      </c>
      <c r="J3131" t="inlineStr">
        <is>
          <t>Sara Rossi</t>
        </is>
      </c>
      <c r="K3131" s="70" t="n">
        <v>26</v>
      </c>
      <c r="L3131" s="71" t="n">
        <v>6902432.06</v>
      </c>
      <c r="M3131" s="71" t="n">
        <v>179463233.56</v>
      </c>
      <c r="N3131" s="71" t="n">
        <v>0</v>
      </c>
      <c r="O3131" s="71" t="n">
        <v>179463233.56</v>
      </c>
      <c r="P3131" s="71" t="n">
        <v>138343906.33</v>
      </c>
      <c r="Q3131" s="71" t="n">
        <v>41119327.23</v>
      </c>
      <c r="R3131" t="inlineStr">
        <is>
          <t>TX-03</t>
        </is>
      </c>
      <c r="S3131" t="inlineStr">
        <is>
          <t>EV</t>
        </is>
      </c>
      <c r="T3131" s="70" t="n">
        <v>25</v>
      </c>
      <c r="U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TY103123</t>
        </is>
      </c>
      <c r="B3132" s="68" t="n">
        <v>46073</v>
      </c>
      <c r="C3132" s="69" t="n">
        <v>2026</v>
      </c>
      <c r="D3132" t="inlineStr">
        <is>
          <t>Feb</t>
        </is>
      </c>
      <c r="E3132" t="inlineStr">
        <is>
          <t>North America</t>
        </is>
      </c>
      <c r="F3132" t="inlineStr">
        <is>
          <t>USA</t>
        </is>
      </c>
      <c r="G3132" t="inlineStr">
        <is>
          <t>Camry</t>
        </is>
      </c>
      <c r="H3132" t="inlineStr">
        <is>
          <t>Dealer retail</t>
        </is>
      </c>
      <c r="I3132" t="inlineStr">
        <is>
          <t>Company fleet</t>
        </is>
      </c>
      <c r="J3132" t="inlineStr">
        <is>
          <t>Priya Nair</t>
        </is>
      </c>
      <c r="K3132" s="70" t="n">
        <v>36</v>
      </c>
      <c r="L3132" s="71" t="n">
        <v>4070588.87</v>
      </c>
      <c r="M3132" s="71" t="n">
        <v>146541199.32</v>
      </c>
      <c r="N3132" s="71" t="n">
        <v>7327059.97</v>
      </c>
      <c r="O3132" s="71" t="n">
        <v>139214139.35</v>
      </c>
      <c r="P3132" s="71" t="n">
        <v>116477586.21</v>
      </c>
      <c r="Q3132" s="71" t="n">
        <v>22736553.14</v>
      </c>
      <c r="R3132" t="inlineStr">
        <is>
          <t>TX-04</t>
        </is>
      </c>
      <c r="S3132" t="inlineStr">
        <is>
          <t>Petrol</t>
        </is>
      </c>
      <c r="T3132" s="70" t="n">
        <v>36</v>
      </c>
      <c r="U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TY103124</t>
        </is>
      </c>
      <c r="B3133" s="68" t="n">
        <v>46073</v>
      </c>
      <c r="C3133" s="69" t="n">
        <v>2026</v>
      </c>
      <c r="D3133" t="inlineStr">
        <is>
          <t>Feb</t>
        </is>
      </c>
      <c r="E3133" t="inlineStr">
        <is>
          <t>North America</t>
        </is>
      </c>
      <c r="F3133" t="inlineStr">
        <is>
          <t>Canada</t>
        </is>
      </c>
      <c r="G3133" t="inlineStr">
        <is>
          <t>RAV4</t>
        </is>
      </c>
      <c r="H3133" t="inlineStr">
        <is>
          <t>Online reservation</t>
        </is>
      </c>
      <c r="I3133" t="inlineStr">
        <is>
          <t>Private buyer</t>
        </is>
      </c>
      <c r="J3133" t="inlineStr">
        <is>
          <t>Mei Lin</t>
        </is>
      </c>
      <c r="K3133" s="70" t="n">
        <v>37</v>
      </c>
      <c r="L3133" s="71" t="n">
        <v>3926236.98</v>
      </c>
      <c r="M3133" s="71" t="n">
        <v>145270768.26</v>
      </c>
      <c r="N3133" s="71" t="n">
        <v>0</v>
      </c>
      <c r="O3133" s="71" t="n">
        <v>145270768.26</v>
      </c>
      <c r="P3133" s="71" t="n">
        <v>105305360.95</v>
      </c>
      <c r="Q3133" s="71" t="n">
        <v>39965407.31</v>
      </c>
      <c r="R3133" t="inlineStr">
        <is>
          <t>TO-02</t>
        </is>
      </c>
      <c r="S3133" t="inlineStr">
        <is>
          <t>Petrol</t>
        </is>
      </c>
      <c r="T3133" s="70" t="n">
        <v>41</v>
      </c>
      <c r="U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TY103125</t>
        </is>
      </c>
      <c r="B3134" s="68" t="n">
        <v>46073</v>
      </c>
      <c r="C3134" s="69" t="n">
        <v>2026</v>
      </c>
      <c r="D3134" t="inlineStr">
        <is>
          <t>Feb</t>
        </is>
      </c>
      <c r="E3134" t="inlineStr">
        <is>
          <t>Europe</t>
        </is>
      </c>
      <c r="F3134" t="inlineStr">
        <is>
          <t>UK</t>
        </is>
      </c>
      <c r="G3134" t="inlineStr">
        <is>
          <t>Camry</t>
        </is>
      </c>
      <c r="H3134" t="inlineStr">
        <is>
          <t>Fleet</t>
        </is>
      </c>
      <c r="I3134" t="inlineStr">
        <is>
          <t>Private buyer</t>
        </is>
      </c>
      <c r="J3134" t="inlineStr">
        <is>
          <t>Sophie Müller</t>
        </is>
      </c>
      <c r="K3134" s="70" t="n">
        <v>10</v>
      </c>
      <c r="L3134" s="71" t="n">
        <v>4136832.17</v>
      </c>
      <c r="M3134" s="71" t="n">
        <v>41368321.7</v>
      </c>
      <c r="N3134" s="71" t="n">
        <v>0</v>
      </c>
      <c r="O3134" s="71" t="n">
        <v>41368321.7</v>
      </c>
      <c r="P3134" s="71" t="n">
        <v>32060078.06</v>
      </c>
      <c r="Q3134" s="71" t="n">
        <v>9308243.640000001</v>
      </c>
      <c r="R3134" t="inlineStr">
        <is>
          <t>LN-03</t>
        </is>
      </c>
      <c r="S3134" t="inlineStr">
        <is>
          <t>Petrol</t>
        </is>
      </c>
      <c r="T3134" s="70" t="n">
        <v>11</v>
      </c>
      <c r="U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TY103126</t>
        </is>
      </c>
      <c r="B3135" s="68" t="n">
        <v>46073</v>
      </c>
      <c r="C3135" s="69" t="n">
        <v>2026</v>
      </c>
      <c r="D3135" t="inlineStr">
        <is>
          <t>Feb</t>
        </is>
      </c>
      <c r="E3135" t="inlineStr">
        <is>
          <t>Japan</t>
        </is>
      </c>
      <c r="F3135" t="inlineStr">
        <is>
          <t>Japan</t>
        </is>
      </c>
      <c r="G3135" t="inlineStr">
        <is>
          <t>Land Cruiser</t>
        </is>
      </c>
      <c r="H3135" t="inlineStr">
        <is>
          <t>Dealer retail</t>
        </is>
      </c>
      <c r="I3135" t="inlineStr">
        <is>
          <t>Private buyer</t>
        </is>
      </c>
      <c r="J3135" t="inlineStr">
        <is>
          <t>Omar Haddad</t>
        </is>
      </c>
      <c r="K3135" s="70" t="n">
        <v>6</v>
      </c>
      <c r="L3135" s="71" t="n">
        <v>7951334.02</v>
      </c>
      <c r="M3135" s="71" t="n">
        <v>47708004.12</v>
      </c>
      <c r="N3135" s="71" t="n">
        <v>1431240.12</v>
      </c>
      <c r="O3135" s="71" t="n">
        <v>46276764</v>
      </c>
      <c r="P3135" s="71" t="n">
        <v>33586826.51</v>
      </c>
      <c r="Q3135" s="71" t="n">
        <v>12689937.49</v>
      </c>
      <c r="R3135" t="inlineStr">
        <is>
          <t>TK-01</t>
        </is>
      </c>
      <c r="S3135" t="inlineStr">
        <is>
          <t>Petrol</t>
        </is>
      </c>
      <c r="T3135" s="70" t="n">
        <v>6</v>
      </c>
      <c r="U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TY103127</t>
        </is>
      </c>
      <c r="B3136" s="68" t="n">
        <v>46073</v>
      </c>
      <c r="C3136" s="69" t="n">
        <v>2026</v>
      </c>
      <c r="D3136" t="inlineStr">
        <is>
          <t>Feb</t>
        </is>
      </c>
      <c r="E3136" t="inlineStr">
        <is>
          <t>North America</t>
        </is>
      </c>
      <c r="F3136" t="inlineStr">
        <is>
          <t>Canada</t>
        </is>
      </c>
      <c r="G3136" t="inlineStr">
        <is>
          <t>RAV4</t>
        </is>
      </c>
      <c r="H3136" t="inlineStr">
        <is>
          <t>Dealer retail</t>
        </is>
      </c>
      <c r="I3136" t="inlineStr">
        <is>
          <t>Private buyer</t>
        </is>
      </c>
      <c r="J3136" t="inlineStr">
        <is>
          <t>Sara Rossi</t>
        </is>
      </c>
      <c r="K3136" s="70" t="n">
        <v>17</v>
      </c>
      <c r="L3136" s="71" t="n">
        <v>3767950.25</v>
      </c>
      <c r="M3136" s="71" t="n">
        <v>64055154.25</v>
      </c>
      <c r="N3136" s="71" t="n">
        <v>0</v>
      </c>
      <c r="O3136" s="71" t="n">
        <v>64055154.25</v>
      </c>
      <c r="P3136" s="71" t="n">
        <v>49561624.74</v>
      </c>
      <c r="Q3136" s="71" t="n">
        <v>14493529.51</v>
      </c>
      <c r="R3136" t="inlineStr">
        <is>
          <t>TO-01</t>
        </is>
      </c>
      <c r="S3136" t="inlineStr">
        <is>
          <t>Hybrid</t>
        </is>
      </c>
      <c r="T3136" s="70" t="n">
        <v>17</v>
      </c>
      <c r="U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TY103128</t>
        </is>
      </c>
      <c r="B3137" s="68" t="n">
        <v>46073</v>
      </c>
      <c r="C3137" s="69" t="n">
        <v>2026</v>
      </c>
      <c r="D3137" t="inlineStr">
        <is>
          <t>Feb</t>
        </is>
      </c>
      <c r="E3137" t="inlineStr">
        <is>
          <t>North America</t>
        </is>
      </c>
      <c r="F3137" t="inlineStr">
        <is>
          <t>USA</t>
        </is>
      </c>
      <c r="G3137" t="inlineStr">
        <is>
          <t>RAV4</t>
        </is>
      </c>
      <c r="H3137" t="inlineStr">
        <is>
          <t>Dealer retail</t>
        </is>
      </c>
      <c r="I3137" t="inlineStr">
        <is>
          <t>Company fleet</t>
        </is>
      </c>
      <c r="J3137" t="inlineStr">
        <is>
          <t>Yuki Sato</t>
        </is>
      </c>
      <c r="K3137" s="70" t="n">
        <v>27</v>
      </c>
      <c r="L3137" s="71" t="n">
        <v>3810423.79</v>
      </c>
      <c r="M3137" s="71" t="n">
        <v>102881442.33</v>
      </c>
      <c r="N3137" s="71" t="n">
        <v>5144072.12</v>
      </c>
      <c r="O3137" s="71" t="n">
        <v>97737370.20999999</v>
      </c>
      <c r="P3137" s="71" t="n">
        <v>78339557.05</v>
      </c>
      <c r="Q3137" s="71" t="n">
        <v>19397813.16</v>
      </c>
      <c r="R3137" t="inlineStr">
        <is>
          <t>TX-02</t>
        </is>
      </c>
      <c r="S3137" t="inlineStr">
        <is>
          <t>Hybrid</t>
        </is>
      </c>
      <c r="T3137" s="70" t="n">
        <v>29</v>
      </c>
      <c r="U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TY103129</t>
        </is>
      </c>
      <c r="B3138" s="68" t="n">
        <v>46073</v>
      </c>
      <c r="C3138" s="69" t="n">
        <v>2026</v>
      </c>
      <c r="D3138" t="inlineStr">
        <is>
          <t>Feb</t>
        </is>
      </c>
      <c r="E3138" t="inlineStr">
        <is>
          <t>North America</t>
        </is>
      </c>
      <c r="F3138" t="inlineStr">
        <is>
          <t>Canada</t>
        </is>
      </c>
      <c r="G3138" t="inlineStr">
        <is>
          <t>Prius</t>
        </is>
      </c>
      <c r="H3138" t="inlineStr">
        <is>
          <t>Fleet</t>
        </is>
      </c>
      <c r="I3138" t="inlineStr">
        <is>
          <t>Private buyer</t>
        </is>
      </c>
      <c r="J3138" t="inlineStr">
        <is>
          <t>Arjun Mehta</t>
        </is>
      </c>
      <c r="K3138" s="70" t="n">
        <v>3</v>
      </c>
      <c r="L3138" s="71" t="n">
        <v>3694321.83</v>
      </c>
      <c r="M3138" s="71" t="n">
        <v>11082965.49</v>
      </c>
      <c r="N3138" s="71" t="n">
        <v>332488.96</v>
      </c>
      <c r="O3138" s="71" t="n">
        <v>10750476.53</v>
      </c>
      <c r="P3138" s="71" t="n">
        <v>8479010.34</v>
      </c>
      <c r="Q3138" s="71" t="n">
        <v>2271466.19</v>
      </c>
      <c r="R3138" t="inlineStr">
        <is>
          <t>TO-03</t>
        </is>
      </c>
      <c r="S3138" t="inlineStr">
        <is>
          <t>Hybrid</t>
        </is>
      </c>
      <c r="T3138" s="70" t="n">
        <v>3</v>
      </c>
      <c r="U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TY103130</t>
        </is>
      </c>
      <c r="B3139" s="68" t="n">
        <v>46073</v>
      </c>
      <c r="C3139" s="69" t="n">
        <v>2026</v>
      </c>
      <c r="D3139" t="inlineStr">
        <is>
          <t>Feb</t>
        </is>
      </c>
      <c r="E3139" t="inlineStr">
        <is>
          <t>North America</t>
        </is>
      </c>
      <c r="F3139" t="inlineStr">
        <is>
          <t>Canada</t>
        </is>
      </c>
      <c r="G3139" t="inlineStr">
        <is>
          <t>Camry</t>
        </is>
      </c>
      <c r="H3139" t="inlineStr">
        <is>
          <t>Fleet</t>
        </is>
      </c>
      <c r="I3139" t="inlineStr">
        <is>
          <t>Private buyer</t>
        </is>
      </c>
      <c r="J3139" t="inlineStr">
        <is>
          <t>Noah Smith</t>
        </is>
      </c>
      <c r="K3139" s="70" t="n">
        <v>31</v>
      </c>
      <c r="L3139" s="71" t="n">
        <v>3896893.12</v>
      </c>
      <c r="M3139" s="71" t="n">
        <v>120803686.72</v>
      </c>
      <c r="N3139" s="71" t="n">
        <v>0</v>
      </c>
      <c r="O3139" s="71" t="n">
        <v>120803686.72</v>
      </c>
      <c r="P3139" s="71" t="n">
        <v>99827697.56</v>
      </c>
      <c r="Q3139" s="71" t="n">
        <v>20975989.16</v>
      </c>
      <c r="R3139" t="inlineStr">
        <is>
          <t>TO-03</t>
        </is>
      </c>
      <c r="S3139" t="inlineStr">
        <is>
          <t>Hybrid</t>
        </is>
      </c>
      <c r="T3139" s="70" t="n">
        <v>34</v>
      </c>
      <c r="U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TY103131</t>
        </is>
      </c>
      <c r="B3140" s="68" t="n">
        <v>46073</v>
      </c>
      <c r="C3140" s="69" t="n">
        <v>2026</v>
      </c>
      <c r="D3140" t="inlineStr">
        <is>
          <t>Feb</t>
        </is>
      </c>
      <c r="E3140" t="inlineStr">
        <is>
          <t>Europe</t>
        </is>
      </c>
      <c r="F3140" t="inlineStr">
        <is>
          <t>France</t>
        </is>
      </c>
      <c r="G3140" t="inlineStr">
        <is>
          <t>RAV4</t>
        </is>
      </c>
      <c r="H3140" t="inlineStr">
        <is>
          <t>Fleet</t>
        </is>
      </c>
      <c r="I3140" t="inlineStr">
        <is>
          <t>Private buyer</t>
        </is>
      </c>
      <c r="J3140" t="inlineStr">
        <is>
          <t>Aisha Bello</t>
        </is>
      </c>
      <c r="K3140" s="70" t="n">
        <v>38</v>
      </c>
      <c r="L3140" s="71" t="n">
        <v>3702613.34</v>
      </c>
      <c r="M3140" s="71" t="n">
        <v>140699306.92</v>
      </c>
      <c r="N3140" s="71" t="n">
        <v>0</v>
      </c>
      <c r="O3140" s="71" t="n">
        <v>140699306.92</v>
      </c>
      <c r="P3140" s="71" t="n">
        <v>107231058.01</v>
      </c>
      <c r="Q3140" s="71" t="n">
        <v>33468248.91</v>
      </c>
      <c r="R3140" t="inlineStr">
        <is>
          <t>PA-02</t>
        </is>
      </c>
      <c r="S3140" t="inlineStr">
        <is>
          <t>Petrol</t>
        </is>
      </c>
      <c r="T3140" s="70" t="n">
        <v>43</v>
      </c>
      <c r="U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TY103132</t>
        </is>
      </c>
      <c r="B3141" s="68" t="n">
        <v>46073</v>
      </c>
      <c r="C3141" s="69" t="n">
        <v>2026</v>
      </c>
      <c r="D3141" t="inlineStr">
        <is>
          <t>Feb</t>
        </is>
      </c>
      <c r="E3141" t="inlineStr">
        <is>
          <t>Japan</t>
        </is>
      </c>
      <c r="F3141" t="inlineStr">
        <is>
          <t>Japan</t>
        </is>
      </c>
      <c r="G3141" t="inlineStr">
        <is>
          <t>Camry</t>
        </is>
      </c>
      <c r="H3141" t="inlineStr">
        <is>
          <t>Dealer retail</t>
        </is>
      </c>
      <c r="I3141" t="inlineStr">
        <is>
          <t>Private buyer</t>
        </is>
      </c>
      <c r="J3141" t="inlineStr">
        <is>
          <t>Zoya Ahmed</t>
        </is>
      </c>
      <c r="K3141" s="70" t="n">
        <v>22</v>
      </c>
      <c r="L3141" s="71" t="n">
        <v>4197660.68</v>
      </c>
      <c r="M3141" s="71" t="n">
        <v>92348534.95999999</v>
      </c>
      <c r="N3141" s="71" t="n">
        <v>2770456.05</v>
      </c>
      <c r="O3141" s="71" t="n">
        <v>89578078.91</v>
      </c>
      <c r="P3141" s="71" t="n">
        <v>68622842.20999999</v>
      </c>
      <c r="Q3141" s="71" t="n">
        <v>20955236.7</v>
      </c>
      <c r="R3141" t="inlineStr">
        <is>
          <t>OS-02</t>
        </is>
      </c>
      <c r="S3141" t="inlineStr">
        <is>
          <t>Petrol</t>
        </is>
      </c>
      <c r="T3141" s="70" t="n">
        <v>22</v>
      </c>
      <c r="U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TY103133</t>
        </is>
      </c>
      <c r="B3142" s="68" t="n">
        <v>46073</v>
      </c>
      <c r="C3142" s="69" t="n">
        <v>2026</v>
      </c>
      <c r="D3142" t="inlineStr">
        <is>
          <t>Feb</t>
        </is>
      </c>
      <c r="E3142" t="inlineStr">
        <is>
          <t>Asia</t>
        </is>
      </c>
      <c r="F3142" t="inlineStr">
        <is>
          <t>Thailand</t>
        </is>
      </c>
      <c r="G3142" t="inlineStr">
        <is>
          <t>Camry</t>
        </is>
      </c>
      <c r="H3142" t="inlineStr">
        <is>
          <t>Online reservation</t>
        </is>
      </c>
      <c r="I3142" t="inlineStr">
        <is>
          <t>Private buyer</t>
        </is>
      </c>
      <c r="J3142" t="inlineStr">
        <is>
          <t>Ana Costa</t>
        </is>
      </c>
      <c r="K3142" s="70" t="n">
        <v>41</v>
      </c>
      <c r="L3142" s="71" t="n">
        <v>4156394.25</v>
      </c>
      <c r="M3142" s="71" t="n">
        <v>170412164.25</v>
      </c>
      <c r="N3142" s="71" t="n">
        <v>5112364.93</v>
      </c>
      <c r="O3142" s="71" t="n">
        <v>165299799.32</v>
      </c>
      <c r="P3142" s="71" t="n">
        <v>133334893.35</v>
      </c>
      <c r="Q3142" s="71" t="n">
        <v>31964905.97</v>
      </c>
      <c r="R3142" t="inlineStr">
        <is>
          <t>BK-02</t>
        </is>
      </c>
      <c r="S3142" t="inlineStr">
        <is>
          <t>Hybrid</t>
        </is>
      </c>
      <c r="T3142" s="70" t="n">
        <v>45</v>
      </c>
      <c r="U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TY103134</t>
        </is>
      </c>
      <c r="B3143" s="68" t="n">
        <v>46074</v>
      </c>
      <c r="C3143" s="69" t="n">
        <v>2026</v>
      </c>
      <c r="D3143" t="inlineStr">
        <is>
          <t>Feb</t>
        </is>
      </c>
      <c r="E3143" t="inlineStr">
        <is>
          <t>North America</t>
        </is>
      </c>
      <c r="F3143" t="inlineStr">
        <is>
          <t>USA</t>
        </is>
      </c>
      <c r="G3143" t="inlineStr">
        <is>
          <t>Corolla</t>
        </is>
      </c>
      <c r="H3143" t="inlineStr">
        <is>
          <t>Fleet</t>
        </is>
      </c>
      <c r="I3143" t="inlineStr">
        <is>
          <t>Private buyer</t>
        </is>
      </c>
      <c r="J3143" t="inlineStr">
        <is>
          <t>Olivia Brown</t>
        </is>
      </c>
      <c r="K3143" s="70" t="n">
        <v>30</v>
      </c>
      <c r="L3143" s="71" t="n">
        <v>2760551.38</v>
      </c>
      <c r="M3143" s="71" t="n">
        <v>82816541.40000001</v>
      </c>
      <c r="N3143" s="71" t="n">
        <v>4140827.07</v>
      </c>
      <c r="O3143" s="71" t="n">
        <v>78675714.33</v>
      </c>
      <c r="P3143" s="71" t="n">
        <v>70551713.41</v>
      </c>
      <c r="Q3143" s="71" t="n">
        <v>8124000.92</v>
      </c>
      <c r="R3143" t="inlineStr">
        <is>
          <t>NY-04</t>
        </is>
      </c>
      <c r="S3143" t="inlineStr">
        <is>
          <t>Hybrid</t>
        </is>
      </c>
      <c r="T3143" s="70" t="n">
        <v>30</v>
      </c>
      <c r="U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TY103135</t>
        </is>
      </c>
      <c r="B3144" s="68" t="n">
        <v>46074</v>
      </c>
      <c r="C3144" s="69" t="n">
        <v>2026</v>
      </c>
      <c r="D3144" t="inlineStr">
        <is>
          <t>Feb</t>
        </is>
      </c>
      <c r="E3144" t="inlineStr">
        <is>
          <t>North America</t>
        </is>
      </c>
      <c r="F3144" t="inlineStr">
        <is>
          <t>USA</t>
        </is>
      </c>
      <c r="G3144" t="inlineStr">
        <is>
          <t>Hilux</t>
        </is>
      </c>
      <c r="H3144" t="inlineStr">
        <is>
          <t>Dealer retail</t>
        </is>
      </c>
      <c r="I3144" t="inlineStr">
        <is>
          <t>Private buyer</t>
        </is>
      </c>
      <c r="J3144" t="inlineStr">
        <is>
          <t>Omar Haddad</t>
        </is>
      </c>
      <c r="K3144" s="70" t="n">
        <v>21</v>
      </c>
      <c r="L3144" s="71" t="n">
        <v>4044780.17</v>
      </c>
      <c r="M3144" s="71" t="n">
        <v>84940383.56999999</v>
      </c>
      <c r="N3144" s="71" t="n">
        <v>4247019.18</v>
      </c>
      <c r="O3144" s="71" t="n">
        <v>80693364.39</v>
      </c>
      <c r="P3144" s="71" t="n">
        <v>66961159</v>
      </c>
      <c r="Q3144" s="71" t="n">
        <v>13732205.39</v>
      </c>
      <c r="R3144" t="inlineStr">
        <is>
          <t>LA-02</t>
        </is>
      </c>
      <c r="S3144" t="inlineStr">
        <is>
          <t>Petrol</t>
        </is>
      </c>
      <c r="T3144" s="70" t="n">
        <v>24</v>
      </c>
      <c r="U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TY103136</t>
        </is>
      </c>
      <c r="B3145" s="68" t="n">
        <v>46074</v>
      </c>
      <c r="C3145" s="69" t="n">
        <v>2026</v>
      </c>
      <c r="D3145" t="inlineStr">
        <is>
          <t>Feb</t>
        </is>
      </c>
      <c r="E3145" t="inlineStr">
        <is>
          <t>Europe</t>
        </is>
      </c>
      <c r="F3145" t="inlineStr">
        <is>
          <t>France</t>
        </is>
      </c>
      <c r="G3145" t="inlineStr">
        <is>
          <t>Camry</t>
        </is>
      </c>
      <c r="H3145" t="inlineStr">
        <is>
          <t>Dealer retail</t>
        </is>
      </c>
      <c r="I3145" t="inlineStr">
        <is>
          <t>Private buyer</t>
        </is>
      </c>
      <c r="J3145" t="inlineStr">
        <is>
          <t>Hiroshi Tanaka</t>
        </is>
      </c>
      <c r="K3145" s="70" t="n">
        <v>38</v>
      </c>
      <c r="L3145" s="71" t="n">
        <v>3904864.54</v>
      </c>
      <c r="M3145" s="71" t="n">
        <v>148384852.52</v>
      </c>
      <c r="N3145" s="71" t="n">
        <v>2967697.05</v>
      </c>
      <c r="O3145" s="71" t="n">
        <v>145417155.47</v>
      </c>
      <c r="P3145" s="71" t="n">
        <v>121326347.63</v>
      </c>
      <c r="Q3145" s="71" t="n">
        <v>24090807.84</v>
      </c>
      <c r="R3145" t="inlineStr">
        <is>
          <t>PA-04</t>
        </is>
      </c>
      <c r="S3145" t="inlineStr">
        <is>
          <t>Petrol</t>
        </is>
      </c>
      <c r="T3145" s="70" t="n">
        <v>42</v>
      </c>
      <c r="U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TY103137</t>
        </is>
      </c>
      <c r="B3146" s="68" t="n">
        <v>46074</v>
      </c>
      <c r="C3146" s="69" t="n">
        <v>2026</v>
      </c>
      <c r="D3146" t="inlineStr">
        <is>
          <t>Feb</t>
        </is>
      </c>
      <c r="E3146" t="inlineStr">
        <is>
          <t>Asia</t>
        </is>
      </c>
      <c r="F3146" t="inlineStr">
        <is>
          <t>Indonesia</t>
        </is>
      </c>
      <c r="G3146" t="inlineStr">
        <is>
          <t>RAV4</t>
        </is>
      </c>
      <c r="H3146" t="inlineStr">
        <is>
          <t>Dealer retail</t>
        </is>
      </c>
      <c r="I3146" t="inlineStr">
        <is>
          <t>Government</t>
        </is>
      </c>
      <c r="J3146" t="inlineStr">
        <is>
          <t>Sara Rossi</t>
        </is>
      </c>
      <c r="K3146" s="70" t="n">
        <v>27</v>
      </c>
      <c r="L3146" s="71" t="n">
        <v>3801661.84</v>
      </c>
      <c r="M3146" s="71" t="n">
        <v>102644869.68</v>
      </c>
      <c r="N3146" s="71" t="n">
        <v>5132243.48</v>
      </c>
      <c r="O3146" s="71" t="n">
        <v>97512626.2</v>
      </c>
      <c r="P3146" s="71" t="n">
        <v>79677760.55</v>
      </c>
      <c r="Q3146" s="71" t="n">
        <v>17834865.65</v>
      </c>
      <c r="R3146" t="inlineStr">
        <is>
          <t>JK-03</t>
        </is>
      </c>
      <c r="S3146" t="inlineStr">
        <is>
          <t>Hybrid</t>
        </is>
      </c>
      <c r="T3146" s="70" t="n">
        <v>26</v>
      </c>
      <c r="U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TY103138</t>
        </is>
      </c>
      <c r="B3147" s="68" t="n">
        <v>46075</v>
      </c>
      <c r="C3147" s="69" t="n">
        <v>2026</v>
      </c>
      <c r="D3147" t="inlineStr">
        <is>
          <t>Feb</t>
        </is>
      </c>
      <c r="E3147" t="inlineStr">
        <is>
          <t>Asia</t>
        </is>
      </c>
      <c r="F3147" t="inlineStr">
        <is>
          <t>Indonesia</t>
        </is>
      </c>
      <c r="G3147" t="inlineStr">
        <is>
          <t>RAV4</t>
        </is>
      </c>
      <c r="H3147" t="inlineStr">
        <is>
          <t>Dealer retail</t>
        </is>
      </c>
      <c r="I3147" t="inlineStr">
        <is>
          <t>Private buyer</t>
        </is>
      </c>
      <c r="J3147" t="inlineStr">
        <is>
          <t>Arjun Mehta</t>
        </is>
      </c>
      <c r="K3147" s="70" t="n">
        <v>19</v>
      </c>
      <c r="L3147" s="71" t="n">
        <v>3657076.35</v>
      </c>
      <c r="M3147" s="71" t="n">
        <v>69484450.65000001</v>
      </c>
      <c r="N3147" s="71" t="n">
        <v>0</v>
      </c>
      <c r="O3147" s="71" t="n">
        <v>69484450.65000001</v>
      </c>
      <c r="P3147" s="71" t="n">
        <v>52116080.91</v>
      </c>
      <c r="Q3147" s="71" t="n">
        <v>17368369.74</v>
      </c>
      <c r="R3147" t="inlineStr">
        <is>
          <t>JK-03</t>
        </is>
      </c>
      <c r="S3147" t="inlineStr">
        <is>
          <t>Hybrid</t>
        </is>
      </c>
      <c r="T3147" s="70" t="n">
        <v>19</v>
      </c>
      <c r="U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TY103139</t>
        </is>
      </c>
      <c r="B3148" s="68" t="n">
        <v>46075</v>
      </c>
      <c r="C3148" s="69" t="n">
        <v>2026</v>
      </c>
      <c r="D3148" t="inlineStr">
        <is>
          <t>Feb</t>
        </is>
      </c>
      <c r="E3148" t="inlineStr">
        <is>
          <t>North America</t>
        </is>
      </c>
      <c r="F3148" t="inlineStr">
        <is>
          <t>USA</t>
        </is>
      </c>
      <c r="G3148" t="inlineStr">
        <is>
          <t>Hilux</t>
        </is>
      </c>
      <c r="H3148" t="inlineStr">
        <is>
          <t>Fleet</t>
        </is>
      </c>
      <c r="I3148" t="inlineStr">
        <is>
          <t>Private buyer</t>
        </is>
      </c>
      <c r="J3148" t="inlineStr">
        <is>
          <t>Ravindra Patil</t>
        </is>
      </c>
      <c r="K3148" s="70" t="n">
        <v>18</v>
      </c>
      <c r="L3148" s="71" t="n">
        <v>3989808.16</v>
      </c>
      <c r="M3148" s="71" t="n">
        <v>71816546.88</v>
      </c>
      <c r="N3148" s="71" t="n">
        <v>0</v>
      </c>
      <c r="O3148" s="71" t="n">
        <v>71816546.88</v>
      </c>
      <c r="P3148" s="71" t="n">
        <v>55851072.46</v>
      </c>
      <c r="Q3148" s="71" t="n">
        <v>15965474.42</v>
      </c>
      <c r="R3148" t="inlineStr">
        <is>
          <t>LA-02</t>
        </is>
      </c>
      <c r="S3148" t="inlineStr">
        <is>
          <t>Diesel</t>
        </is>
      </c>
      <c r="T3148" s="70" t="n">
        <v>18</v>
      </c>
      <c r="U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TY103140</t>
        </is>
      </c>
      <c r="B3149" s="68" t="n">
        <v>46075</v>
      </c>
      <c r="C3149" s="69" t="n">
        <v>2026</v>
      </c>
      <c r="D3149" t="inlineStr">
        <is>
          <t>Feb</t>
        </is>
      </c>
      <c r="E3149" t="inlineStr">
        <is>
          <t>Asia</t>
        </is>
      </c>
      <c r="F3149" t="inlineStr">
        <is>
          <t>Thailand</t>
        </is>
      </c>
      <c r="G3149" t="inlineStr">
        <is>
          <t>Hilux</t>
        </is>
      </c>
      <c r="H3149" t="inlineStr">
        <is>
          <t>Dealer retail</t>
        </is>
      </c>
      <c r="I3149" t="inlineStr">
        <is>
          <t>Private buyer</t>
        </is>
      </c>
      <c r="J3149" t="inlineStr">
        <is>
          <t>Ana Costa</t>
        </is>
      </c>
      <c r="K3149" s="70" t="n">
        <v>4</v>
      </c>
      <c r="L3149" s="71" t="n">
        <v>3851818.93</v>
      </c>
      <c r="M3149" s="71" t="n">
        <v>15407275.72</v>
      </c>
      <c r="N3149" s="71" t="n">
        <v>308145.51</v>
      </c>
      <c r="O3149" s="71" t="n">
        <v>15099130.21</v>
      </c>
      <c r="P3149" s="71" t="n">
        <v>12341043.89</v>
      </c>
      <c r="Q3149" s="71" t="n">
        <v>2758086.32</v>
      </c>
      <c r="R3149" t="inlineStr">
        <is>
          <t>BK-02</t>
        </is>
      </c>
      <c r="S3149" t="inlineStr">
        <is>
          <t>Diesel</t>
        </is>
      </c>
      <c r="T3149" s="70" t="n">
        <v>4</v>
      </c>
      <c r="U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TY103141</t>
        </is>
      </c>
      <c r="B3150" s="68" t="n">
        <v>46075</v>
      </c>
      <c r="C3150" s="69" t="n">
        <v>2026</v>
      </c>
      <c r="D3150" t="inlineStr">
        <is>
          <t>Feb</t>
        </is>
      </c>
      <c r="E3150" t="inlineStr">
        <is>
          <t>North America</t>
        </is>
      </c>
      <c r="F3150" t="inlineStr">
        <is>
          <t>Canada</t>
        </is>
      </c>
      <c r="G3150" t="inlineStr">
        <is>
          <t>RAV4</t>
        </is>
      </c>
      <c r="H3150" t="inlineStr">
        <is>
          <t>Dealer retail</t>
        </is>
      </c>
      <c r="I3150" t="inlineStr">
        <is>
          <t>Private buyer</t>
        </is>
      </c>
      <c r="J3150" t="inlineStr">
        <is>
          <t>Wei Chen</t>
        </is>
      </c>
      <c r="K3150" s="70" t="n">
        <v>20</v>
      </c>
      <c r="L3150" s="71" t="n">
        <v>3868955.31</v>
      </c>
      <c r="M3150" s="71" t="n">
        <v>77379106.2</v>
      </c>
      <c r="N3150" s="71" t="n">
        <v>3868955.31</v>
      </c>
      <c r="O3150" s="71" t="n">
        <v>73510150.89</v>
      </c>
      <c r="P3150" s="71" t="n">
        <v>55291234.02</v>
      </c>
      <c r="Q3150" s="71" t="n">
        <v>18218916.87</v>
      </c>
      <c r="R3150" t="inlineStr">
        <is>
          <t>TO-01</t>
        </is>
      </c>
      <c r="S3150" t="inlineStr">
        <is>
          <t>Petrol</t>
        </is>
      </c>
      <c r="T3150" s="70" t="n">
        <v>20</v>
      </c>
      <c r="U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TY103142</t>
        </is>
      </c>
      <c r="B3151" s="68" t="n">
        <v>46076</v>
      </c>
      <c r="C3151" s="69" t="n">
        <v>2026</v>
      </c>
      <c r="D3151" t="inlineStr">
        <is>
          <t>Feb</t>
        </is>
      </c>
      <c r="E3151" t="inlineStr">
        <is>
          <t>Japan</t>
        </is>
      </c>
      <c r="F3151" t="inlineStr">
        <is>
          <t>Japan</t>
        </is>
      </c>
      <c r="G3151" t="inlineStr">
        <is>
          <t>Hilux</t>
        </is>
      </c>
      <c r="H3151" t="inlineStr">
        <is>
          <t>Fleet</t>
        </is>
      </c>
      <c r="I3151" t="inlineStr">
        <is>
          <t>Private buyer</t>
        </is>
      </c>
      <c r="J3151" t="inlineStr">
        <is>
          <t>Ruhi Shaikh</t>
        </is>
      </c>
      <c r="K3151" s="70" t="n">
        <v>16</v>
      </c>
      <c r="L3151" s="71" t="n">
        <v>3935878.57</v>
      </c>
      <c r="M3151" s="71" t="n">
        <v>62974057.12</v>
      </c>
      <c r="N3151" s="71" t="n">
        <v>3148702.86</v>
      </c>
      <c r="O3151" s="71" t="n">
        <v>59825354.26</v>
      </c>
      <c r="P3151" s="71" t="n">
        <v>50631879.04</v>
      </c>
      <c r="Q3151" s="71" t="n">
        <v>9193475.220000001</v>
      </c>
      <c r="R3151" t="inlineStr">
        <is>
          <t>TK-02</t>
        </is>
      </c>
      <c r="S3151" t="inlineStr">
        <is>
          <t>Diesel</t>
        </is>
      </c>
      <c r="T3151" s="70" t="n">
        <v>17</v>
      </c>
      <c r="U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TY103143</t>
        </is>
      </c>
      <c r="B3152" s="68" t="n">
        <v>46076</v>
      </c>
      <c r="C3152" s="69" t="n">
        <v>2026</v>
      </c>
      <c r="D3152" t="inlineStr">
        <is>
          <t>Feb</t>
        </is>
      </c>
      <c r="E3152" t="inlineStr">
        <is>
          <t>Europe</t>
        </is>
      </c>
      <c r="F3152" t="inlineStr">
        <is>
          <t>France</t>
        </is>
      </c>
      <c r="G3152" t="inlineStr">
        <is>
          <t>Hilux</t>
        </is>
      </c>
      <c r="H3152" t="inlineStr">
        <is>
          <t>Dealer retail</t>
        </is>
      </c>
      <c r="I3152" t="inlineStr">
        <is>
          <t>Private buyer</t>
        </is>
      </c>
      <c r="J3152" t="inlineStr">
        <is>
          <t>Shraddha Kulkarni</t>
        </is>
      </c>
      <c r="K3152" s="70" t="n">
        <v>10</v>
      </c>
      <c r="L3152" s="71" t="n">
        <v>4003827.23</v>
      </c>
      <c r="M3152" s="71" t="n">
        <v>40038272.3</v>
      </c>
      <c r="N3152" s="71" t="n">
        <v>0</v>
      </c>
      <c r="O3152" s="71" t="n">
        <v>40038272.3</v>
      </c>
      <c r="P3152" s="71" t="n">
        <v>31863820.87</v>
      </c>
      <c r="Q3152" s="71" t="n">
        <v>8174451.43</v>
      </c>
      <c r="R3152" t="inlineStr">
        <is>
          <t>PA-04</t>
        </is>
      </c>
      <c r="S3152" t="inlineStr">
        <is>
          <t>Petrol</t>
        </is>
      </c>
      <c r="T3152" s="70" t="n">
        <v>10</v>
      </c>
      <c r="U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TY103144</t>
        </is>
      </c>
      <c r="B3153" s="68" t="n">
        <v>46076</v>
      </c>
      <c r="C3153" s="69" t="n">
        <v>2026</v>
      </c>
      <c r="D3153" t="inlineStr">
        <is>
          <t>Feb</t>
        </is>
      </c>
      <c r="E3153" t="inlineStr">
        <is>
          <t>Europe</t>
        </is>
      </c>
      <c r="F3153" t="inlineStr">
        <is>
          <t>France</t>
        </is>
      </c>
      <c r="G3153" t="inlineStr">
        <is>
          <t>Camry</t>
        </is>
      </c>
      <c r="H3153" t="inlineStr">
        <is>
          <t>Dealer retail</t>
        </is>
      </c>
      <c r="I3153" t="inlineStr">
        <is>
          <t>Private buyer</t>
        </is>
      </c>
      <c r="J3153" t="inlineStr">
        <is>
          <t>Noah Smith</t>
        </is>
      </c>
      <c r="K3153" s="70" t="n">
        <v>18</v>
      </c>
      <c r="L3153" s="71" t="n">
        <v>3960187.58</v>
      </c>
      <c r="M3153" s="71" t="n">
        <v>71283376.44</v>
      </c>
      <c r="N3153" s="71" t="n">
        <v>3564168.82</v>
      </c>
      <c r="O3153" s="71" t="n">
        <v>67719207.62</v>
      </c>
      <c r="P3153" s="71" t="n">
        <v>58023846.02</v>
      </c>
      <c r="Q3153" s="71" t="n">
        <v>9695361.6</v>
      </c>
      <c r="R3153" t="inlineStr">
        <is>
          <t>PA-02</t>
        </is>
      </c>
      <c r="S3153" t="inlineStr">
        <is>
          <t>Petrol</t>
        </is>
      </c>
      <c r="T3153" s="70" t="n">
        <v>18</v>
      </c>
      <c r="U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TY103145</t>
        </is>
      </c>
      <c r="B3154" s="68" t="n">
        <v>46076</v>
      </c>
      <c r="C3154" s="69" t="n">
        <v>2026</v>
      </c>
      <c r="D3154" t="inlineStr">
        <is>
          <t>Feb</t>
        </is>
      </c>
      <c r="E3154" t="inlineStr">
        <is>
          <t>North America</t>
        </is>
      </c>
      <c r="F3154" t="inlineStr">
        <is>
          <t>Canada</t>
        </is>
      </c>
      <c r="G3154" t="inlineStr">
        <is>
          <t>Corolla</t>
        </is>
      </c>
      <c r="H3154" t="inlineStr">
        <is>
          <t>Dealer retail</t>
        </is>
      </c>
      <c r="I3154" t="inlineStr">
        <is>
          <t>Company fleet</t>
        </is>
      </c>
      <c r="J3154" t="inlineStr">
        <is>
          <t>Kofi Mensah</t>
        </is>
      </c>
      <c r="K3154" s="70" t="n">
        <v>35</v>
      </c>
      <c r="L3154" s="71" t="n">
        <v>2962090.73</v>
      </c>
      <c r="M3154" s="71" t="n">
        <v>103673175.55</v>
      </c>
      <c r="N3154" s="71" t="n">
        <v>2073463.51</v>
      </c>
      <c r="O3154" s="71" t="n">
        <v>101599712.04</v>
      </c>
      <c r="P3154" s="71" t="n">
        <v>81360168.11</v>
      </c>
      <c r="Q3154" s="71" t="n">
        <v>20239543.93</v>
      </c>
      <c r="R3154" t="inlineStr">
        <is>
          <t>TO-02</t>
        </is>
      </c>
      <c r="S3154" t="inlineStr">
        <is>
          <t>Petrol</t>
        </is>
      </c>
      <c r="T3154" s="70" t="n">
        <v>37</v>
      </c>
      <c r="U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TY103146</t>
        </is>
      </c>
      <c r="B3155" s="68" t="n">
        <v>46076</v>
      </c>
      <c r="C3155" s="69" t="n">
        <v>2026</v>
      </c>
      <c r="D3155" t="inlineStr">
        <is>
          <t>Feb</t>
        </is>
      </c>
      <c r="E3155" t="inlineStr">
        <is>
          <t>Japan</t>
        </is>
      </c>
      <c r="F3155" t="inlineStr">
        <is>
          <t>Japan</t>
        </is>
      </c>
      <c r="G3155" t="inlineStr">
        <is>
          <t>Hilux</t>
        </is>
      </c>
      <c r="H3155" t="inlineStr">
        <is>
          <t>Dealer retail</t>
        </is>
      </c>
      <c r="I3155" t="inlineStr">
        <is>
          <t>Company fleet</t>
        </is>
      </c>
      <c r="J3155" t="inlineStr">
        <is>
          <t>Liam O'Brien</t>
        </is>
      </c>
      <c r="K3155" s="70" t="n">
        <v>40</v>
      </c>
      <c r="L3155" s="71" t="n">
        <v>3835534.24</v>
      </c>
      <c r="M3155" s="71" t="n">
        <v>153421369.6</v>
      </c>
      <c r="N3155" s="71" t="n">
        <v>3068427.39</v>
      </c>
      <c r="O3155" s="71" t="n">
        <v>150352942.21</v>
      </c>
      <c r="P3155" s="71" t="n">
        <v>123189413.35</v>
      </c>
      <c r="Q3155" s="71" t="n">
        <v>27163528.86</v>
      </c>
      <c r="R3155" t="inlineStr">
        <is>
          <t>TK-02</t>
        </is>
      </c>
      <c r="S3155" t="inlineStr">
        <is>
          <t>Diesel</t>
        </is>
      </c>
      <c r="T3155" s="70" t="n">
        <v>42</v>
      </c>
      <c r="U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TY103147</t>
        </is>
      </c>
      <c r="B3156" s="68" t="n">
        <v>46076</v>
      </c>
      <c r="C3156" s="69" t="n">
        <v>2026</v>
      </c>
      <c r="D3156" t="inlineStr">
        <is>
          <t>Feb</t>
        </is>
      </c>
      <c r="E3156" t="inlineStr">
        <is>
          <t>Japan</t>
        </is>
      </c>
      <c r="F3156" t="inlineStr">
        <is>
          <t>Japan</t>
        </is>
      </c>
      <c r="G3156" t="inlineStr">
        <is>
          <t>Camry</t>
        </is>
      </c>
      <c r="H3156" t="inlineStr">
        <is>
          <t>Dealer retail</t>
        </is>
      </c>
      <c r="I3156" t="inlineStr">
        <is>
          <t>Private buyer</t>
        </is>
      </c>
      <c r="J3156" t="inlineStr">
        <is>
          <t>Mei Lin</t>
        </is>
      </c>
      <c r="K3156" s="70" t="n">
        <v>34</v>
      </c>
      <c r="L3156" s="71" t="n">
        <v>4161402.05</v>
      </c>
      <c r="M3156" s="71" t="n">
        <v>141487669.7</v>
      </c>
      <c r="N3156" s="71" t="n">
        <v>4244630.09</v>
      </c>
      <c r="O3156" s="71" t="n">
        <v>137243039.61</v>
      </c>
      <c r="P3156" s="71" t="n">
        <v>107283844.93</v>
      </c>
      <c r="Q3156" s="71" t="n">
        <v>29959194.68</v>
      </c>
      <c r="R3156" t="inlineStr">
        <is>
          <t>TK-01</t>
        </is>
      </c>
      <c r="S3156" t="inlineStr">
        <is>
          <t>Hybrid</t>
        </is>
      </c>
      <c r="T3156" s="70" t="n">
        <v>34</v>
      </c>
      <c r="U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TY103148</t>
        </is>
      </c>
      <c r="B3157" s="68" t="n">
        <v>46076</v>
      </c>
      <c r="C3157" s="69" t="n">
        <v>2026</v>
      </c>
      <c r="D3157" t="inlineStr">
        <is>
          <t>Feb</t>
        </is>
      </c>
      <c r="E3157" t="inlineStr">
        <is>
          <t>Europe</t>
        </is>
      </c>
      <c r="F3157" t="inlineStr">
        <is>
          <t>France</t>
        </is>
      </c>
      <c r="G3157" t="inlineStr">
        <is>
          <t>RAV4</t>
        </is>
      </c>
      <c r="H3157" t="inlineStr">
        <is>
          <t>Dealer retail</t>
        </is>
      </c>
      <c r="I3157" t="inlineStr">
        <is>
          <t>Private buyer</t>
        </is>
      </c>
      <c r="J3157" t="inlineStr">
        <is>
          <t>Arjun Mehta</t>
        </is>
      </c>
      <c r="K3157" s="70" t="n">
        <v>38</v>
      </c>
      <c r="L3157" s="71" t="n">
        <v>3714227.28</v>
      </c>
      <c r="M3157" s="71" t="n">
        <v>141140636.64</v>
      </c>
      <c r="N3157" s="71" t="n">
        <v>7057031.83</v>
      </c>
      <c r="O3157" s="71" t="n">
        <v>134083604.81</v>
      </c>
      <c r="P3157" s="71" t="n">
        <v>104497854.38</v>
      </c>
      <c r="Q3157" s="71" t="n">
        <v>29585750.43</v>
      </c>
      <c r="R3157" t="inlineStr">
        <is>
          <t>PA-04</t>
        </is>
      </c>
      <c r="S3157" t="inlineStr">
        <is>
          <t>Hybrid</t>
        </is>
      </c>
      <c r="T3157" s="70" t="n">
        <v>42</v>
      </c>
      <c r="U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TY103149</t>
        </is>
      </c>
      <c r="B3158" s="68" t="n">
        <v>46077</v>
      </c>
      <c r="C3158" s="69" t="n">
        <v>2026</v>
      </c>
      <c r="D3158" t="inlineStr">
        <is>
          <t>Feb</t>
        </is>
      </c>
      <c r="E3158" t="inlineStr">
        <is>
          <t>Japan</t>
        </is>
      </c>
      <c r="F3158" t="inlineStr">
        <is>
          <t>Japan</t>
        </is>
      </c>
      <c r="G3158" t="inlineStr">
        <is>
          <t>bZ4X</t>
        </is>
      </c>
      <c r="H3158" t="inlineStr">
        <is>
          <t>Fleet</t>
        </is>
      </c>
      <c r="I3158" t="inlineStr">
        <is>
          <t>Private buyer</t>
        </is>
      </c>
      <c r="J3158" t="inlineStr">
        <is>
          <t>Lucas Martin</t>
        </is>
      </c>
      <c r="K3158" s="70" t="n">
        <v>32</v>
      </c>
      <c r="L3158" s="71" t="n">
        <v>6580600.23</v>
      </c>
      <c r="M3158" s="71" t="n">
        <v>210579207.36</v>
      </c>
      <c r="N3158" s="71" t="n">
        <v>10528960.37</v>
      </c>
      <c r="O3158" s="71" t="n">
        <v>200050246.99</v>
      </c>
      <c r="P3158" s="71" t="n">
        <v>170464702.18</v>
      </c>
      <c r="Q3158" s="71" t="n">
        <v>29585544.81</v>
      </c>
      <c r="R3158" t="inlineStr">
        <is>
          <t>NG-01</t>
        </is>
      </c>
      <c r="S3158" t="inlineStr">
        <is>
          <t>EV</t>
        </is>
      </c>
      <c r="T3158" s="70" t="n">
        <v>34</v>
      </c>
      <c r="U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TY103150</t>
        </is>
      </c>
      <c r="B3159" s="68" t="n">
        <v>46077</v>
      </c>
      <c r="C3159" s="69" t="n">
        <v>2026</v>
      </c>
      <c r="D3159" t="inlineStr">
        <is>
          <t>Feb</t>
        </is>
      </c>
      <c r="E3159" t="inlineStr">
        <is>
          <t>North America</t>
        </is>
      </c>
      <c r="F3159" t="inlineStr">
        <is>
          <t>USA</t>
        </is>
      </c>
      <c r="G3159" t="inlineStr">
        <is>
          <t>Prius</t>
        </is>
      </c>
      <c r="H3159" t="inlineStr">
        <is>
          <t>Dealer retail</t>
        </is>
      </c>
      <c r="I3159" t="inlineStr">
        <is>
          <t>Private buyer</t>
        </is>
      </c>
      <c r="J3159" t="inlineStr">
        <is>
          <t>Sara Rossi</t>
        </is>
      </c>
      <c r="K3159" s="70" t="n">
        <v>18</v>
      </c>
      <c r="L3159" s="71" t="n">
        <v>3877741.8</v>
      </c>
      <c r="M3159" s="71" t="n">
        <v>69799352.40000001</v>
      </c>
      <c r="N3159" s="71" t="n">
        <v>0</v>
      </c>
      <c r="O3159" s="71" t="n">
        <v>69799352.40000001</v>
      </c>
      <c r="P3159" s="71" t="n">
        <v>50936037.47</v>
      </c>
      <c r="Q3159" s="71" t="n">
        <v>18863314.93</v>
      </c>
      <c r="R3159" t="inlineStr">
        <is>
          <t>LA-01</t>
        </is>
      </c>
      <c r="S3159" t="inlineStr">
        <is>
          <t>Hybrid</t>
        </is>
      </c>
      <c r="T3159" s="70" t="n">
        <v>18</v>
      </c>
      <c r="U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TY103151</t>
        </is>
      </c>
      <c r="B3160" s="68" t="n">
        <v>46077</v>
      </c>
      <c r="C3160" s="69" t="n">
        <v>2026</v>
      </c>
      <c r="D3160" t="inlineStr">
        <is>
          <t>Feb</t>
        </is>
      </c>
      <c r="E3160" t="inlineStr">
        <is>
          <t>North America</t>
        </is>
      </c>
      <c r="F3160" t="inlineStr">
        <is>
          <t>Canada</t>
        </is>
      </c>
      <c r="G3160" t="inlineStr">
        <is>
          <t>Corolla</t>
        </is>
      </c>
      <c r="H3160" t="inlineStr">
        <is>
          <t>Online reservation</t>
        </is>
      </c>
      <c r="I3160" t="inlineStr">
        <is>
          <t>Private buyer</t>
        </is>
      </c>
      <c r="J3160" t="inlineStr">
        <is>
          <t>Mei Lin</t>
        </is>
      </c>
      <c r="K3160" s="70" t="n">
        <v>12</v>
      </c>
      <c r="L3160" s="71" t="n">
        <v>2822905.22</v>
      </c>
      <c r="M3160" s="71" t="n">
        <v>33874862.64</v>
      </c>
      <c r="N3160" s="71" t="n">
        <v>1693743.13</v>
      </c>
      <c r="O3160" s="71" t="n">
        <v>32181119.51</v>
      </c>
      <c r="P3160" s="71" t="n">
        <v>26907336.64</v>
      </c>
      <c r="Q3160" s="71" t="n">
        <v>5273782.87</v>
      </c>
      <c r="R3160" t="inlineStr">
        <is>
          <t>TO-01</t>
        </is>
      </c>
      <c r="S3160" t="inlineStr">
        <is>
          <t>Petrol</t>
        </is>
      </c>
      <c r="T3160" s="70" t="n">
        <v>13</v>
      </c>
      <c r="U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TY103152</t>
        </is>
      </c>
      <c r="B3161" s="68" t="n">
        <v>46077</v>
      </c>
      <c r="C3161" s="69" t="n">
        <v>2026</v>
      </c>
      <c r="D3161" t="inlineStr">
        <is>
          <t>Feb</t>
        </is>
      </c>
      <c r="E3161" t="inlineStr">
        <is>
          <t>North America</t>
        </is>
      </c>
      <c r="F3161" t="inlineStr">
        <is>
          <t>Canada</t>
        </is>
      </c>
      <c r="G3161" t="inlineStr">
        <is>
          <t>Prius</t>
        </is>
      </c>
      <c r="H3161" t="inlineStr">
        <is>
          <t>Dealer retail</t>
        </is>
      </c>
      <c r="I3161" t="inlineStr">
        <is>
          <t>Company fleet</t>
        </is>
      </c>
      <c r="J3161" t="inlineStr">
        <is>
          <t>Omar Haddad</t>
        </is>
      </c>
      <c r="K3161" s="70" t="n">
        <v>3</v>
      </c>
      <c r="L3161" s="71" t="n">
        <v>3572872.29</v>
      </c>
      <c r="M3161" s="71" t="n">
        <v>10718616.87</v>
      </c>
      <c r="N3161" s="71" t="n">
        <v>535930.84</v>
      </c>
      <c r="O3161" s="71" t="n">
        <v>10182686.03</v>
      </c>
      <c r="P3161" s="71" t="n">
        <v>8282489.59</v>
      </c>
      <c r="Q3161" s="71" t="n">
        <v>1900196.44</v>
      </c>
      <c r="R3161" t="inlineStr">
        <is>
          <t>TO-01</t>
        </is>
      </c>
      <c r="S3161" t="inlineStr">
        <is>
          <t>Hybrid</t>
        </is>
      </c>
      <c r="T3161" s="70" t="n">
        <v>3</v>
      </c>
      <c r="U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TY103153</t>
        </is>
      </c>
      <c r="B3162" s="68" t="n">
        <v>46077</v>
      </c>
      <c r="C3162" s="69" t="n">
        <v>2026</v>
      </c>
      <c r="D3162" t="inlineStr">
        <is>
          <t>Feb</t>
        </is>
      </c>
      <c r="E3162" t="inlineStr">
        <is>
          <t>North America</t>
        </is>
      </c>
      <c r="F3162" t="inlineStr">
        <is>
          <t>Canada</t>
        </is>
      </c>
      <c r="G3162" t="inlineStr">
        <is>
          <t>Camry</t>
        </is>
      </c>
      <c r="H3162" t="inlineStr">
        <is>
          <t>Dealer retail</t>
        </is>
      </c>
      <c r="I3162" t="inlineStr">
        <is>
          <t>Private buyer</t>
        </is>
      </c>
      <c r="J3162" t="inlineStr">
        <is>
          <t>Shraddha Kulkarni</t>
        </is>
      </c>
      <c r="K3162" s="70" t="n">
        <v>22</v>
      </c>
      <c r="L3162" s="71" t="n">
        <v>4204720.88</v>
      </c>
      <c r="M3162" s="71" t="n">
        <v>92503859.36</v>
      </c>
      <c r="N3162" s="71" t="n">
        <v>1850077.19</v>
      </c>
      <c r="O3162" s="71" t="n">
        <v>90653782.17</v>
      </c>
      <c r="P3162" s="71" t="n">
        <v>72313391.64</v>
      </c>
      <c r="Q3162" s="71" t="n">
        <v>18340390.53</v>
      </c>
      <c r="R3162" t="inlineStr">
        <is>
          <t>TO-03</t>
        </is>
      </c>
      <c r="S3162" t="inlineStr">
        <is>
          <t>Petrol</t>
        </is>
      </c>
      <c r="T3162" s="70" t="n">
        <v>25</v>
      </c>
      <c r="U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TY103154</t>
        </is>
      </c>
      <c r="B3163" s="68" t="n">
        <v>46077</v>
      </c>
      <c r="C3163" s="69" t="n">
        <v>2026</v>
      </c>
      <c r="D3163" t="inlineStr">
        <is>
          <t>Feb</t>
        </is>
      </c>
      <c r="E3163" t="inlineStr">
        <is>
          <t>North America</t>
        </is>
      </c>
      <c r="F3163" t="inlineStr">
        <is>
          <t>USA</t>
        </is>
      </c>
      <c r="G3163" t="inlineStr">
        <is>
          <t>Corolla</t>
        </is>
      </c>
      <c r="H3163" t="inlineStr">
        <is>
          <t>Dealer retail</t>
        </is>
      </c>
      <c r="I3163" t="inlineStr">
        <is>
          <t>Company fleet</t>
        </is>
      </c>
      <c r="J3163" t="inlineStr">
        <is>
          <t>Ravindra Patil</t>
        </is>
      </c>
      <c r="K3163" s="70" t="n">
        <v>33</v>
      </c>
      <c r="L3163" s="71" t="n">
        <v>2849254.73</v>
      </c>
      <c r="M3163" s="71" t="n">
        <v>94025406.09</v>
      </c>
      <c r="N3163" s="71" t="n">
        <v>4701270.3</v>
      </c>
      <c r="O3163" s="71" t="n">
        <v>89324135.79000001</v>
      </c>
      <c r="P3163" s="71" t="n">
        <v>77254040.56</v>
      </c>
      <c r="Q3163" s="71" t="n">
        <v>12070095.23</v>
      </c>
      <c r="R3163" t="inlineStr">
        <is>
          <t>NY-03</t>
        </is>
      </c>
      <c r="S3163" t="inlineStr">
        <is>
          <t>Petrol</t>
        </is>
      </c>
      <c r="T3163" s="70" t="n">
        <v>35</v>
      </c>
      <c r="U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TY103155</t>
        </is>
      </c>
      <c r="B3164" s="68" t="n">
        <v>46077</v>
      </c>
      <c r="C3164" s="69" t="n">
        <v>2026</v>
      </c>
      <c r="D3164" t="inlineStr">
        <is>
          <t>Feb</t>
        </is>
      </c>
      <c r="E3164" t="inlineStr">
        <is>
          <t>Japan</t>
        </is>
      </c>
      <c r="F3164" t="inlineStr">
        <is>
          <t>Japan</t>
        </is>
      </c>
      <c r="G3164" t="inlineStr">
        <is>
          <t>RAV4</t>
        </is>
      </c>
      <c r="H3164" t="inlineStr">
        <is>
          <t>Dealer retail</t>
        </is>
      </c>
      <c r="I3164" t="inlineStr">
        <is>
          <t>Private buyer</t>
        </is>
      </c>
      <c r="J3164" t="inlineStr">
        <is>
          <t>Amir Khan</t>
        </is>
      </c>
      <c r="K3164" s="70" t="n">
        <v>13</v>
      </c>
      <c r="L3164" s="71" t="n">
        <v>3638982.07</v>
      </c>
      <c r="M3164" s="71" t="n">
        <v>47306766.91</v>
      </c>
      <c r="N3164" s="71" t="n">
        <v>946135.34</v>
      </c>
      <c r="O3164" s="71" t="n">
        <v>46360631.57</v>
      </c>
      <c r="P3164" s="71" t="n">
        <v>36656166.98</v>
      </c>
      <c r="Q3164" s="71" t="n">
        <v>9704464.59</v>
      </c>
      <c r="R3164" t="inlineStr">
        <is>
          <t>TK-02</t>
        </is>
      </c>
      <c r="S3164" t="inlineStr">
        <is>
          <t>Hybrid</t>
        </is>
      </c>
      <c r="T3164" s="70" t="n">
        <v>14</v>
      </c>
      <c r="U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TY103156</t>
        </is>
      </c>
      <c r="B3165" s="68" t="n">
        <v>46077</v>
      </c>
      <c r="C3165" s="69" t="n">
        <v>2026</v>
      </c>
      <c r="D3165" t="inlineStr">
        <is>
          <t>Feb</t>
        </is>
      </c>
      <c r="E3165" t="inlineStr">
        <is>
          <t>Japan</t>
        </is>
      </c>
      <c r="F3165" t="inlineStr">
        <is>
          <t>Japan</t>
        </is>
      </c>
      <c r="G3165" t="inlineStr">
        <is>
          <t>Prius</t>
        </is>
      </c>
      <c r="H3165" t="inlineStr">
        <is>
          <t>Dealer retail</t>
        </is>
      </c>
      <c r="I3165" t="inlineStr">
        <is>
          <t>Government</t>
        </is>
      </c>
      <c r="J3165" t="inlineStr">
        <is>
          <t>Shraddha Kulkarni</t>
        </is>
      </c>
      <c r="K3165" s="70" t="n">
        <v>25</v>
      </c>
      <c r="L3165" s="71" t="n">
        <v>3656953.12</v>
      </c>
      <c r="M3165" s="71" t="n">
        <v>91423828</v>
      </c>
      <c r="N3165" s="71" t="n">
        <v>4571191.4</v>
      </c>
      <c r="O3165" s="71" t="n">
        <v>86852636.59999999</v>
      </c>
      <c r="P3165" s="71" t="n">
        <v>71741306.97</v>
      </c>
      <c r="Q3165" s="71" t="n">
        <v>15111329.63</v>
      </c>
      <c r="R3165" t="inlineStr">
        <is>
          <t>TK-04</t>
        </is>
      </c>
      <c r="S3165" t="inlineStr">
        <is>
          <t>Hybrid</t>
        </is>
      </c>
      <c r="T3165" s="70" t="n">
        <v>25</v>
      </c>
      <c r="U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TY103157</t>
        </is>
      </c>
      <c r="B3166" s="68" t="n">
        <v>46078</v>
      </c>
      <c r="C3166" s="69" t="n">
        <v>2026</v>
      </c>
      <c r="D3166" t="inlineStr">
        <is>
          <t>Feb</t>
        </is>
      </c>
      <c r="E3166" t="inlineStr">
        <is>
          <t>Japan</t>
        </is>
      </c>
      <c r="F3166" t="inlineStr">
        <is>
          <t>Japan</t>
        </is>
      </c>
      <c r="G3166" t="inlineStr">
        <is>
          <t>RAV4</t>
        </is>
      </c>
      <c r="H3166" t="inlineStr">
        <is>
          <t>Dealer retail</t>
        </is>
      </c>
      <c r="I3166" t="inlineStr">
        <is>
          <t>Private buyer</t>
        </is>
      </c>
      <c r="J3166" t="inlineStr">
        <is>
          <t>Wei Chen</t>
        </is>
      </c>
      <c r="K3166" s="70" t="n">
        <v>3</v>
      </c>
      <c r="L3166" s="71" t="n">
        <v>3779652.17</v>
      </c>
      <c r="M3166" s="71" t="n">
        <v>11338956.51</v>
      </c>
      <c r="N3166" s="71" t="n">
        <v>0</v>
      </c>
      <c r="O3166" s="71" t="n">
        <v>11338956.51</v>
      </c>
      <c r="P3166" s="71" t="n">
        <v>8854726.08</v>
      </c>
      <c r="Q3166" s="71" t="n">
        <v>2484230.43</v>
      </c>
      <c r="R3166" t="inlineStr">
        <is>
          <t>NG-02</t>
        </is>
      </c>
      <c r="S3166" t="inlineStr">
        <is>
          <t>Hybrid</t>
        </is>
      </c>
      <c r="T3166" s="70" t="n">
        <v>3</v>
      </c>
      <c r="U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TY103158</t>
        </is>
      </c>
      <c r="B3167" s="68" t="n">
        <v>46078</v>
      </c>
      <c r="C3167" s="69" t="n">
        <v>2026</v>
      </c>
      <c r="D3167" t="inlineStr">
        <is>
          <t>Feb</t>
        </is>
      </c>
      <c r="E3167" t="inlineStr">
        <is>
          <t>Japan</t>
        </is>
      </c>
      <c r="F3167" t="inlineStr">
        <is>
          <t>Japan</t>
        </is>
      </c>
      <c r="G3167" t="inlineStr">
        <is>
          <t>Corolla</t>
        </is>
      </c>
      <c r="H3167" t="inlineStr">
        <is>
          <t>Online reservation</t>
        </is>
      </c>
      <c r="I3167" t="inlineStr">
        <is>
          <t>Private buyer</t>
        </is>
      </c>
      <c r="J3167" t="inlineStr">
        <is>
          <t>Olivia Brown</t>
        </is>
      </c>
      <c r="K3167" s="70" t="n">
        <v>35</v>
      </c>
      <c r="L3167" s="71" t="n">
        <v>2878700.61</v>
      </c>
      <c r="M3167" s="71" t="n">
        <v>100754521.35</v>
      </c>
      <c r="N3167" s="71" t="n">
        <v>3022635.64</v>
      </c>
      <c r="O3167" s="71" t="n">
        <v>97731885.70999999</v>
      </c>
      <c r="P3167" s="71" t="n">
        <v>82603921.28</v>
      </c>
      <c r="Q3167" s="71" t="n">
        <v>15127964.43</v>
      </c>
      <c r="R3167" t="inlineStr">
        <is>
          <t>TK-01</t>
        </is>
      </c>
      <c r="S3167" t="inlineStr">
        <is>
          <t>Petrol</t>
        </is>
      </c>
      <c r="T3167" s="70" t="n">
        <v>38</v>
      </c>
      <c r="U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TY103159</t>
        </is>
      </c>
      <c r="B3168" s="68" t="n">
        <v>46078</v>
      </c>
      <c r="C3168" s="69" t="n">
        <v>2026</v>
      </c>
      <c r="D3168" t="inlineStr">
        <is>
          <t>Feb</t>
        </is>
      </c>
      <c r="E3168" t="inlineStr">
        <is>
          <t>North America</t>
        </is>
      </c>
      <c r="F3168" t="inlineStr">
        <is>
          <t>Canada</t>
        </is>
      </c>
      <c r="G3168" t="inlineStr">
        <is>
          <t>RAV4</t>
        </is>
      </c>
      <c r="H3168" t="inlineStr">
        <is>
          <t>Fleet</t>
        </is>
      </c>
      <c r="I3168" t="inlineStr">
        <is>
          <t>Private buyer</t>
        </is>
      </c>
      <c r="J3168" t="inlineStr">
        <is>
          <t>Zoya Ahmed</t>
        </is>
      </c>
      <c r="K3168" s="70" t="n">
        <v>8</v>
      </c>
      <c r="L3168" s="71" t="n">
        <v>3893553.23</v>
      </c>
      <c r="M3168" s="71" t="n">
        <v>31148425.84</v>
      </c>
      <c r="N3168" s="71" t="n">
        <v>0</v>
      </c>
      <c r="O3168" s="71" t="n">
        <v>31148425.84</v>
      </c>
      <c r="P3168" s="71" t="n">
        <v>23013618.86</v>
      </c>
      <c r="Q3168" s="71" t="n">
        <v>8134806.98</v>
      </c>
      <c r="R3168" t="inlineStr">
        <is>
          <t>TO-03</t>
        </is>
      </c>
      <c r="S3168" t="inlineStr">
        <is>
          <t>Petrol</t>
        </is>
      </c>
      <c r="T3168" s="70" t="n">
        <v>8</v>
      </c>
      <c r="U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TY103160</t>
        </is>
      </c>
      <c r="B3169" s="68" t="n">
        <v>46078</v>
      </c>
      <c r="C3169" s="69" t="n">
        <v>2026</v>
      </c>
      <c r="D3169" t="inlineStr">
        <is>
          <t>Feb</t>
        </is>
      </c>
      <c r="E3169" t="inlineStr">
        <is>
          <t>North America</t>
        </is>
      </c>
      <c r="F3169" t="inlineStr">
        <is>
          <t>USA</t>
        </is>
      </c>
      <c r="G3169" t="inlineStr">
        <is>
          <t>Corolla</t>
        </is>
      </c>
      <c r="H3169" t="inlineStr">
        <is>
          <t>Dealer retail</t>
        </is>
      </c>
      <c r="I3169" t="inlineStr">
        <is>
          <t>Private buyer</t>
        </is>
      </c>
      <c r="J3169" t="inlineStr">
        <is>
          <t>Shraddha Kulkarni</t>
        </is>
      </c>
      <c r="K3169" s="70" t="n">
        <v>15</v>
      </c>
      <c r="L3169" s="71" t="n">
        <v>2735985.84</v>
      </c>
      <c r="M3169" s="71" t="n">
        <v>41039787.6</v>
      </c>
      <c r="N3169" s="71" t="n">
        <v>0</v>
      </c>
      <c r="O3169" s="71" t="n">
        <v>41039787.6</v>
      </c>
      <c r="P3169" s="71" t="n">
        <v>33775703.64</v>
      </c>
      <c r="Q3169" s="71" t="n">
        <v>7264083.96</v>
      </c>
      <c r="R3169" t="inlineStr">
        <is>
          <t>TX-01</t>
        </is>
      </c>
      <c r="S3169" t="inlineStr">
        <is>
          <t>Petrol</t>
        </is>
      </c>
      <c r="T3169" s="70" t="n">
        <v>16</v>
      </c>
      <c r="U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TY103161</t>
        </is>
      </c>
      <c r="B3170" s="68" t="n">
        <v>46078</v>
      </c>
      <c r="C3170" s="69" t="n">
        <v>2026</v>
      </c>
      <c r="D3170" t="inlineStr">
        <is>
          <t>Feb</t>
        </is>
      </c>
      <c r="E3170" t="inlineStr">
        <is>
          <t>North America</t>
        </is>
      </c>
      <c r="F3170" t="inlineStr">
        <is>
          <t>USA</t>
        </is>
      </c>
      <c r="G3170" t="inlineStr">
        <is>
          <t>bZ4X</t>
        </is>
      </c>
      <c r="H3170" t="inlineStr">
        <is>
          <t>Online reservation</t>
        </is>
      </c>
      <c r="I3170" t="inlineStr">
        <is>
          <t>Private buyer</t>
        </is>
      </c>
      <c r="J3170" t="inlineStr">
        <is>
          <t>Zoya Ahmed</t>
        </is>
      </c>
      <c r="K3170" s="70" t="n">
        <v>15</v>
      </c>
      <c r="L3170" s="71" t="n">
        <v>7014933.29</v>
      </c>
      <c r="M3170" s="71" t="n">
        <v>105223999.35</v>
      </c>
      <c r="N3170" s="71" t="n">
        <v>0</v>
      </c>
      <c r="O3170" s="71" t="n">
        <v>105223999.35</v>
      </c>
      <c r="P3170" s="71" t="n">
        <v>83425639.25</v>
      </c>
      <c r="Q3170" s="71" t="n">
        <v>21798360.1</v>
      </c>
      <c r="R3170" t="inlineStr">
        <is>
          <t>LA-01</t>
        </is>
      </c>
      <c r="S3170" t="inlineStr">
        <is>
          <t>EV</t>
        </is>
      </c>
      <c r="T3170" s="70" t="n">
        <v>16</v>
      </c>
      <c r="U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TY103162</t>
        </is>
      </c>
      <c r="B3171" s="68" t="n">
        <v>46078</v>
      </c>
      <c r="C3171" s="69" t="n">
        <v>2026</v>
      </c>
      <c r="D3171" t="inlineStr">
        <is>
          <t>Feb</t>
        </is>
      </c>
      <c r="E3171" t="inlineStr">
        <is>
          <t>Asia</t>
        </is>
      </c>
      <c r="F3171" t="inlineStr">
        <is>
          <t>India</t>
        </is>
      </c>
      <c r="G3171" t="inlineStr">
        <is>
          <t>Corolla</t>
        </is>
      </c>
      <c r="H3171" t="inlineStr">
        <is>
          <t>Dealer retail</t>
        </is>
      </c>
      <c r="I3171" t="inlineStr">
        <is>
          <t>Private buyer</t>
        </is>
      </c>
      <c r="J3171" t="inlineStr">
        <is>
          <t>Liam O'Brien</t>
        </is>
      </c>
      <c r="K3171" s="70" t="n">
        <v>29</v>
      </c>
      <c r="L3171" s="71" t="n">
        <v>2692672.61</v>
      </c>
      <c r="M3171" s="71" t="n">
        <v>78087505.69</v>
      </c>
      <c r="N3171" s="71" t="n">
        <v>1561750.11</v>
      </c>
      <c r="O3171" s="71" t="n">
        <v>76525755.58</v>
      </c>
      <c r="P3171" s="71" t="n">
        <v>67616343.53</v>
      </c>
      <c r="Q3171" s="71" t="n">
        <v>8909412.050000001</v>
      </c>
      <c r="R3171" t="inlineStr">
        <is>
          <t>PU-02</t>
        </is>
      </c>
      <c r="S3171" t="inlineStr">
        <is>
          <t>Petrol</t>
        </is>
      </c>
      <c r="T3171" s="70" t="n">
        <v>31</v>
      </c>
      <c r="U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TY103163</t>
        </is>
      </c>
      <c r="B3172" s="68" t="n">
        <v>46078</v>
      </c>
      <c r="C3172" s="69" t="n">
        <v>2026</v>
      </c>
      <c r="D3172" t="inlineStr">
        <is>
          <t>Feb</t>
        </is>
      </c>
      <c r="E3172" t="inlineStr">
        <is>
          <t>Japan</t>
        </is>
      </c>
      <c r="F3172" t="inlineStr">
        <is>
          <t>Japan</t>
        </is>
      </c>
      <c r="G3172" t="inlineStr">
        <is>
          <t>RAV4</t>
        </is>
      </c>
      <c r="H3172" t="inlineStr">
        <is>
          <t>Dealer retail</t>
        </is>
      </c>
      <c r="I3172" t="inlineStr">
        <is>
          <t>Private buyer</t>
        </is>
      </c>
      <c r="J3172" t="inlineStr">
        <is>
          <t>Zoya Ahmed</t>
        </is>
      </c>
      <c r="K3172" s="70" t="n">
        <v>3</v>
      </c>
      <c r="L3172" s="71" t="n">
        <v>3897903.31</v>
      </c>
      <c r="M3172" s="71" t="n">
        <v>11693709.93</v>
      </c>
      <c r="N3172" s="71" t="n">
        <v>233874.2</v>
      </c>
      <c r="O3172" s="71" t="n">
        <v>11459835.73</v>
      </c>
      <c r="P3172" s="71" t="n">
        <v>8208249.78</v>
      </c>
      <c r="Q3172" s="71" t="n">
        <v>3251585.95</v>
      </c>
      <c r="R3172" t="inlineStr">
        <is>
          <t>TK-04</t>
        </is>
      </c>
      <c r="S3172" t="inlineStr">
        <is>
          <t>Hybrid</t>
        </is>
      </c>
      <c r="T3172" s="70" t="n">
        <v>3</v>
      </c>
      <c r="U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TY103164</t>
        </is>
      </c>
      <c r="B3173" s="68" t="n">
        <v>46078</v>
      </c>
      <c r="C3173" s="69" t="n">
        <v>2026</v>
      </c>
      <c r="D3173" t="inlineStr">
        <is>
          <t>Feb</t>
        </is>
      </c>
      <c r="E3173" t="inlineStr">
        <is>
          <t>Middle East</t>
        </is>
      </c>
      <c r="F3173" t="inlineStr">
        <is>
          <t>UAE</t>
        </is>
      </c>
      <c r="G3173" t="inlineStr">
        <is>
          <t>Prius</t>
        </is>
      </c>
      <c r="H3173" t="inlineStr">
        <is>
          <t>Dealer retail</t>
        </is>
      </c>
      <c r="I3173" t="inlineStr">
        <is>
          <t>Private buyer</t>
        </is>
      </c>
      <c r="J3173" t="inlineStr">
        <is>
          <t>Ana Costa</t>
        </is>
      </c>
      <c r="K3173" s="70" t="n">
        <v>11</v>
      </c>
      <c r="L3173" s="71" t="n">
        <v>3783231.41</v>
      </c>
      <c r="M3173" s="71" t="n">
        <v>41615545.51</v>
      </c>
      <c r="N3173" s="71" t="n">
        <v>0</v>
      </c>
      <c r="O3173" s="71" t="n">
        <v>41615545.51</v>
      </c>
      <c r="P3173" s="71" t="n">
        <v>31832774.99</v>
      </c>
      <c r="Q3173" s="71" t="n">
        <v>9782770.52</v>
      </c>
      <c r="R3173" t="inlineStr">
        <is>
          <t>DB-04</t>
        </is>
      </c>
      <c r="S3173" t="inlineStr">
        <is>
          <t>Hybrid</t>
        </is>
      </c>
      <c r="T3173" s="70" t="n">
        <v>11</v>
      </c>
      <c r="U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TY103165</t>
        </is>
      </c>
      <c r="B3174" s="68" t="n">
        <v>46078</v>
      </c>
      <c r="C3174" s="69" t="n">
        <v>2026</v>
      </c>
      <c r="D3174" t="inlineStr">
        <is>
          <t>Feb</t>
        </is>
      </c>
      <c r="E3174" t="inlineStr">
        <is>
          <t>Europe</t>
        </is>
      </c>
      <c r="F3174" t="inlineStr">
        <is>
          <t>France</t>
        </is>
      </c>
      <c r="G3174" t="inlineStr">
        <is>
          <t>RAV4</t>
        </is>
      </c>
      <c r="H3174" t="inlineStr">
        <is>
          <t>Online reservation</t>
        </is>
      </c>
      <c r="I3174" t="inlineStr">
        <is>
          <t>Private buyer</t>
        </is>
      </c>
      <c r="J3174" t="inlineStr">
        <is>
          <t>Ruhi Shaikh</t>
        </is>
      </c>
      <c r="K3174" s="70" t="n">
        <v>21</v>
      </c>
      <c r="L3174" s="71" t="n">
        <v>3833727.85</v>
      </c>
      <c r="M3174" s="71" t="n">
        <v>80508284.84999999</v>
      </c>
      <c r="N3174" s="71" t="n">
        <v>1610165.7</v>
      </c>
      <c r="O3174" s="71" t="n">
        <v>78898119.15000001</v>
      </c>
      <c r="P3174" s="71" t="n">
        <v>57855221.62</v>
      </c>
      <c r="Q3174" s="71" t="n">
        <v>21042897.53</v>
      </c>
      <c r="R3174" t="inlineStr">
        <is>
          <t>PA-03</t>
        </is>
      </c>
      <c r="S3174" t="inlineStr">
        <is>
          <t>Petrol</t>
        </is>
      </c>
      <c r="T3174" s="70" t="n">
        <v>23</v>
      </c>
      <c r="U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TY103166</t>
        </is>
      </c>
      <c r="B3175" s="68" t="n">
        <v>46079</v>
      </c>
      <c r="C3175" s="69" t="n">
        <v>2026</v>
      </c>
      <c r="D3175" t="inlineStr">
        <is>
          <t>Feb</t>
        </is>
      </c>
      <c r="E3175" t="inlineStr">
        <is>
          <t>North America</t>
        </is>
      </c>
      <c r="F3175" t="inlineStr">
        <is>
          <t>Canada</t>
        </is>
      </c>
      <c r="G3175" t="inlineStr">
        <is>
          <t>Corolla</t>
        </is>
      </c>
      <c r="H3175" t="inlineStr">
        <is>
          <t>Dealer retail</t>
        </is>
      </c>
      <c r="I3175" t="inlineStr">
        <is>
          <t>Private buyer</t>
        </is>
      </c>
      <c r="J3175" t="inlineStr">
        <is>
          <t>Sophie Müller</t>
        </is>
      </c>
      <c r="K3175" s="70" t="n">
        <v>36</v>
      </c>
      <c r="L3175" s="71" t="n">
        <v>2766652.62</v>
      </c>
      <c r="M3175" s="71" t="n">
        <v>99599494.31999999</v>
      </c>
      <c r="N3175" s="71" t="n">
        <v>2987984.83</v>
      </c>
      <c r="O3175" s="71" t="n">
        <v>96611509.48999999</v>
      </c>
      <c r="P3175" s="71" t="n">
        <v>82634123.75</v>
      </c>
      <c r="Q3175" s="71" t="n">
        <v>13977385.74</v>
      </c>
      <c r="R3175" t="inlineStr">
        <is>
          <t>TO-04</t>
        </is>
      </c>
      <c r="S3175" t="inlineStr">
        <is>
          <t>Petrol</t>
        </is>
      </c>
      <c r="T3175" s="70" t="n">
        <v>39</v>
      </c>
      <c r="U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TY103167</t>
        </is>
      </c>
      <c r="B3176" s="68" t="n">
        <v>46079</v>
      </c>
      <c r="C3176" s="69" t="n">
        <v>2026</v>
      </c>
      <c r="D3176" t="inlineStr">
        <is>
          <t>Feb</t>
        </is>
      </c>
      <c r="E3176" t="inlineStr">
        <is>
          <t>Japan</t>
        </is>
      </c>
      <c r="F3176" t="inlineStr">
        <is>
          <t>Japan</t>
        </is>
      </c>
      <c r="G3176" t="inlineStr">
        <is>
          <t>RAV4</t>
        </is>
      </c>
      <c r="H3176" t="inlineStr">
        <is>
          <t>Dealer retail</t>
        </is>
      </c>
      <c r="I3176" t="inlineStr">
        <is>
          <t>Private buyer</t>
        </is>
      </c>
      <c r="J3176" t="inlineStr">
        <is>
          <t>Lucas Martin</t>
        </is>
      </c>
      <c r="K3176" s="70" t="n">
        <v>7</v>
      </c>
      <c r="L3176" s="71" t="n">
        <v>3937797.14</v>
      </c>
      <c r="M3176" s="71" t="n">
        <v>27564579.98</v>
      </c>
      <c r="N3176" s="71" t="n">
        <v>0</v>
      </c>
      <c r="O3176" s="71" t="n">
        <v>27564579.98</v>
      </c>
      <c r="P3176" s="71" t="n">
        <v>20660434.51</v>
      </c>
      <c r="Q3176" s="71" t="n">
        <v>6904145.47</v>
      </c>
      <c r="R3176" t="inlineStr">
        <is>
          <t>TK-03</t>
        </is>
      </c>
      <c r="S3176" t="inlineStr">
        <is>
          <t>Hybrid</t>
        </is>
      </c>
      <c r="T3176" s="70" t="n">
        <v>8</v>
      </c>
      <c r="U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TY103168</t>
        </is>
      </c>
      <c r="B3177" s="68" t="n">
        <v>46079</v>
      </c>
      <c r="C3177" s="69" t="n">
        <v>2026</v>
      </c>
      <c r="D3177" t="inlineStr">
        <is>
          <t>Feb</t>
        </is>
      </c>
      <c r="E3177" t="inlineStr">
        <is>
          <t>Japan</t>
        </is>
      </c>
      <c r="F3177" t="inlineStr">
        <is>
          <t>Japan</t>
        </is>
      </c>
      <c r="G3177" t="inlineStr">
        <is>
          <t>RAV4</t>
        </is>
      </c>
      <c r="H3177" t="inlineStr">
        <is>
          <t>Dealer retail</t>
        </is>
      </c>
      <c r="I3177" t="inlineStr">
        <is>
          <t>Private buyer</t>
        </is>
      </c>
      <c r="J3177" t="inlineStr">
        <is>
          <t>Carlos Silva</t>
        </is>
      </c>
      <c r="K3177" s="70" t="n">
        <v>44</v>
      </c>
      <c r="L3177" s="71" t="n">
        <v>3846012.91</v>
      </c>
      <c r="M3177" s="71" t="n">
        <v>169224568.04</v>
      </c>
      <c r="N3177" s="71" t="n">
        <v>0</v>
      </c>
      <c r="O3177" s="71" t="n">
        <v>169224568.04</v>
      </c>
      <c r="P3177" s="71" t="n">
        <v>123654018.05</v>
      </c>
      <c r="Q3177" s="71" t="n">
        <v>45570549.99</v>
      </c>
      <c r="R3177" t="inlineStr">
        <is>
          <t>OS-02</t>
        </is>
      </c>
      <c r="S3177" t="inlineStr">
        <is>
          <t>Hybrid</t>
        </is>
      </c>
      <c r="T3177" s="70" t="n">
        <v>43</v>
      </c>
      <c r="U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TY103169</t>
        </is>
      </c>
      <c r="B3178" s="68" t="n">
        <v>46079</v>
      </c>
      <c r="C3178" s="69" t="n">
        <v>2026</v>
      </c>
      <c r="D3178" t="inlineStr">
        <is>
          <t>Feb</t>
        </is>
      </c>
      <c r="E3178" t="inlineStr">
        <is>
          <t>Middle East</t>
        </is>
      </c>
      <c r="F3178" t="inlineStr">
        <is>
          <t>Saudi Arabia</t>
        </is>
      </c>
      <c r="G3178" t="inlineStr">
        <is>
          <t>RAV4</t>
        </is>
      </c>
      <c r="H3178" t="inlineStr">
        <is>
          <t>Dealer retail</t>
        </is>
      </c>
      <c r="I3178" t="inlineStr">
        <is>
          <t>Company fleet</t>
        </is>
      </c>
      <c r="J3178" t="inlineStr">
        <is>
          <t>Ana Costa</t>
        </is>
      </c>
      <c r="K3178" s="70" t="n">
        <v>32</v>
      </c>
      <c r="L3178" s="71" t="n">
        <v>3651350.15</v>
      </c>
      <c r="M3178" s="71" t="n">
        <v>116843204.8</v>
      </c>
      <c r="N3178" s="71" t="n">
        <v>0</v>
      </c>
      <c r="O3178" s="71" t="n">
        <v>116843204.8</v>
      </c>
      <c r="P3178" s="71" t="n">
        <v>93584130.54000001</v>
      </c>
      <c r="Q3178" s="71" t="n">
        <v>23259074.26</v>
      </c>
      <c r="R3178" t="inlineStr">
        <is>
          <t>RY-04</t>
        </is>
      </c>
      <c r="S3178" t="inlineStr">
        <is>
          <t>Petrol</t>
        </is>
      </c>
      <c r="T3178" s="70" t="n">
        <v>35</v>
      </c>
      <c r="U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TY103170</t>
        </is>
      </c>
      <c r="B3179" s="68" t="n">
        <v>46079</v>
      </c>
      <c r="C3179" s="69" t="n">
        <v>2026</v>
      </c>
      <c r="D3179" t="inlineStr">
        <is>
          <t>Feb</t>
        </is>
      </c>
      <c r="E3179" t="inlineStr">
        <is>
          <t>Middle East</t>
        </is>
      </c>
      <c r="F3179" t="inlineStr">
        <is>
          <t>UAE</t>
        </is>
      </c>
      <c r="G3179" t="inlineStr">
        <is>
          <t>Prius</t>
        </is>
      </c>
      <c r="H3179" t="inlineStr">
        <is>
          <t>Dealer retail</t>
        </is>
      </c>
      <c r="I3179" t="inlineStr">
        <is>
          <t>Private buyer</t>
        </is>
      </c>
      <c r="J3179" t="inlineStr">
        <is>
          <t>Kofi Mensah</t>
        </is>
      </c>
      <c r="K3179" s="70" t="n">
        <v>8</v>
      </c>
      <c r="L3179" s="71" t="n">
        <v>3820753.42</v>
      </c>
      <c r="M3179" s="71" t="n">
        <v>30566027.36</v>
      </c>
      <c r="N3179" s="71" t="n">
        <v>611320.55</v>
      </c>
      <c r="O3179" s="71" t="n">
        <v>29954706.81</v>
      </c>
      <c r="P3179" s="71" t="n">
        <v>22515946.89</v>
      </c>
      <c r="Q3179" s="71" t="n">
        <v>7438759.92</v>
      </c>
      <c r="R3179" t="inlineStr">
        <is>
          <t>DB-01</t>
        </is>
      </c>
      <c r="S3179" t="inlineStr">
        <is>
          <t>Hybrid</t>
        </is>
      </c>
      <c r="T3179" s="70" t="n">
        <v>8</v>
      </c>
      <c r="U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TY103171</t>
        </is>
      </c>
      <c r="B3180" s="68" t="n">
        <v>46079</v>
      </c>
      <c r="C3180" s="69" t="n">
        <v>2026</v>
      </c>
      <c r="D3180" t="inlineStr">
        <is>
          <t>Feb</t>
        </is>
      </c>
      <c r="E3180" t="inlineStr">
        <is>
          <t>Japan</t>
        </is>
      </c>
      <c r="F3180" t="inlineStr">
        <is>
          <t>Japan</t>
        </is>
      </c>
      <c r="G3180" t="inlineStr">
        <is>
          <t>RAV4</t>
        </is>
      </c>
      <c r="H3180" t="inlineStr">
        <is>
          <t>Dealer retail</t>
        </is>
      </c>
      <c r="I3180" t="inlineStr">
        <is>
          <t>Private buyer</t>
        </is>
      </c>
      <c r="J3180" t="inlineStr">
        <is>
          <t>Priya Nair</t>
        </is>
      </c>
      <c r="K3180" s="70" t="n">
        <v>18</v>
      </c>
      <c r="L3180" s="71" t="n">
        <v>3938679.9</v>
      </c>
      <c r="M3180" s="71" t="n">
        <v>70896238.2</v>
      </c>
      <c r="N3180" s="71" t="n">
        <v>1417924.76</v>
      </c>
      <c r="O3180" s="71" t="n">
        <v>69478313.44</v>
      </c>
      <c r="P3180" s="71" t="n">
        <v>52977977.34</v>
      </c>
      <c r="Q3180" s="71" t="n">
        <v>16500336.1</v>
      </c>
      <c r="R3180" t="inlineStr">
        <is>
          <t>NG-02</t>
        </is>
      </c>
      <c r="S3180" t="inlineStr">
        <is>
          <t>Hybrid</t>
        </is>
      </c>
      <c r="T3180" s="70" t="n">
        <v>20</v>
      </c>
      <c r="U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TY103172</t>
        </is>
      </c>
      <c r="B3181" s="68" t="n">
        <v>46079</v>
      </c>
      <c r="C3181" s="69" t="n">
        <v>2026</v>
      </c>
      <c r="D3181" t="inlineStr">
        <is>
          <t>Feb</t>
        </is>
      </c>
      <c r="E3181" t="inlineStr">
        <is>
          <t>Europe</t>
        </is>
      </c>
      <c r="F3181" t="inlineStr">
        <is>
          <t>UK</t>
        </is>
      </c>
      <c r="G3181" t="inlineStr">
        <is>
          <t>Camry</t>
        </is>
      </c>
      <c r="H3181" t="inlineStr">
        <is>
          <t>Dealer retail</t>
        </is>
      </c>
      <c r="I3181" t="inlineStr">
        <is>
          <t>Private buyer</t>
        </is>
      </c>
      <c r="J3181" t="inlineStr">
        <is>
          <t>Yuki Sato</t>
        </is>
      </c>
      <c r="K3181" s="70" t="n">
        <v>16</v>
      </c>
      <c r="L3181" s="71" t="n">
        <v>4032516.35</v>
      </c>
      <c r="M3181" s="71" t="n">
        <v>64520261.6</v>
      </c>
      <c r="N3181" s="71" t="n">
        <v>1935607.85</v>
      </c>
      <c r="O3181" s="71" t="n">
        <v>62584653.75</v>
      </c>
      <c r="P3181" s="71" t="n">
        <v>50590657.45</v>
      </c>
      <c r="Q3181" s="71" t="n">
        <v>11993996.3</v>
      </c>
      <c r="R3181" t="inlineStr">
        <is>
          <t>LN-03</t>
        </is>
      </c>
      <c r="S3181" t="inlineStr">
        <is>
          <t>Petrol</t>
        </is>
      </c>
      <c r="T3181" s="70" t="n">
        <v>15</v>
      </c>
      <c r="U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TY103173</t>
        </is>
      </c>
      <c r="B3182" s="68" t="n">
        <v>46079</v>
      </c>
      <c r="C3182" s="69" t="n">
        <v>2026</v>
      </c>
      <c r="D3182" t="inlineStr">
        <is>
          <t>Feb</t>
        </is>
      </c>
      <c r="E3182" t="inlineStr">
        <is>
          <t>North America</t>
        </is>
      </c>
      <c r="F3182" t="inlineStr">
        <is>
          <t>USA</t>
        </is>
      </c>
      <c r="G3182" t="inlineStr">
        <is>
          <t>RAV4</t>
        </is>
      </c>
      <c r="H3182" t="inlineStr">
        <is>
          <t>Online reservation</t>
        </is>
      </c>
      <c r="I3182" t="inlineStr">
        <is>
          <t>Private buyer</t>
        </is>
      </c>
      <c r="J3182" t="inlineStr">
        <is>
          <t>Fatima Al-Saud</t>
        </is>
      </c>
      <c r="K3182" s="70" t="n">
        <v>11</v>
      </c>
      <c r="L3182" s="71" t="n">
        <v>3618174.6</v>
      </c>
      <c r="M3182" s="71" t="n">
        <v>39799920.6</v>
      </c>
      <c r="N3182" s="71" t="n">
        <v>795998.41</v>
      </c>
      <c r="O3182" s="71" t="n">
        <v>39003922.19</v>
      </c>
      <c r="P3182" s="71" t="n">
        <v>31061469.75</v>
      </c>
      <c r="Q3182" s="71" t="n">
        <v>7942452.44</v>
      </c>
      <c r="R3182" t="inlineStr">
        <is>
          <t>NY-04</t>
        </is>
      </c>
      <c r="S3182" t="inlineStr">
        <is>
          <t>Hybrid</t>
        </is>
      </c>
      <c r="T3182" s="70" t="n">
        <v>12</v>
      </c>
      <c r="U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TY103174</t>
        </is>
      </c>
      <c r="B3183" s="68" t="n">
        <v>46079</v>
      </c>
      <c r="C3183" s="69" t="n">
        <v>2026</v>
      </c>
      <c r="D3183" t="inlineStr">
        <is>
          <t>Feb</t>
        </is>
      </c>
      <c r="E3183" t="inlineStr">
        <is>
          <t>Japan</t>
        </is>
      </c>
      <c r="F3183" t="inlineStr">
        <is>
          <t>Japan</t>
        </is>
      </c>
      <c r="G3183" t="inlineStr">
        <is>
          <t>Land Cruiser</t>
        </is>
      </c>
      <c r="H3183" t="inlineStr">
        <is>
          <t>Dealer retail</t>
        </is>
      </c>
      <c r="I3183" t="inlineStr">
        <is>
          <t>Private buyer</t>
        </is>
      </c>
      <c r="J3183" t="inlineStr">
        <is>
          <t>Ruhi Shaikh</t>
        </is>
      </c>
      <c r="K3183" s="70" t="n">
        <v>14</v>
      </c>
      <c r="L3183" s="71" t="n">
        <v>7726208.45</v>
      </c>
      <c r="M3183" s="71" t="n">
        <v>108166918.3</v>
      </c>
      <c r="N3183" s="71" t="n">
        <v>0</v>
      </c>
      <c r="O3183" s="71" t="n">
        <v>108166918.3</v>
      </c>
      <c r="P3183" s="71" t="n">
        <v>79990032.89</v>
      </c>
      <c r="Q3183" s="71" t="n">
        <v>28176885.41</v>
      </c>
      <c r="R3183" t="inlineStr">
        <is>
          <t>TK-01</t>
        </is>
      </c>
      <c r="S3183" t="inlineStr">
        <is>
          <t>Hybrid</t>
        </is>
      </c>
      <c r="T3183" s="70" t="n">
        <v>14</v>
      </c>
      <c r="U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TY103175</t>
        </is>
      </c>
      <c r="B3184" s="68" t="n">
        <v>46079</v>
      </c>
      <c r="C3184" s="69" t="n">
        <v>2026</v>
      </c>
      <c r="D3184" t="inlineStr">
        <is>
          <t>Feb</t>
        </is>
      </c>
      <c r="E3184" t="inlineStr">
        <is>
          <t>Japan</t>
        </is>
      </c>
      <c r="F3184" t="inlineStr">
        <is>
          <t>Japan</t>
        </is>
      </c>
      <c r="G3184" t="inlineStr">
        <is>
          <t>Camry</t>
        </is>
      </c>
      <c r="H3184" t="inlineStr">
        <is>
          <t>Dealer retail</t>
        </is>
      </c>
      <c r="I3184" t="inlineStr">
        <is>
          <t>Government</t>
        </is>
      </c>
      <c r="J3184" t="inlineStr">
        <is>
          <t>Ana Costa</t>
        </is>
      </c>
      <c r="K3184" s="70" t="n">
        <v>21</v>
      </c>
      <c r="L3184" s="71" t="n">
        <v>4200620.06</v>
      </c>
      <c r="M3184" s="71" t="n">
        <v>88213021.26000001</v>
      </c>
      <c r="N3184" s="71" t="n">
        <v>0</v>
      </c>
      <c r="O3184" s="71" t="n">
        <v>88213021.26000001</v>
      </c>
      <c r="P3184" s="71" t="n">
        <v>68252811.47</v>
      </c>
      <c r="Q3184" s="71" t="n">
        <v>19960209.79</v>
      </c>
      <c r="R3184" t="inlineStr">
        <is>
          <t>OS-02</t>
        </is>
      </c>
      <c r="S3184" t="inlineStr">
        <is>
          <t>Hybrid</t>
        </is>
      </c>
      <c r="T3184" s="70" t="n">
        <v>22</v>
      </c>
      <c r="U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TY103176</t>
        </is>
      </c>
      <c r="B3185" s="68" t="n">
        <v>46080</v>
      </c>
      <c r="C3185" s="69" t="n">
        <v>2026</v>
      </c>
      <c r="D3185" t="inlineStr">
        <is>
          <t>Feb</t>
        </is>
      </c>
      <c r="E3185" t="inlineStr">
        <is>
          <t>North America</t>
        </is>
      </c>
      <c r="F3185" t="inlineStr">
        <is>
          <t>Canada</t>
        </is>
      </c>
      <c r="G3185" t="inlineStr">
        <is>
          <t>bZ4X</t>
        </is>
      </c>
      <c r="H3185" t="inlineStr">
        <is>
          <t>Dealer retail</t>
        </is>
      </c>
      <c r="I3185" t="inlineStr">
        <is>
          <t>Private buyer</t>
        </is>
      </c>
      <c r="J3185" t="inlineStr">
        <is>
          <t>Liam O'Brien</t>
        </is>
      </c>
      <c r="K3185" s="70" t="n">
        <v>35</v>
      </c>
      <c r="L3185" s="71" t="n">
        <v>7034679.28</v>
      </c>
      <c r="M3185" s="71" t="n">
        <v>246213774.8</v>
      </c>
      <c r="N3185" s="71" t="n">
        <v>4924275.5</v>
      </c>
      <c r="O3185" s="71" t="n">
        <v>241289499.3</v>
      </c>
      <c r="P3185" s="71" t="n">
        <v>192488270.25</v>
      </c>
      <c r="Q3185" s="71" t="n">
        <v>48801229.05</v>
      </c>
      <c r="R3185" t="inlineStr">
        <is>
          <t>TO-02</t>
        </is>
      </c>
      <c r="S3185" t="inlineStr">
        <is>
          <t>EV</t>
        </is>
      </c>
      <c r="T3185" s="70" t="n">
        <v>33</v>
      </c>
      <c r="U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TY103177</t>
        </is>
      </c>
      <c r="B3186" s="68" t="n">
        <v>46080</v>
      </c>
      <c r="C3186" s="69" t="n">
        <v>2026</v>
      </c>
      <c r="D3186" t="inlineStr">
        <is>
          <t>Feb</t>
        </is>
      </c>
      <c r="E3186" t="inlineStr">
        <is>
          <t>North America</t>
        </is>
      </c>
      <c r="F3186" t="inlineStr">
        <is>
          <t>USA</t>
        </is>
      </c>
      <c r="G3186" t="inlineStr">
        <is>
          <t>Corolla</t>
        </is>
      </c>
      <c r="H3186" t="inlineStr">
        <is>
          <t>Dealer retail</t>
        </is>
      </c>
      <c r="I3186" t="inlineStr">
        <is>
          <t>Private buyer</t>
        </is>
      </c>
      <c r="J3186" t="inlineStr">
        <is>
          <t>Arjun Mehta</t>
        </is>
      </c>
      <c r="K3186" s="70" t="n">
        <v>2</v>
      </c>
      <c r="L3186" s="71" t="n">
        <v>2795280.66</v>
      </c>
      <c r="M3186" s="71" t="n">
        <v>5590561.32</v>
      </c>
      <c r="N3186" s="71" t="n">
        <v>111811.23</v>
      </c>
      <c r="O3186" s="71" t="n">
        <v>5478750.09</v>
      </c>
      <c r="P3186" s="71" t="n">
        <v>4608268.2</v>
      </c>
      <c r="Q3186" s="71" t="n">
        <v>870481.89</v>
      </c>
      <c r="R3186" t="inlineStr">
        <is>
          <t>NY-02</t>
        </is>
      </c>
      <c r="S3186" t="inlineStr">
        <is>
          <t>Petrol</t>
        </is>
      </c>
      <c r="T3186" s="70" t="n">
        <v>2</v>
      </c>
      <c r="U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TY103178</t>
        </is>
      </c>
      <c r="B3187" s="68" t="n">
        <v>46080</v>
      </c>
      <c r="C3187" s="69" t="n">
        <v>2026</v>
      </c>
      <c r="D3187" t="inlineStr">
        <is>
          <t>Feb</t>
        </is>
      </c>
      <c r="E3187" t="inlineStr">
        <is>
          <t>North America</t>
        </is>
      </c>
      <c r="F3187" t="inlineStr">
        <is>
          <t>Canada</t>
        </is>
      </c>
      <c r="G3187" t="inlineStr">
        <is>
          <t>Camry</t>
        </is>
      </c>
      <c r="H3187" t="inlineStr">
        <is>
          <t>Dealer retail</t>
        </is>
      </c>
      <c r="I3187" t="inlineStr">
        <is>
          <t>Company fleet</t>
        </is>
      </c>
      <c r="J3187" t="inlineStr">
        <is>
          <t>Kofi Mensah</t>
        </is>
      </c>
      <c r="K3187" s="70" t="n">
        <v>39</v>
      </c>
      <c r="L3187" s="71" t="n">
        <v>4112160.27</v>
      </c>
      <c r="M3187" s="71" t="n">
        <v>160374250.53</v>
      </c>
      <c r="N3187" s="71" t="n">
        <v>8018712.53</v>
      </c>
      <c r="O3187" s="71" t="n">
        <v>152355538</v>
      </c>
      <c r="P3187" s="71" t="n">
        <v>124683714.42</v>
      </c>
      <c r="Q3187" s="71" t="n">
        <v>27671823.58</v>
      </c>
      <c r="R3187" t="inlineStr">
        <is>
          <t>TO-04</t>
        </is>
      </c>
      <c r="S3187" t="inlineStr">
        <is>
          <t>Petrol</t>
        </is>
      </c>
      <c r="T3187" s="70" t="n">
        <v>41</v>
      </c>
      <c r="U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TY103179</t>
        </is>
      </c>
      <c r="B3188" s="68" t="n">
        <v>46080</v>
      </c>
      <c r="C3188" s="69" t="n">
        <v>2026</v>
      </c>
      <c r="D3188" t="inlineStr">
        <is>
          <t>Feb</t>
        </is>
      </c>
      <c r="E3188" t="inlineStr">
        <is>
          <t>Japan</t>
        </is>
      </c>
      <c r="F3188" t="inlineStr">
        <is>
          <t>Japan</t>
        </is>
      </c>
      <c r="G3188" t="inlineStr">
        <is>
          <t>Corolla</t>
        </is>
      </c>
      <c r="H3188" t="inlineStr">
        <is>
          <t>Fleet</t>
        </is>
      </c>
      <c r="I3188" t="inlineStr">
        <is>
          <t>Private buyer</t>
        </is>
      </c>
      <c r="J3188" t="inlineStr">
        <is>
          <t>Fatima Al-Saud</t>
        </is>
      </c>
      <c r="K3188" s="70" t="n">
        <v>18</v>
      </c>
      <c r="L3188" s="71" t="n">
        <v>2681784.62</v>
      </c>
      <c r="M3188" s="71" t="n">
        <v>48272123.16</v>
      </c>
      <c r="N3188" s="71" t="n">
        <v>965442.46</v>
      </c>
      <c r="O3188" s="71" t="n">
        <v>47306680.7</v>
      </c>
      <c r="P3188" s="71" t="n">
        <v>40343333.27</v>
      </c>
      <c r="Q3188" s="71" t="n">
        <v>6963347.43</v>
      </c>
      <c r="R3188" t="inlineStr">
        <is>
          <t>NG-01</t>
        </is>
      </c>
      <c r="S3188" t="inlineStr">
        <is>
          <t>Hybrid</t>
        </is>
      </c>
      <c r="T3188" s="70" t="n">
        <v>20</v>
      </c>
      <c r="U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TY103180</t>
        </is>
      </c>
      <c r="B3189" s="68" t="n">
        <v>46080</v>
      </c>
      <c r="C3189" s="69" t="n">
        <v>2026</v>
      </c>
      <c r="D3189" t="inlineStr">
        <is>
          <t>Feb</t>
        </is>
      </c>
      <c r="E3189" t="inlineStr">
        <is>
          <t>Asia</t>
        </is>
      </c>
      <c r="F3189" t="inlineStr">
        <is>
          <t>India</t>
        </is>
      </c>
      <c r="G3189" t="inlineStr">
        <is>
          <t>Corolla</t>
        </is>
      </c>
      <c r="H3189" t="inlineStr">
        <is>
          <t>Fleet</t>
        </is>
      </c>
      <c r="I3189" t="inlineStr">
        <is>
          <t>Private buyer</t>
        </is>
      </c>
      <c r="J3189" t="inlineStr">
        <is>
          <t>Liam O'Brien</t>
        </is>
      </c>
      <c r="K3189" s="70" t="n">
        <v>25</v>
      </c>
      <c r="L3189" s="71" t="n">
        <v>2744799.93</v>
      </c>
      <c r="M3189" s="71" t="n">
        <v>68619998.25</v>
      </c>
      <c r="N3189" s="71" t="n">
        <v>2058599.95</v>
      </c>
      <c r="O3189" s="71" t="n">
        <v>66561398.3</v>
      </c>
      <c r="P3189" s="71" t="n">
        <v>58748047.49</v>
      </c>
      <c r="Q3189" s="71" t="n">
        <v>7813350.81</v>
      </c>
      <c r="R3189" t="inlineStr">
        <is>
          <t>BL-03</t>
        </is>
      </c>
      <c r="S3189" t="inlineStr">
        <is>
          <t>Hybrid</t>
        </is>
      </c>
      <c r="T3189" s="70" t="n">
        <v>24</v>
      </c>
      <c r="U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TY103181</t>
        </is>
      </c>
      <c r="B3190" s="68" t="n">
        <v>46080</v>
      </c>
      <c r="C3190" s="69" t="n">
        <v>2026</v>
      </c>
      <c r="D3190" t="inlineStr">
        <is>
          <t>Feb</t>
        </is>
      </c>
      <c r="E3190" t="inlineStr">
        <is>
          <t>Japan</t>
        </is>
      </c>
      <c r="F3190" t="inlineStr">
        <is>
          <t>Japan</t>
        </is>
      </c>
      <c r="G3190" t="inlineStr">
        <is>
          <t>Land Cruiser</t>
        </is>
      </c>
      <c r="H3190" t="inlineStr">
        <is>
          <t>Dealer retail</t>
        </is>
      </c>
      <c r="I3190" t="inlineStr">
        <is>
          <t>Private buyer</t>
        </is>
      </c>
      <c r="J3190" t="inlineStr">
        <is>
          <t>Fatima Al-Saud</t>
        </is>
      </c>
      <c r="K3190" s="70" t="n">
        <v>37</v>
      </c>
      <c r="L3190" s="71" t="n">
        <v>7735785.09</v>
      </c>
      <c r="M3190" s="71" t="n">
        <v>286224048.33</v>
      </c>
      <c r="N3190" s="71" t="n">
        <v>8586721.449999999</v>
      </c>
      <c r="O3190" s="71" t="n">
        <v>277637326.88</v>
      </c>
      <c r="P3190" s="71" t="n">
        <v>212610835.76</v>
      </c>
      <c r="Q3190" s="71" t="n">
        <v>65026491.12</v>
      </c>
      <c r="R3190" t="inlineStr">
        <is>
          <t>NG-04</t>
        </is>
      </c>
      <c r="S3190" t="inlineStr">
        <is>
          <t>Hybrid</t>
        </is>
      </c>
      <c r="T3190" s="70" t="n">
        <v>39</v>
      </c>
      <c r="U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TY103182</t>
        </is>
      </c>
      <c r="B3191" s="68" t="n">
        <v>46080</v>
      </c>
      <c r="C3191" s="69" t="n">
        <v>2026</v>
      </c>
      <c r="D3191" t="inlineStr">
        <is>
          <t>Feb</t>
        </is>
      </c>
      <c r="E3191" t="inlineStr">
        <is>
          <t>Europe</t>
        </is>
      </c>
      <c r="F3191" t="inlineStr">
        <is>
          <t>France</t>
        </is>
      </c>
      <c r="G3191" t="inlineStr">
        <is>
          <t>Corolla</t>
        </is>
      </c>
      <c r="H3191" t="inlineStr">
        <is>
          <t>Fleet</t>
        </is>
      </c>
      <c r="I3191" t="inlineStr">
        <is>
          <t>Private buyer</t>
        </is>
      </c>
      <c r="J3191" t="inlineStr">
        <is>
          <t>Mei Lin</t>
        </is>
      </c>
      <c r="K3191" s="70" t="n">
        <v>16</v>
      </c>
      <c r="L3191" s="71" t="n">
        <v>2807733.46</v>
      </c>
      <c r="M3191" s="71" t="n">
        <v>44923735.36</v>
      </c>
      <c r="N3191" s="71" t="n">
        <v>0</v>
      </c>
      <c r="O3191" s="71" t="n">
        <v>44923735.36</v>
      </c>
      <c r="P3191" s="71" t="n">
        <v>35357309.52</v>
      </c>
      <c r="Q3191" s="71" t="n">
        <v>9566425.84</v>
      </c>
      <c r="R3191" t="inlineStr">
        <is>
          <t>PA-01</t>
        </is>
      </c>
      <c r="S3191" t="inlineStr">
        <is>
          <t>Hybrid</t>
        </is>
      </c>
      <c r="T3191" s="70" t="n">
        <v>16</v>
      </c>
      <c r="U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TY103183</t>
        </is>
      </c>
      <c r="B3192" s="68" t="n">
        <v>46080</v>
      </c>
      <c r="C3192" s="69" t="n">
        <v>2026</v>
      </c>
      <c r="D3192" t="inlineStr">
        <is>
          <t>Feb</t>
        </is>
      </c>
      <c r="E3192" t="inlineStr">
        <is>
          <t>North America</t>
        </is>
      </c>
      <c r="F3192" t="inlineStr">
        <is>
          <t>USA</t>
        </is>
      </c>
      <c r="G3192" t="inlineStr">
        <is>
          <t>Corolla</t>
        </is>
      </c>
      <c r="H3192" t="inlineStr">
        <is>
          <t>Dealer retail</t>
        </is>
      </c>
      <c r="I3192" t="inlineStr">
        <is>
          <t>Private buyer</t>
        </is>
      </c>
      <c r="J3192" t="inlineStr">
        <is>
          <t>Arjun Mehta</t>
        </is>
      </c>
      <c r="K3192" s="70" t="n">
        <v>4</v>
      </c>
      <c r="L3192" s="71" t="n">
        <v>2884058.01</v>
      </c>
      <c r="M3192" s="71" t="n">
        <v>11536232.04</v>
      </c>
      <c r="N3192" s="71" t="n">
        <v>346086.96</v>
      </c>
      <c r="O3192" s="71" t="n">
        <v>11190145.08</v>
      </c>
      <c r="P3192" s="71" t="n">
        <v>9380514.76</v>
      </c>
      <c r="Q3192" s="71" t="n">
        <v>1809630.32</v>
      </c>
      <c r="R3192" t="inlineStr">
        <is>
          <t>NY-03</t>
        </is>
      </c>
      <c r="S3192" t="inlineStr">
        <is>
          <t>Hybrid</t>
        </is>
      </c>
      <c r="T3192" s="70" t="n">
        <v>4</v>
      </c>
      <c r="U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TY103184</t>
        </is>
      </c>
      <c r="B3193" s="68" t="n">
        <v>46080</v>
      </c>
      <c r="C3193" s="69" t="n">
        <v>2026</v>
      </c>
      <c r="D3193" t="inlineStr">
        <is>
          <t>Feb</t>
        </is>
      </c>
      <c r="E3193" t="inlineStr">
        <is>
          <t>Asia</t>
        </is>
      </c>
      <c r="F3193" t="inlineStr">
        <is>
          <t>India</t>
        </is>
      </c>
      <c r="G3193" t="inlineStr">
        <is>
          <t>Corolla</t>
        </is>
      </c>
      <c r="H3193" t="inlineStr">
        <is>
          <t>Dealer retail</t>
        </is>
      </c>
      <c r="I3193" t="inlineStr">
        <is>
          <t>Private buyer</t>
        </is>
      </c>
      <c r="J3193" t="inlineStr">
        <is>
          <t>Amir Khan</t>
        </is>
      </c>
      <c r="K3193" s="70" t="n">
        <v>27</v>
      </c>
      <c r="L3193" s="71" t="n">
        <v>2807427.03</v>
      </c>
      <c r="M3193" s="71" t="n">
        <v>75800529.81</v>
      </c>
      <c r="N3193" s="71" t="n">
        <v>0</v>
      </c>
      <c r="O3193" s="71" t="n">
        <v>75800529.81</v>
      </c>
      <c r="P3193" s="71" t="n">
        <v>63862141.54</v>
      </c>
      <c r="Q3193" s="71" t="n">
        <v>11938388.27</v>
      </c>
      <c r="R3193" t="inlineStr">
        <is>
          <t>BL-04</t>
        </is>
      </c>
      <c r="S3193" t="inlineStr">
        <is>
          <t>Hybrid</t>
        </is>
      </c>
      <c r="T3193" s="70" t="n">
        <v>26</v>
      </c>
      <c r="U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TY103185</t>
        </is>
      </c>
      <c r="B3194" s="68" t="n">
        <v>46080</v>
      </c>
      <c r="C3194" s="69" t="n">
        <v>2026</v>
      </c>
      <c r="D3194" t="inlineStr">
        <is>
          <t>Feb</t>
        </is>
      </c>
      <c r="E3194" t="inlineStr">
        <is>
          <t>Europe</t>
        </is>
      </c>
      <c r="F3194" t="inlineStr">
        <is>
          <t>Germany</t>
        </is>
      </c>
      <c r="G3194" t="inlineStr">
        <is>
          <t>Land Cruiser</t>
        </is>
      </c>
      <c r="H3194" t="inlineStr">
        <is>
          <t>Online reservation</t>
        </is>
      </c>
      <c r="I3194" t="inlineStr">
        <is>
          <t>Company fleet</t>
        </is>
      </c>
      <c r="J3194" t="inlineStr">
        <is>
          <t>Sophie Müller</t>
        </is>
      </c>
      <c r="K3194" s="70" t="n">
        <v>11</v>
      </c>
      <c r="L3194" s="71" t="n">
        <v>7949304.2</v>
      </c>
      <c r="M3194" s="71" t="n">
        <v>87442346.2</v>
      </c>
      <c r="N3194" s="71" t="n">
        <v>1748846.92</v>
      </c>
      <c r="O3194" s="71" t="n">
        <v>85693499.28</v>
      </c>
      <c r="P3194" s="71" t="n">
        <v>62388517.1</v>
      </c>
      <c r="Q3194" s="71" t="n">
        <v>23304982.18</v>
      </c>
      <c r="R3194" t="inlineStr">
        <is>
          <t>BE-02</t>
        </is>
      </c>
      <c r="S3194" t="inlineStr">
        <is>
          <t>Diesel</t>
        </is>
      </c>
      <c r="T3194" s="70" t="n">
        <v>11</v>
      </c>
      <c r="U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TY103186</t>
        </is>
      </c>
      <c r="B3195" s="68" t="n">
        <v>46080</v>
      </c>
      <c r="C3195" s="69" t="n">
        <v>2026</v>
      </c>
      <c r="D3195" t="inlineStr">
        <is>
          <t>Feb</t>
        </is>
      </c>
      <c r="E3195" t="inlineStr">
        <is>
          <t>Asia</t>
        </is>
      </c>
      <c r="F3195" t="inlineStr">
        <is>
          <t>India</t>
        </is>
      </c>
      <c r="G3195" t="inlineStr">
        <is>
          <t>Camry</t>
        </is>
      </c>
      <c r="H3195" t="inlineStr">
        <is>
          <t>Dealer retail</t>
        </is>
      </c>
      <c r="I3195" t="inlineStr">
        <is>
          <t>Private buyer</t>
        </is>
      </c>
      <c r="J3195" t="inlineStr">
        <is>
          <t>Ruhi Shaikh</t>
        </is>
      </c>
      <c r="K3195" s="70" t="n">
        <v>26</v>
      </c>
      <c r="L3195" s="71" t="n">
        <v>3864262.43</v>
      </c>
      <c r="M3195" s="71" t="n">
        <v>100470823.18</v>
      </c>
      <c r="N3195" s="71" t="n">
        <v>2009416.46</v>
      </c>
      <c r="O3195" s="71" t="n">
        <v>98461406.72</v>
      </c>
      <c r="P3195" s="71" t="n">
        <v>85125235.36</v>
      </c>
      <c r="Q3195" s="71" t="n">
        <v>13336171.36</v>
      </c>
      <c r="R3195" t="inlineStr">
        <is>
          <t>DL-01</t>
        </is>
      </c>
      <c r="S3195" t="inlineStr">
        <is>
          <t>Petrol</t>
        </is>
      </c>
      <c r="T3195" s="70" t="n">
        <v>25</v>
      </c>
      <c r="U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TY103187</t>
        </is>
      </c>
      <c r="B3196" s="68" t="n">
        <v>46080</v>
      </c>
      <c r="C3196" s="69" t="n">
        <v>2026</v>
      </c>
      <c r="D3196" t="inlineStr">
        <is>
          <t>Feb</t>
        </is>
      </c>
      <c r="E3196" t="inlineStr">
        <is>
          <t>North America</t>
        </is>
      </c>
      <c r="F3196" t="inlineStr">
        <is>
          <t>USA</t>
        </is>
      </c>
      <c r="G3196" t="inlineStr">
        <is>
          <t>Hilux</t>
        </is>
      </c>
      <c r="H3196" t="inlineStr">
        <is>
          <t>Dealer retail</t>
        </is>
      </c>
      <c r="I3196" t="inlineStr">
        <is>
          <t>Private buyer</t>
        </is>
      </c>
      <c r="J3196" t="inlineStr">
        <is>
          <t>Priya Nair</t>
        </is>
      </c>
      <c r="K3196" s="70" t="n">
        <v>26</v>
      </c>
      <c r="L3196" s="71" t="n">
        <v>4123455.42</v>
      </c>
      <c r="M3196" s="71" t="n">
        <v>107209840.92</v>
      </c>
      <c r="N3196" s="71" t="n">
        <v>3216295.23</v>
      </c>
      <c r="O3196" s="71" t="n">
        <v>103993545.69</v>
      </c>
      <c r="P3196" s="71" t="n">
        <v>84527081.13</v>
      </c>
      <c r="Q3196" s="71" t="n">
        <v>19466464.56</v>
      </c>
      <c r="R3196" t="inlineStr">
        <is>
          <t>NY-01</t>
        </is>
      </c>
      <c r="S3196" t="inlineStr">
        <is>
          <t>Petrol</t>
        </is>
      </c>
      <c r="T3196" s="70" t="n">
        <v>25</v>
      </c>
      <c r="U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TY103188</t>
        </is>
      </c>
      <c r="B3197" s="68" t="n">
        <v>46080</v>
      </c>
      <c r="C3197" s="69" t="n">
        <v>2026</v>
      </c>
      <c r="D3197" t="inlineStr">
        <is>
          <t>Feb</t>
        </is>
      </c>
      <c r="E3197" t="inlineStr">
        <is>
          <t>Asia</t>
        </is>
      </c>
      <c r="F3197" t="inlineStr">
        <is>
          <t>Thailand</t>
        </is>
      </c>
      <c r="G3197" t="inlineStr">
        <is>
          <t>Camry</t>
        </is>
      </c>
      <c r="H3197" t="inlineStr">
        <is>
          <t>Fleet</t>
        </is>
      </c>
      <c r="I3197" t="inlineStr">
        <is>
          <t>Private buyer</t>
        </is>
      </c>
      <c r="J3197" t="inlineStr">
        <is>
          <t>Noah Smith</t>
        </is>
      </c>
      <c r="K3197" s="70" t="n">
        <v>41</v>
      </c>
      <c r="L3197" s="71" t="n">
        <v>3990274.02</v>
      </c>
      <c r="M3197" s="71" t="n">
        <v>163601234.82</v>
      </c>
      <c r="N3197" s="71" t="n">
        <v>0</v>
      </c>
      <c r="O3197" s="71" t="n">
        <v>163601234.82</v>
      </c>
      <c r="P3197" s="71" t="n">
        <v>130932361.18</v>
      </c>
      <c r="Q3197" s="71" t="n">
        <v>32668873.64</v>
      </c>
      <c r="R3197" t="inlineStr">
        <is>
          <t>BK-03</t>
        </is>
      </c>
      <c r="S3197" t="inlineStr">
        <is>
          <t>Hybrid</t>
        </is>
      </c>
      <c r="T3197" s="70" t="n">
        <v>43</v>
      </c>
      <c r="U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TY103189</t>
        </is>
      </c>
      <c r="B3198" s="68" t="n">
        <v>46081</v>
      </c>
      <c r="C3198" s="69" t="n">
        <v>2026</v>
      </c>
      <c r="D3198" t="inlineStr">
        <is>
          <t>Feb</t>
        </is>
      </c>
      <c r="E3198" t="inlineStr">
        <is>
          <t>Europe</t>
        </is>
      </c>
      <c r="F3198" t="inlineStr">
        <is>
          <t>UK</t>
        </is>
      </c>
      <c r="G3198" t="inlineStr">
        <is>
          <t>RAV4</t>
        </is>
      </c>
      <c r="H3198" t="inlineStr">
        <is>
          <t>Dealer retail</t>
        </is>
      </c>
      <c r="I3198" t="inlineStr">
        <is>
          <t>Government</t>
        </is>
      </c>
      <c r="J3198" t="inlineStr">
        <is>
          <t>Ana Costa</t>
        </is>
      </c>
      <c r="K3198" s="70" t="n">
        <v>5</v>
      </c>
      <c r="L3198" s="71" t="n">
        <v>3696355.51</v>
      </c>
      <c r="M3198" s="71" t="n">
        <v>18481777.55</v>
      </c>
      <c r="N3198" s="71" t="n">
        <v>0</v>
      </c>
      <c r="O3198" s="71" t="n">
        <v>18481777.55</v>
      </c>
      <c r="P3198" s="71" t="n">
        <v>14494284.67</v>
      </c>
      <c r="Q3198" s="71" t="n">
        <v>3987492.88</v>
      </c>
      <c r="R3198" t="inlineStr">
        <is>
          <t>LN-03</t>
        </is>
      </c>
      <c r="S3198" t="inlineStr">
        <is>
          <t>Petrol</t>
        </is>
      </c>
      <c r="T3198" s="70" t="n">
        <v>5</v>
      </c>
      <c r="U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TY103190</t>
        </is>
      </c>
      <c r="B3199" s="68" t="n">
        <v>46081</v>
      </c>
      <c r="C3199" s="69" t="n">
        <v>2026</v>
      </c>
      <c r="D3199" t="inlineStr">
        <is>
          <t>Feb</t>
        </is>
      </c>
      <c r="E3199" t="inlineStr">
        <is>
          <t>Middle East</t>
        </is>
      </c>
      <c r="F3199" t="inlineStr">
        <is>
          <t>UAE</t>
        </is>
      </c>
      <c r="G3199" t="inlineStr">
        <is>
          <t>RAV4</t>
        </is>
      </c>
      <c r="H3199" t="inlineStr">
        <is>
          <t>Dealer retail</t>
        </is>
      </c>
      <c r="I3199" t="inlineStr">
        <is>
          <t>Company fleet</t>
        </is>
      </c>
      <c r="J3199" t="inlineStr">
        <is>
          <t>Arjun Mehta</t>
        </is>
      </c>
      <c r="K3199" s="70" t="n">
        <v>41</v>
      </c>
      <c r="L3199" s="71" t="n">
        <v>3591772.23</v>
      </c>
      <c r="M3199" s="71" t="n">
        <v>147262661.43</v>
      </c>
      <c r="N3199" s="71" t="n">
        <v>2945253.23</v>
      </c>
      <c r="O3199" s="71" t="n">
        <v>144317408.2</v>
      </c>
      <c r="P3199" s="71" t="n">
        <v>119185579.92</v>
      </c>
      <c r="Q3199" s="71" t="n">
        <v>25131828.28</v>
      </c>
      <c r="R3199" t="inlineStr">
        <is>
          <t>DB-01</t>
        </is>
      </c>
      <c r="S3199" t="inlineStr">
        <is>
          <t>Petrol</t>
        </is>
      </c>
      <c r="T3199" s="70" t="n">
        <v>39</v>
      </c>
      <c r="U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TY103191</t>
        </is>
      </c>
      <c r="B3200" s="68" t="n">
        <v>46081</v>
      </c>
      <c r="C3200" s="69" t="n">
        <v>2026</v>
      </c>
      <c r="D3200" t="inlineStr">
        <is>
          <t>Feb</t>
        </is>
      </c>
      <c r="E3200" t="inlineStr">
        <is>
          <t>Middle East</t>
        </is>
      </c>
      <c r="F3200" t="inlineStr">
        <is>
          <t>Saudi Arabia</t>
        </is>
      </c>
      <c r="G3200" t="inlineStr">
        <is>
          <t>Prius</t>
        </is>
      </c>
      <c r="H3200" t="inlineStr">
        <is>
          <t>Dealer retail</t>
        </is>
      </c>
      <c r="I3200" t="inlineStr">
        <is>
          <t>Private buyer</t>
        </is>
      </c>
      <c r="J3200" t="inlineStr">
        <is>
          <t>Ravindra Patil</t>
        </is>
      </c>
      <c r="K3200" s="70" t="n">
        <v>28</v>
      </c>
      <c r="L3200" s="71" t="n">
        <v>3711977.67</v>
      </c>
      <c r="M3200" s="71" t="n">
        <v>103935374.76</v>
      </c>
      <c r="N3200" s="71" t="n">
        <v>3118061.24</v>
      </c>
      <c r="O3200" s="71" t="n">
        <v>100817313.52</v>
      </c>
      <c r="P3200" s="71" t="n">
        <v>80123462.84999999</v>
      </c>
      <c r="Q3200" s="71" t="n">
        <v>20693850.67</v>
      </c>
      <c r="R3200" t="inlineStr">
        <is>
          <t>RY-02</t>
        </is>
      </c>
      <c r="S3200" t="inlineStr">
        <is>
          <t>Hybrid</t>
        </is>
      </c>
      <c r="T3200" s="70" t="n">
        <v>30</v>
      </c>
      <c r="U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TY103192</t>
        </is>
      </c>
      <c r="B3201" s="68" t="n">
        <v>46081</v>
      </c>
      <c r="C3201" s="69" t="n">
        <v>2026</v>
      </c>
      <c r="D3201" t="inlineStr">
        <is>
          <t>Feb</t>
        </is>
      </c>
      <c r="E3201" t="inlineStr">
        <is>
          <t>Middle East</t>
        </is>
      </c>
      <c r="F3201" t="inlineStr">
        <is>
          <t>UAE</t>
        </is>
      </c>
      <c r="G3201" t="inlineStr">
        <is>
          <t>Prius</t>
        </is>
      </c>
      <c r="H3201" t="inlineStr">
        <is>
          <t>Fleet</t>
        </is>
      </c>
      <c r="I3201" t="inlineStr">
        <is>
          <t>Private buyer</t>
        </is>
      </c>
      <c r="J3201" t="inlineStr">
        <is>
          <t>Liam O'Brien</t>
        </is>
      </c>
      <c r="K3201" s="70" t="n">
        <v>10</v>
      </c>
      <c r="L3201" s="71" t="n">
        <v>3525753.1</v>
      </c>
      <c r="M3201" s="71" t="n">
        <v>35257531</v>
      </c>
      <c r="N3201" s="71" t="n">
        <v>705150.62</v>
      </c>
      <c r="O3201" s="71" t="n">
        <v>34552380.38</v>
      </c>
      <c r="P3201" s="71" t="n">
        <v>28505985.05</v>
      </c>
      <c r="Q3201" s="71" t="n">
        <v>6046395.33</v>
      </c>
      <c r="R3201" t="inlineStr">
        <is>
          <t>DB-03</t>
        </is>
      </c>
      <c r="S3201" t="inlineStr">
        <is>
          <t>Hybrid</t>
        </is>
      </c>
      <c r="T3201" s="70" t="n">
        <v>11</v>
      </c>
      <c r="U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TY103193</t>
        </is>
      </c>
      <c r="B3202" s="68" t="n">
        <v>46081</v>
      </c>
      <c r="C3202" s="69" t="n">
        <v>2026</v>
      </c>
      <c r="D3202" t="inlineStr">
        <is>
          <t>Feb</t>
        </is>
      </c>
      <c r="E3202" t="inlineStr">
        <is>
          <t>Europe</t>
        </is>
      </c>
      <c r="F3202" t="inlineStr">
        <is>
          <t>Germany</t>
        </is>
      </c>
      <c r="G3202" t="inlineStr">
        <is>
          <t>Land Cruiser</t>
        </is>
      </c>
      <c r="H3202" t="inlineStr">
        <is>
          <t>Dealer retail</t>
        </is>
      </c>
      <c r="I3202" t="inlineStr">
        <is>
          <t>Private buyer</t>
        </is>
      </c>
      <c r="J3202" t="inlineStr">
        <is>
          <t>Zoya Ahmed</t>
        </is>
      </c>
      <c r="K3202" s="70" t="n">
        <v>23</v>
      </c>
      <c r="L3202" s="71" t="n">
        <v>7743562.39</v>
      </c>
      <c r="M3202" s="71" t="n">
        <v>178101934.97</v>
      </c>
      <c r="N3202" s="71" t="n">
        <v>3562038.7</v>
      </c>
      <c r="O3202" s="71" t="n">
        <v>174539896.27</v>
      </c>
      <c r="P3202" s="71" t="n">
        <v>127820288.23</v>
      </c>
      <c r="Q3202" s="71" t="n">
        <v>46719608.04</v>
      </c>
      <c r="R3202" t="inlineStr">
        <is>
          <t>BE-03</t>
        </is>
      </c>
      <c r="S3202" t="inlineStr">
        <is>
          <t>Petrol</t>
        </is>
      </c>
      <c r="T3202" s="70" t="n">
        <v>23</v>
      </c>
      <c r="U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TY103194</t>
        </is>
      </c>
      <c r="B3203" s="68" t="n">
        <v>46081</v>
      </c>
      <c r="C3203" s="69" t="n">
        <v>2026</v>
      </c>
      <c r="D3203" t="inlineStr">
        <is>
          <t>Feb</t>
        </is>
      </c>
      <c r="E3203" t="inlineStr">
        <is>
          <t>North America</t>
        </is>
      </c>
      <c r="F3203" t="inlineStr">
        <is>
          <t>Canada</t>
        </is>
      </c>
      <c r="G3203" t="inlineStr">
        <is>
          <t>RAV4</t>
        </is>
      </c>
      <c r="H3203" t="inlineStr">
        <is>
          <t>Fleet</t>
        </is>
      </c>
      <c r="I3203" t="inlineStr">
        <is>
          <t>Private buyer</t>
        </is>
      </c>
      <c r="J3203" t="inlineStr">
        <is>
          <t>Wei Chen</t>
        </is>
      </c>
      <c r="K3203" s="70" t="n">
        <v>24</v>
      </c>
      <c r="L3203" s="71" t="n">
        <v>3541234.18</v>
      </c>
      <c r="M3203" s="71" t="n">
        <v>84989620.31999999</v>
      </c>
      <c r="N3203" s="71" t="n">
        <v>0</v>
      </c>
      <c r="O3203" s="71" t="n">
        <v>84989620.31999999</v>
      </c>
      <c r="P3203" s="71" t="n">
        <v>65793489.66</v>
      </c>
      <c r="Q3203" s="71" t="n">
        <v>19196130.66</v>
      </c>
      <c r="R3203" t="inlineStr">
        <is>
          <t>TO-03</t>
        </is>
      </c>
      <c r="S3203" t="inlineStr">
        <is>
          <t>Hybrid</t>
        </is>
      </c>
      <c r="T3203" s="70" t="n">
        <v>27</v>
      </c>
      <c r="U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TY103195</t>
        </is>
      </c>
      <c r="B3204" s="68" t="n">
        <v>46081</v>
      </c>
      <c r="C3204" s="69" t="n">
        <v>2026</v>
      </c>
      <c r="D3204" t="inlineStr">
        <is>
          <t>Feb</t>
        </is>
      </c>
      <c r="E3204" t="inlineStr">
        <is>
          <t>North America</t>
        </is>
      </c>
      <c r="F3204" t="inlineStr">
        <is>
          <t>USA</t>
        </is>
      </c>
      <c r="G3204" t="inlineStr">
        <is>
          <t>Camry</t>
        </is>
      </c>
      <c r="H3204" t="inlineStr">
        <is>
          <t>Fleet</t>
        </is>
      </c>
      <c r="I3204" t="inlineStr">
        <is>
          <t>Company fleet</t>
        </is>
      </c>
      <c r="J3204" t="inlineStr">
        <is>
          <t>Mei Lin</t>
        </is>
      </c>
      <c r="K3204" s="70" t="n">
        <v>32</v>
      </c>
      <c r="L3204" s="71" t="n">
        <v>4141578.78</v>
      </c>
      <c r="M3204" s="71" t="n">
        <v>132530520.96</v>
      </c>
      <c r="N3204" s="71" t="n">
        <v>3975915.63</v>
      </c>
      <c r="O3204" s="71" t="n">
        <v>128554605.33</v>
      </c>
      <c r="P3204" s="71" t="n">
        <v>104370496.16</v>
      </c>
      <c r="Q3204" s="71" t="n">
        <v>24184109.17</v>
      </c>
      <c r="R3204" t="inlineStr">
        <is>
          <t>TX-01</t>
        </is>
      </c>
      <c r="S3204" t="inlineStr">
        <is>
          <t>Petrol</t>
        </is>
      </c>
      <c r="T3204" s="70" t="n">
        <v>35</v>
      </c>
      <c r="U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TY103196</t>
        </is>
      </c>
      <c r="B3205" s="68" t="n">
        <v>46082</v>
      </c>
      <c r="C3205" s="69" t="n">
        <v>2026</v>
      </c>
      <c r="D3205" t="inlineStr">
        <is>
          <t>Mar</t>
        </is>
      </c>
      <c r="E3205" t="inlineStr">
        <is>
          <t>Europe</t>
        </is>
      </c>
      <c r="F3205" t="inlineStr">
        <is>
          <t>UK</t>
        </is>
      </c>
      <c r="G3205" t="inlineStr">
        <is>
          <t>RAV4</t>
        </is>
      </c>
      <c r="H3205" t="inlineStr">
        <is>
          <t>Fleet</t>
        </is>
      </c>
      <c r="I3205" t="inlineStr">
        <is>
          <t>Government</t>
        </is>
      </c>
      <c r="J3205" t="inlineStr">
        <is>
          <t>Arjun Mehta</t>
        </is>
      </c>
      <c r="K3205" s="70" t="n">
        <v>21</v>
      </c>
      <c r="L3205" s="71" t="n">
        <v>3752774.06</v>
      </c>
      <c r="M3205" s="71" t="n">
        <v>78808255.26000001</v>
      </c>
      <c r="N3205" s="71" t="n">
        <v>1576165.11</v>
      </c>
      <c r="O3205" s="71" t="n">
        <v>77232090.15000001</v>
      </c>
      <c r="P3205" s="71" t="n">
        <v>57674149.18</v>
      </c>
      <c r="Q3205" s="71" t="n">
        <v>19557940.97</v>
      </c>
      <c r="R3205" t="inlineStr">
        <is>
          <t>LN-02</t>
        </is>
      </c>
      <c r="S3205" t="inlineStr">
        <is>
          <t>Hybrid</t>
        </is>
      </c>
      <c r="T3205" s="70" t="n">
        <v>22</v>
      </c>
      <c r="U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TY103197</t>
        </is>
      </c>
      <c r="B3206" s="68" t="n">
        <v>46082</v>
      </c>
      <c r="C3206" s="69" t="n">
        <v>2026</v>
      </c>
      <c r="D3206" t="inlineStr">
        <is>
          <t>Mar</t>
        </is>
      </c>
      <c r="E3206" t="inlineStr">
        <is>
          <t>Japan</t>
        </is>
      </c>
      <c r="F3206" t="inlineStr">
        <is>
          <t>Japan</t>
        </is>
      </c>
      <c r="G3206" t="inlineStr">
        <is>
          <t>RAV4</t>
        </is>
      </c>
      <c r="H3206" t="inlineStr">
        <is>
          <t>Dealer retail</t>
        </is>
      </c>
      <c r="I3206" t="inlineStr">
        <is>
          <t>Private buyer</t>
        </is>
      </c>
      <c r="J3206" t="inlineStr">
        <is>
          <t>Liam O'Brien</t>
        </is>
      </c>
      <c r="K3206" s="70" t="n">
        <v>32</v>
      </c>
      <c r="L3206" s="71" t="n">
        <v>3674217.28</v>
      </c>
      <c r="M3206" s="71" t="n">
        <v>117574952.96</v>
      </c>
      <c r="N3206" s="71" t="n">
        <v>2351499.06</v>
      </c>
      <c r="O3206" s="71" t="n">
        <v>115223453.9</v>
      </c>
      <c r="P3206" s="71" t="n">
        <v>87888414.81999999</v>
      </c>
      <c r="Q3206" s="71" t="n">
        <v>27335039.08</v>
      </c>
      <c r="R3206" t="inlineStr">
        <is>
          <t>TK-01</t>
        </is>
      </c>
      <c r="S3206" t="inlineStr">
        <is>
          <t>Petrol</t>
        </is>
      </c>
      <c r="T3206" s="70" t="n">
        <v>34</v>
      </c>
      <c r="U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TY103198</t>
        </is>
      </c>
      <c r="B3207" s="68" t="n">
        <v>46083</v>
      </c>
      <c r="C3207" s="69" t="n">
        <v>2026</v>
      </c>
      <c r="D3207" t="inlineStr">
        <is>
          <t>Mar</t>
        </is>
      </c>
      <c r="E3207" t="inlineStr">
        <is>
          <t>Asia</t>
        </is>
      </c>
      <c r="F3207" t="inlineStr">
        <is>
          <t>Indonesia</t>
        </is>
      </c>
      <c r="G3207" t="inlineStr">
        <is>
          <t>Camry</t>
        </is>
      </c>
      <c r="H3207" t="inlineStr">
        <is>
          <t>Fleet</t>
        </is>
      </c>
      <c r="I3207" t="inlineStr">
        <is>
          <t>Private buyer</t>
        </is>
      </c>
      <c r="J3207" t="inlineStr">
        <is>
          <t>Ravindra Patil</t>
        </is>
      </c>
      <c r="K3207" s="70" t="n">
        <v>47</v>
      </c>
      <c r="L3207" s="71" t="n">
        <v>3861160.35</v>
      </c>
      <c r="M3207" s="71" t="n">
        <v>181474536.45</v>
      </c>
      <c r="N3207" s="71" t="n">
        <v>5444236.09</v>
      </c>
      <c r="O3207" s="71" t="n">
        <v>176030300.36</v>
      </c>
      <c r="P3207" s="71" t="n">
        <v>153104134.68</v>
      </c>
      <c r="Q3207" s="71" t="n">
        <v>22926165.68</v>
      </c>
      <c r="R3207" t="inlineStr">
        <is>
          <t>JK-01</t>
        </is>
      </c>
      <c r="S3207" t="inlineStr">
        <is>
          <t>Hybrid</t>
        </is>
      </c>
      <c r="T3207" s="70" t="n">
        <v>51</v>
      </c>
      <c r="U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TY103199</t>
        </is>
      </c>
      <c r="B3208" s="68" t="n">
        <v>46083</v>
      </c>
      <c r="C3208" s="69" t="n">
        <v>2026</v>
      </c>
      <c r="D3208" t="inlineStr">
        <is>
          <t>Mar</t>
        </is>
      </c>
      <c r="E3208" t="inlineStr">
        <is>
          <t>North America</t>
        </is>
      </c>
      <c r="F3208" t="inlineStr">
        <is>
          <t>Canada</t>
        </is>
      </c>
      <c r="G3208" t="inlineStr">
        <is>
          <t>bZ4X</t>
        </is>
      </c>
      <c r="H3208" t="inlineStr">
        <is>
          <t>Dealer retail</t>
        </is>
      </c>
      <c r="I3208" t="inlineStr">
        <is>
          <t>Private buyer</t>
        </is>
      </c>
      <c r="J3208" t="inlineStr">
        <is>
          <t>Olivia Brown</t>
        </is>
      </c>
      <c r="K3208" s="70" t="n">
        <v>22</v>
      </c>
      <c r="L3208" s="71" t="n">
        <v>6974942.69</v>
      </c>
      <c r="M3208" s="71" t="n">
        <v>153448739.18</v>
      </c>
      <c r="N3208" s="71" t="n">
        <v>4603462.18</v>
      </c>
      <c r="O3208" s="71" t="n">
        <v>148845277</v>
      </c>
      <c r="P3208" s="71" t="n">
        <v>114629408.25</v>
      </c>
      <c r="Q3208" s="71" t="n">
        <v>34215868.75</v>
      </c>
      <c r="R3208" t="inlineStr">
        <is>
          <t>TO-04</t>
        </is>
      </c>
      <c r="S3208" t="inlineStr">
        <is>
          <t>EV</t>
        </is>
      </c>
      <c r="T3208" s="70" t="n">
        <v>23</v>
      </c>
      <c r="U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TY103200</t>
        </is>
      </c>
      <c r="B3209" s="68" t="n">
        <v>46083</v>
      </c>
      <c r="C3209" s="69" t="n">
        <v>2026</v>
      </c>
      <c r="D3209" t="inlineStr">
        <is>
          <t>Mar</t>
        </is>
      </c>
      <c r="E3209" t="inlineStr">
        <is>
          <t>Japan</t>
        </is>
      </c>
      <c r="F3209" t="inlineStr">
        <is>
          <t>Japan</t>
        </is>
      </c>
      <c r="G3209" t="inlineStr">
        <is>
          <t>bZ4X</t>
        </is>
      </c>
      <c r="H3209" t="inlineStr">
        <is>
          <t>Dealer retail</t>
        </is>
      </c>
      <c r="I3209" t="inlineStr">
        <is>
          <t>Private buyer</t>
        </is>
      </c>
      <c r="J3209" t="inlineStr">
        <is>
          <t>Lucas Martin</t>
        </is>
      </c>
      <c r="K3209" s="70" t="n">
        <v>23</v>
      </c>
      <c r="L3209" s="71" t="n">
        <v>7251216.36</v>
      </c>
      <c r="M3209" s="71" t="n">
        <v>166777976.28</v>
      </c>
      <c r="N3209" s="71" t="n">
        <v>3335559.53</v>
      </c>
      <c r="O3209" s="71" t="n">
        <v>163442416.75</v>
      </c>
      <c r="P3209" s="71" t="n">
        <v>125264853.31</v>
      </c>
      <c r="Q3209" s="71" t="n">
        <v>38177563.44</v>
      </c>
      <c r="R3209" t="inlineStr">
        <is>
          <t>NG-03</t>
        </is>
      </c>
      <c r="S3209" t="inlineStr">
        <is>
          <t>EV</t>
        </is>
      </c>
      <c r="T3209" s="70" t="n">
        <v>22</v>
      </c>
      <c r="U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TY103201</t>
        </is>
      </c>
      <c r="B3210" s="68" t="n">
        <v>46083</v>
      </c>
      <c r="C3210" s="69" t="n">
        <v>2026</v>
      </c>
      <c r="D3210" t="inlineStr">
        <is>
          <t>Mar</t>
        </is>
      </c>
      <c r="E3210" t="inlineStr">
        <is>
          <t>Japan</t>
        </is>
      </c>
      <c r="F3210" t="inlineStr">
        <is>
          <t>Japan</t>
        </is>
      </c>
      <c r="G3210" t="inlineStr">
        <is>
          <t>Hilux</t>
        </is>
      </c>
      <c r="H3210" t="inlineStr">
        <is>
          <t>Dealer retail</t>
        </is>
      </c>
      <c r="I3210" t="inlineStr">
        <is>
          <t>Company fleet</t>
        </is>
      </c>
      <c r="J3210" t="inlineStr">
        <is>
          <t>Fatima Al-Saud</t>
        </is>
      </c>
      <c r="K3210" s="70" t="n">
        <v>12</v>
      </c>
      <c r="L3210" s="71" t="n">
        <v>3978280.82</v>
      </c>
      <c r="M3210" s="71" t="n">
        <v>47739369.84</v>
      </c>
      <c r="N3210" s="71" t="n">
        <v>2386968.49</v>
      </c>
      <c r="O3210" s="71" t="n">
        <v>45352401.35</v>
      </c>
      <c r="P3210" s="71" t="n">
        <v>38014047.27</v>
      </c>
      <c r="Q3210" s="71" t="n">
        <v>7338354.08</v>
      </c>
      <c r="R3210" t="inlineStr">
        <is>
          <t>NG-03</t>
        </is>
      </c>
      <c r="S3210" t="inlineStr">
        <is>
          <t>Petrol</t>
        </is>
      </c>
      <c r="T3210" s="70" t="n">
        <v>12</v>
      </c>
      <c r="U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TY103202</t>
        </is>
      </c>
      <c r="B3211" s="68" t="n">
        <v>46083</v>
      </c>
      <c r="C3211" s="69" t="n">
        <v>2026</v>
      </c>
      <c r="D3211" t="inlineStr">
        <is>
          <t>Mar</t>
        </is>
      </c>
      <c r="E3211" t="inlineStr">
        <is>
          <t>Asia</t>
        </is>
      </c>
      <c r="F3211" t="inlineStr">
        <is>
          <t>Indonesia</t>
        </is>
      </c>
      <c r="G3211" t="inlineStr">
        <is>
          <t>RAV4</t>
        </is>
      </c>
      <c r="H3211" t="inlineStr">
        <is>
          <t>Fleet</t>
        </is>
      </c>
      <c r="I3211" t="inlineStr">
        <is>
          <t>Private buyer</t>
        </is>
      </c>
      <c r="J3211" t="inlineStr">
        <is>
          <t>Sara Rossi</t>
        </is>
      </c>
      <c r="K3211" s="70" t="n">
        <v>42</v>
      </c>
      <c r="L3211" s="71" t="n">
        <v>3583340.13</v>
      </c>
      <c r="M3211" s="71" t="n">
        <v>150500285.46</v>
      </c>
      <c r="N3211" s="71" t="n">
        <v>3010005.71</v>
      </c>
      <c r="O3211" s="71" t="n">
        <v>147490279.75</v>
      </c>
      <c r="P3211" s="71" t="n">
        <v>117113818.23</v>
      </c>
      <c r="Q3211" s="71" t="n">
        <v>30376461.52</v>
      </c>
      <c r="R3211" t="inlineStr">
        <is>
          <t>JK-03</t>
        </is>
      </c>
      <c r="S3211" t="inlineStr">
        <is>
          <t>Hybrid</t>
        </is>
      </c>
      <c r="T3211" s="70" t="n">
        <v>44</v>
      </c>
      <c r="U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TY103203</t>
        </is>
      </c>
      <c r="B3212" s="68" t="n">
        <v>46083</v>
      </c>
      <c r="C3212" s="69" t="n">
        <v>2026</v>
      </c>
      <c r="D3212" t="inlineStr">
        <is>
          <t>Mar</t>
        </is>
      </c>
      <c r="E3212" t="inlineStr">
        <is>
          <t>Middle East</t>
        </is>
      </c>
      <c r="F3212" t="inlineStr">
        <is>
          <t>UAE</t>
        </is>
      </c>
      <c r="G3212" t="inlineStr">
        <is>
          <t>Corolla</t>
        </is>
      </c>
      <c r="H3212" t="inlineStr">
        <is>
          <t>Dealer retail</t>
        </is>
      </c>
      <c r="I3212" t="inlineStr">
        <is>
          <t>Private buyer</t>
        </is>
      </c>
      <c r="J3212" t="inlineStr">
        <is>
          <t>Sophie Müller</t>
        </is>
      </c>
      <c r="K3212" s="70" t="n">
        <v>29</v>
      </c>
      <c r="L3212" s="71" t="n">
        <v>2686051.14</v>
      </c>
      <c r="M3212" s="71" t="n">
        <v>77895483.06</v>
      </c>
      <c r="N3212" s="71" t="n">
        <v>2336864.49</v>
      </c>
      <c r="O3212" s="71" t="n">
        <v>75558618.56999999</v>
      </c>
      <c r="P3212" s="71" t="n">
        <v>68098545.90000001</v>
      </c>
      <c r="Q3212" s="71" t="n">
        <v>7460072.67</v>
      </c>
      <c r="R3212" t="inlineStr">
        <is>
          <t>DB-01</t>
        </is>
      </c>
      <c r="S3212" t="inlineStr">
        <is>
          <t>Hybrid</t>
        </is>
      </c>
      <c r="T3212" s="70" t="n">
        <v>31</v>
      </c>
      <c r="U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TY103204</t>
        </is>
      </c>
      <c r="B3213" s="68" t="n">
        <v>46083</v>
      </c>
      <c r="C3213" s="69" t="n">
        <v>2026</v>
      </c>
      <c r="D3213" t="inlineStr">
        <is>
          <t>Mar</t>
        </is>
      </c>
      <c r="E3213" t="inlineStr">
        <is>
          <t>Japan</t>
        </is>
      </c>
      <c r="F3213" t="inlineStr">
        <is>
          <t>Japan</t>
        </is>
      </c>
      <c r="G3213" t="inlineStr">
        <is>
          <t>RAV4</t>
        </is>
      </c>
      <c r="H3213" t="inlineStr">
        <is>
          <t>Dealer retail</t>
        </is>
      </c>
      <c r="I3213" t="inlineStr">
        <is>
          <t>Government</t>
        </is>
      </c>
      <c r="J3213" t="inlineStr">
        <is>
          <t>Sara Rossi</t>
        </is>
      </c>
      <c r="K3213" s="70" t="n">
        <v>6</v>
      </c>
      <c r="L3213" s="71" t="n">
        <v>3528334.32</v>
      </c>
      <c r="M3213" s="71" t="n">
        <v>21170005.92</v>
      </c>
      <c r="N3213" s="71" t="n">
        <v>423400.12</v>
      </c>
      <c r="O3213" s="71" t="n">
        <v>20746605.8</v>
      </c>
      <c r="P3213" s="71" t="n">
        <v>17734688.94</v>
      </c>
      <c r="Q3213" s="71" t="n">
        <v>3011916.86</v>
      </c>
      <c r="R3213" t="inlineStr">
        <is>
          <t>NG-04</t>
        </is>
      </c>
      <c r="S3213" t="inlineStr">
        <is>
          <t>Petrol</t>
        </is>
      </c>
      <c r="T3213" s="70" t="n">
        <v>7</v>
      </c>
      <c r="U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TY103205</t>
        </is>
      </c>
      <c r="B3214" s="68" t="n">
        <v>46083</v>
      </c>
      <c r="C3214" s="69" t="n">
        <v>2026</v>
      </c>
      <c r="D3214" t="inlineStr">
        <is>
          <t>Mar</t>
        </is>
      </c>
      <c r="E3214" t="inlineStr">
        <is>
          <t>Europe</t>
        </is>
      </c>
      <c r="F3214" t="inlineStr">
        <is>
          <t>Germany</t>
        </is>
      </c>
      <c r="G3214" t="inlineStr">
        <is>
          <t>RAV4</t>
        </is>
      </c>
      <c r="H3214" t="inlineStr">
        <is>
          <t>Dealer retail</t>
        </is>
      </c>
      <c r="I3214" t="inlineStr">
        <is>
          <t>Private buyer</t>
        </is>
      </c>
      <c r="J3214" t="inlineStr">
        <is>
          <t>Amir Khan</t>
        </is>
      </c>
      <c r="K3214" s="70" t="n">
        <v>4</v>
      </c>
      <c r="L3214" s="71" t="n">
        <v>3824717.68</v>
      </c>
      <c r="M3214" s="71" t="n">
        <v>15298870.72</v>
      </c>
      <c r="N3214" s="71" t="n">
        <v>764943.54</v>
      </c>
      <c r="O3214" s="71" t="n">
        <v>14533927.18</v>
      </c>
      <c r="P3214" s="71" t="n">
        <v>10951563.84</v>
      </c>
      <c r="Q3214" s="71" t="n">
        <v>3582363.34</v>
      </c>
      <c r="R3214" t="inlineStr">
        <is>
          <t>BE-04</t>
        </is>
      </c>
      <c r="S3214" t="inlineStr">
        <is>
          <t>Petrol</t>
        </is>
      </c>
      <c r="T3214" s="70" t="n">
        <v>4</v>
      </c>
      <c r="U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TY103206</t>
        </is>
      </c>
      <c r="B3215" s="68" t="n">
        <v>46084</v>
      </c>
      <c r="C3215" s="69" t="n">
        <v>2026</v>
      </c>
      <c r="D3215" t="inlineStr">
        <is>
          <t>Mar</t>
        </is>
      </c>
      <c r="E3215" t="inlineStr">
        <is>
          <t>North America</t>
        </is>
      </c>
      <c r="F3215" t="inlineStr">
        <is>
          <t>USA</t>
        </is>
      </c>
      <c r="G3215" t="inlineStr">
        <is>
          <t>RAV4</t>
        </is>
      </c>
      <c r="H3215" t="inlineStr">
        <is>
          <t>Fleet</t>
        </is>
      </c>
      <c r="I3215" t="inlineStr">
        <is>
          <t>Company fleet</t>
        </is>
      </c>
      <c r="J3215" t="inlineStr">
        <is>
          <t>Lucas Martin</t>
        </is>
      </c>
      <c r="K3215" s="70" t="n">
        <v>9</v>
      </c>
      <c r="L3215" s="71" t="n">
        <v>3635320.06</v>
      </c>
      <c r="M3215" s="71" t="n">
        <v>32717880.54</v>
      </c>
      <c r="N3215" s="71" t="n">
        <v>1635894.03</v>
      </c>
      <c r="O3215" s="71" t="n">
        <v>31081986.51</v>
      </c>
      <c r="P3215" s="71" t="n">
        <v>25376703.46</v>
      </c>
      <c r="Q3215" s="71" t="n">
        <v>5705283.05</v>
      </c>
      <c r="R3215" t="inlineStr">
        <is>
          <t>TX-04</t>
        </is>
      </c>
      <c r="S3215" t="inlineStr">
        <is>
          <t>Petrol</t>
        </is>
      </c>
      <c r="T3215" s="70" t="n">
        <v>9</v>
      </c>
      <c r="U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TY103207</t>
        </is>
      </c>
      <c r="B3216" s="68" t="n">
        <v>46084</v>
      </c>
      <c r="C3216" s="69" t="n">
        <v>2026</v>
      </c>
      <c r="D3216" t="inlineStr">
        <is>
          <t>Mar</t>
        </is>
      </c>
      <c r="E3216" t="inlineStr">
        <is>
          <t>North America</t>
        </is>
      </c>
      <c r="F3216" t="inlineStr">
        <is>
          <t>Canada</t>
        </is>
      </c>
      <c r="G3216" t="inlineStr">
        <is>
          <t>Hilux</t>
        </is>
      </c>
      <c r="H3216" t="inlineStr">
        <is>
          <t>Online reservation</t>
        </is>
      </c>
      <c r="I3216" t="inlineStr">
        <is>
          <t>Private buyer</t>
        </is>
      </c>
      <c r="J3216" t="inlineStr">
        <is>
          <t>Mei Lin</t>
        </is>
      </c>
      <c r="K3216" s="70" t="n">
        <v>38</v>
      </c>
      <c r="L3216" s="71" t="n">
        <v>3906212.38</v>
      </c>
      <c r="M3216" s="71" t="n">
        <v>148436070.44</v>
      </c>
      <c r="N3216" s="71" t="n">
        <v>0</v>
      </c>
      <c r="O3216" s="71" t="n">
        <v>148436070.44</v>
      </c>
      <c r="P3216" s="71" t="n">
        <v>117486956.41</v>
      </c>
      <c r="Q3216" s="71" t="n">
        <v>30949114.03</v>
      </c>
      <c r="R3216" t="inlineStr">
        <is>
          <t>TO-03</t>
        </is>
      </c>
      <c r="S3216" t="inlineStr">
        <is>
          <t>Diesel</t>
        </is>
      </c>
      <c r="T3216" s="70" t="n">
        <v>42</v>
      </c>
      <c r="U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TY103208</t>
        </is>
      </c>
      <c r="B3217" s="68" t="n">
        <v>46084</v>
      </c>
      <c r="C3217" s="69" t="n">
        <v>2026</v>
      </c>
      <c r="D3217" t="inlineStr">
        <is>
          <t>Mar</t>
        </is>
      </c>
      <c r="E3217" t="inlineStr">
        <is>
          <t>North America</t>
        </is>
      </c>
      <c r="F3217" t="inlineStr">
        <is>
          <t>Canada</t>
        </is>
      </c>
      <c r="G3217" t="inlineStr">
        <is>
          <t>Camry</t>
        </is>
      </c>
      <c r="H3217" t="inlineStr">
        <is>
          <t>Dealer retail</t>
        </is>
      </c>
      <c r="I3217" t="inlineStr">
        <is>
          <t>Company fleet</t>
        </is>
      </c>
      <c r="J3217" t="inlineStr">
        <is>
          <t>Shraddha Kulkarni</t>
        </is>
      </c>
      <c r="K3217" s="70" t="n">
        <v>39</v>
      </c>
      <c r="L3217" s="71" t="n">
        <v>4119435.42</v>
      </c>
      <c r="M3217" s="71" t="n">
        <v>160657981.38</v>
      </c>
      <c r="N3217" s="71" t="n">
        <v>3213159.63</v>
      </c>
      <c r="O3217" s="71" t="n">
        <v>157444821.75</v>
      </c>
      <c r="P3217" s="71" t="n">
        <v>127661114.95</v>
      </c>
      <c r="Q3217" s="71" t="n">
        <v>29783706.8</v>
      </c>
      <c r="R3217" t="inlineStr">
        <is>
          <t>TO-02</t>
        </is>
      </c>
      <c r="S3217" t="inlineStr">
        <is>
          <t>Petrol</t>
        </is>
      </c>
      <c r="T3217" s="70" t="n">
        <v>43</v>
      </c>
      <c r="U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TY103209</t>
        </is>
      </c>
      <c r="B3218" s="68" t="n">
        <v>46084</v>
      </c>
      <c r="C3218" s="69" t="n">
        <v>2026</v>
      </c>
      <c r="D3218" t="inlineStr">
        <is>
          <t>Mar</t>
        </is>
      </c>
      <c r="E3218" t="inlineStr">
        <is>
          <t>Europe</t>
        </is>
      </c>
      <c r="F3218" t="inlineStr">
        <is>
          <t>France</t>
        </is>
      </c>
      <c r="G3218" t="inlineStr">
        <is>
          <t>Hilux</t>
        </is>
      </c>
      <c r="H3218" t="inlineStr">
        <is>
          <t>Dealer retail</t>
        </is>
      </c>
      <c r="I3218" t="inlineStr">
        <is>
          <t>Private buyer</t>
        </is>
      </c>
      <c r="J3218" t="inlineStr">
        <is>
          <t>Carlos Silva</t>
        </is>
      </c>
      <c r="K3218" s="70" t="n">
        <v>24</v>
      </c>
      <c r="L3218" s="71" t="n">
        <v>3822306.54</v>
      </c>
      <c r="M3218" s="71" t="n">
        <v>91735356.95999999</v>
      </c>
      <c r="N3218" s="71" t="n">
        <v>4586767.85</v>
      </c>
      <c r="O3218" s="71" t="n">
        <v>87148589.11</v>
      </c>
      <c r="P3218" s="71" t="n">
        <v>78614579.22</v>
      </c>
      <c r="Q3218" s="71" t="n">
        <v>8534009.890000001</v>
      </c>
      <c r="R3218" t="inlineStr">
        <is>
          <t>PA-01</t>
        </is>
      </c>
      <c r="S3218" t="inlineStr">
        <is>
          <t>Diesel</t>
        </is>
      </c>
      <c r="T3218" s="70" t="n">
        <v>26</v>
      </c>
      <c r="U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TY103210</t>
        </is>
      </c>
      <c r="B3219" s="68" t="n">
        <v>46084</v>
      </c>
      <c r="C3219" s="69" t="n">
        <v>2026</v>
      </c>
      <c r="D3219" t="inlineStr">
        <is>
          <t>Mar</t>
        </is>
      </c>
      <c r="E3219" t="inlineStr">
        <is>
          <t>Asia</t>
        </is>
      </c>
      <c r="F3219" t="inlineStr">
        <is>
          <t>India</t>
        </is>
      </c>
      <c r="G3219" t="inlineStr">
        <is>
          <t>Land Cruiser</t>
        </is>
      </c>
      <c r="H3219" t="inlineStr">
        <is>
          <t>Dealer retail</t>
        </is>
      </c>
      <c r="I3219" t="inlineStr">
        <is>
          <t>Government</t>
        </is>
      </c>
      <c r="J3219" t="inlineStr">
        <is>
          <t>Noah Smith</t>
        </is>
      </c>
      <c r="K3219" s="70" t="n">
        <v>43</v>
      </c>
      <c r="L3219" s="71" t="n">
        <v>7653255.27</v>
      </c>
      <c r="M3219" s="71" t="n">
        <v>329089976.61</v>
      </c>
      <c r="N3219" s="71" t="n">
        <v>9872699.300000001</v>
      </c>
      <c r="O3219" s="71" t="n">
        <v>319217277.31</v>
      </c>
      <c r="P3219" s="71" t="n">
        <v>238606960.13</v>
      </c>
      <c r="Q3219" s="71" t="n">
        <v>80610317.18000001</v>
      </c>
      <c r="R3219" t="inlineStr">
        <is>
          <t>PU-03</t>
        </is>
      </c>
      <c r="S3219" t="inlineStr">
        <is>
          <t>Hybrid</t>
        </is>
      </c>
      <c r="T3219" s="70" t="n">
        <v>44</v>
      </c>
      <c r="U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TY103211</t>
        </is>
      </c>
      <c r="B3220" s="68" t="n">
        <v>46084</v>
      </c>
      <c r="C3220" s="69" t="n">
        <v>2026</v>
      </c>
      <c r="D3220" t="inlineStr">
        <is>
          <t>Mar</t>
        </is>
      </c>
      <c r="E3220" t="inlineStr">
        <is>
          <t>Europe</t>
        </is>
      </c>
      <c r="F3220" t="inlineStr">
        <is>
          <t>France</t>
        </is>
      </c>
      <c r="G3220" t="inlineStr">
        <is>
          <t>Hilux</t>
        </is>
      </c>
      <c r="H3220" t="inlineStr">
        <is>
          <t>Fleet</t>
        </is>
      </c>
      <c r="I3220" t="inlineStr">
        <is>
          <t>Private buyer</t>
        </is>
      </c>
      <c r="J3220" t="inlineStr">
        <is>
          <t>Aisha Bello</t>
        </is>
      </c>
      <c r="K3220" s="70" t="n">
        <v>4</v>
      </c>
      <c r="L3220" s="71" t="n">
        <v>4156097.92</v>
      </c>
      <c r="M3220" s="71" t="n">
        <v>16624391.68</v>
      </c>
      <c r="N3220" s="71" t="n">
        <v>0</v>
      </c>
      <c r="O3220" s="71" t="n">
        <v>16624391.68</v>
      </c>
      <c r="P3220" s="71" t="n">
        <v>12377139.53</v>
      </c>
      <c r="Q3220" s="71" t="n">
        <v>4247252.15</v>
      </c>
      <c r="R3220" t="inlineStr">
        <is>
          <t>PA-01</t>
        </is>
      </c>
      <c r="S3220" t="inlineStr">
        <is>
          <t>Petrol</t>
        </is>
      </c>
      <c r="T3220" s="70" t="n">
        <v>4</v>
      </c>
      <c r="U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TY103212</t>
        </is>
      </c>
      <c r="B3221" s="68" t="n">
        <v>46084</v>
      </c>
      <c r="C3221" s="69" t="n">
        <v>2026</v>
      </c>
      <c r="D3221" t="inlineStr">
        <is>
          <t>Mar</t>
        </is>
      </c>
      <c r="E3221" t="inlineStr">
        <is>
          <t>Japan</t>
        </is>
      </c>
      <c r="F3221" t="inlineStr">
        <is>
          <t>Japan</t>
        </is>
      </c>
      <c r="G3221" t="inlineStr">
        <is>
          <t>Land Cruiser</t>
        </is>
      </c>
      <c r="H3221" t="inlineStr">
        <is>
          <t>Online reservation</t>
        </is>
      </c>
      <c r="I3221" t="inlineStr">
        <is>
          <t>Private buyer</t>
        </is>
      </c>
      <c r="J3221" t="inlineStr">
        <is>
          <t>Sophie Müller</t>
        </is>
      </c>
      <c r="K3221" s="70" t="n">
        <v>18</v>
      </c>
      <c r="L3221" s="71" t="n">
        <v>8071342.89</v>
      </c>
      <c r="M3221" s="71" t="n">
        <v>145284172.02</v>
      </c>
      <c r="N3221" s="71" t="n">
        <v>7264208.6</v>
      </c>
      <c r="O3221" s="71" t="n">
        <v>138019963.42</v>
      </c>
      <c r="P3221" s="71" t="n">
        <v>102664029.91</v>
      </c>
      <c r="Q3221" s="71" t="n">
        <v>35355933.51</v>
      </c>
      <c r="R3221" t="inlineStr">
        <is>
          <t>OS-01</t>
        </is>
      </c>
      <c r="S3221" t="inlineStr">
        <is>
          <t>Diesel</t>
        </is>
      </c>
      <c r="T3221" s="70" t="n">
        <v>17</v>
      </c>
      <c r="U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TY103213</t>
        </is>
      </c>
      <c r="B3222" s="68" t="n">
        <v>46084</v>
      </c>
      <c r="C3222" s="69" t="n">
        <v>2026</v>
      </c>
      <c r="D3222" t="inlineStr">
        <is>
          <t>Mar</t>
        </is>
      </c>
      <c r="E3222" t="inlineStr">
        <is>
          <t>North America</t>
        </is>
      </c>
      <c r="F3222" t="inlineStr">
        <is>
          <t>Canada</t>
        </is>
      </c>
      <c r="G3222" t="inlineStr">
        <is>
          <t>Corolla</t>
        </is>
      </c>
      <c r="H3222" t="inlineStr">
        <is>
          <t>Dealer retail</t>
        </is>
      </c>
      <c r="I3222" t="inlineStr">
        <is>
          <t>Private buyer</t>
        </is>
      </c>
      <c r="J3222" t="inlineStr">
        <is>
          <t>Amir Khan</t>
        </is>
      </c>
      <c r="K3222" s="70" t="n">
        <v>31</v>
      </c>
      <c r="L3222" s="71" t="n">
        <v>2963022.53</v>
      </c>
      <c r="M3222" s="71" t="n">
        <v>91853698.43000001</v>
      </c>
      <c r="N3222" s="71" t="n">
        <v>1837073.97</v>
      </c>
      <c r="O3222" s="71" t="n">
        <v>90016624.45999999</v>
      </c>
      <c r="P3222" s="71" t="n">
        <v>69400128.01000001</v>
      </c>
      <c r="Q3222" s="71" t="n">
        <v>20616496.45</v>
      </c>
      <c r="R3222" t="inlineStr">
        <is>
          <t>TO-01</t>
        </is>
      </c>
      <c r="S3222" t="inlineStr">
        <is>
          <t>Petrol</t>
        </is>
      </c>
      <c r="T3222" s="70" t="n">
        <v>34</v>
      </c>
      <c r="U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TY103214</t>
        </is>
      </c>
      <c r="B3223" s="68" t="n">
        <v>46085</v>
      </c>
      <c r="C3223" s="69" t="n">
        <v>2026</v>
      </c>
      <c r="D3223" t="inlineStr">
        <is>
          <t>Mar</t>
        </is>
      </c>
      <c r="E3223" t="inlineStr">
        <is>
          <t>Asia</t>
        </is>
      </c>
      <c r="F3223" t="inlineStr">
        <is>
          <t>Indonesia</t>
        </is>
      </c>
      <c r="G3223" t="inlineStr">
        <is>
          <t>bZ4X</t>
        </is>
      </c>
      <c r="H3223" t="inlineStr">
        <is>
          <t>Dealer retail</t>
        </is>
      </c>
      <c r="I3223" t="inlineStr">
        <is>
          <t>Private buyer</t>
        </is>
      </c>
      <c r="J3223" t="inlineStr">
        <is>
          <t>Hiroshi Tanaka</t>
        </is>
      </c>
      <c r="K3223" s="70" t="n">
        <v>32</v>
      </c>
      <c r="L3223" s="71" t="n">
        <v>6607835.8</v>
      </c>
      <c r="M3223" s="71" t="n">
        <v>211450745.6</v>
      </c>
      <c r="N3223" s="71" t="n">
        <v>4229014.91</v>
      </c>
      <c r="O3223" s="71" t="n">
        <v>207221730.69</v>
      </c>
      <c r="P3223" s="71" t="n">
        <v>167251709.57</v>
      </c>
      <c r="Q3223" s="71" t="n">
        <v>39970021.12</v>
      </c>
      <c r="R3223" t="inlineStr">
        <is>
          <t>JK-02</t>
        </is>
      </c>
      <c r="S3223" t="inlineStr">
        <is>
          <t>EV</t>
        </is>
      </c>
      <c r="T3223" s="70" t="n">
        <v>31</v>
      </c>
      <c r="U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TY103215</t>
        </is>
      </c>
      <c r="B3224" s="68" t="n">
        <v>46085</v>
      </c>
      <c r="C3224" s="69" t="n">
        <v>2026</v>
      </c>
      <c r="D3224" t="inlineStr">
        <is>
          <t>Mar</t>
        </is>
      </c>
      <c r="E3224" t="inlineStr">
        <is>
          <t>Middle East</t>
        </is>
      </c>
      <c r="F3224" t="inlineStr">
        <is>
          <t>UAE</t>
        </is>
      </c>
      <c r="G3224" t="inlineStr">
        <is>
          <t>Prius</t>
        </is>
      </c>
      <c r="H3224" t="inlineStr">
        <is>
          <t>Dealer retail</t>
        </is>
      </c>
      <c r="I3224" t="inlineStr">
        <is>
          <t>Government</t>
        </is>
      </c>
      <c r="J3224" t="inlineStr">
        <is>
          <t>Kofi Mensah</t>
        </is>
      </c>
      <c r="K3224" s="70" t="n">
        <v>23</v>
      </c>
      <c r="L3224" s="71" t="n">
        <v>3589723.45</v>
      </c>
      <c r="M3224" s="71" t="n">
        <v>82563639.34999999</v>
      </c>
      <c r="N3224" s="71" t="n">
        <v>4128181.97</v>
      </c>
      <c r="O3224" s="71" t="n">
        <v>78435457.38</v>
      </c>
      <c r="P3224" s="71" t="n">
        <v>64010351.01</v>
      </c>
      <c r="Q3224" s="71" t="n">
        <v>14425106.37</v>
      </c>
      <c r="R3224" t="inlineStr">
        <is>
          <t>DB-01</t>
        </is>
      </c>
      <c r="S3224" t="inlineStr">
        <is>
          <t>Hybrid</t>
        </is>
      </c>
      <c r="T3224" s="70" t="n">
        <v>23</v>
      </c>
      <c r="U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TY103216</t>
        </is>
      </c>
      <c r="B3225" s="68" t="n">
        <v>46085</v>
      </c>
      <c r="C3225" s="69" t="n">
        <v>2026</v>
      </c>
      <c r="D3225" t="inlineStr">
        <is>
          <t>Mar</t>
        </is>
      </c>
      <c r="E3225" t="inlineStr">
        <is>
          <t>North America</t>
        </is>
      </c>
      <c r="F3225" t="inlineStr">
        <is>
          <t>Canada</t>
        </is>
      </c>
      <c r="G3225" t="inlineStr">
        <is>
          <t>Hilux</t>
        </is>
      </c>
      <c r="H3225" t="inlineStr">
        <is>
          <t>Fleet</t>
        </is>
      </c>
      <c r="I3225" t="inlineStr">
        <is>
          <t>Government</t>
        </is>
      </c>
      <c r="J3225" t="inlineStr">
        <is>
          <t>Noah Smith</t>
        </is>
      </c>
      <c r="K3225" s="70" t="n">
        <v>13</v>
      </c>
      <c r="L3225" s="71" t="n">
        <v>3914055.93</v>
      </c>
      <c r="M3225" s="71" t="n">
        <v>50882727.09</v>
      </c>
      <c r="N3225" s="71" t="n">
        <v>2544136.35</v>
      </c>
      <c r="O3225" s="71" t="n">
        <v>48338590.74</v>
      </c>
      <c r="P3225" s="71" t="n">
        <v>41366499.04</v>
      </c>
      <c r="Q3225" s="71" t="n">
        <v>6972091.7</v>
      </c>
      <c r="R3225" t="inlineStr">
        <is>
          <t>TO-02</t>
        </is>
      </c>
      <c r="S3225" t="inlineStr">
        <is>
          <t>Diesel</t>
        </is>
      </c>
      <c r="T3225" s="70" t="n">
        <v>14</v>
      </c>
      <c r="U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TY103217</t>
        </is>
      </c>
      <c r="B3226" s="68" t="n">
        <v>46085</v>
      </c>
      <c r="C3226" s="69" t="n">
        <v>2026</v>
      </c>
      <c r="D3226" t="inlineStr">
        <is>
          <t>Mar</t>
        </is>
      </c>
      <c r="E3226" t="inlineStr">
        <is>
          <t>Asia</t>
        </is>
      </c>
      <c r="F3226" t="inlineStr">
        <is>
          <t>Thailand</t>
        </is>
      </c>
      <c r="G3226" t="inlineStr">
        <is>
          <t>Corolla</t>
        </is>
      </c>
      <c r="H3226" t="inlineStr">
        <is>
          <t>Fleet</t>
        </is>
      </c>
      <c r="I3226" t="inlineStr">
        <is>
          <t>Private buyer</t>
        </is>
      </c>
      <c r="J3226" t="inlineStr">
        <is>
          <t>Ruhi Shaikh</t>
        </is>
      </c>
      <c r="K3226" s="70" t="n">
        <v>14</v>
      </c>
      <c r="L3226" s="71" t="n">
        <v>2901349.14</v>
      </c>
      <c r="M3226" s="71" t="n">
        <v>40618887.96</v>
      </c>
      <c r="N3226" s="71" t="n">
        <v>0</v>
      </c>
      <c r="O3226" s="71" t="n">
        <v>40618887.96</v>
      </c>
      <c r="P3226" s="71" t="n">
        <v>32708492.37</v>
      </c>
      <c r="Q3226" s="71" t="n">
        <v>7910395.59</v>
      </c>
      <c r="R3226" t="inlineStr">
        <is>
          <t>BK-04</t>
        </is>
      </c>
      <c r="S3226" t="inlineStr">
        <is>
          <t>Petrol</t>
        </is>
      </c>
      <c r="T3226" s="70" t="n">
        <v>13</v>
      </c>
      <c r="U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TY103218</t>
        </is>
      </c>
      <c r="B3227" s="68" t="n">
        <v>46085</v>
      </c>
      <c r="C3227" s="69" t="n">
        <v>2026</v>
      </c>
      <c r="D3227" t="inlineStr">
        <is>
          <t>Mar</t>
        </is>
      </c>
      <c r="E3227" t="inlineStr">
        <is>
          <t>North America</t>
        </is>
      </c>
      <c r="F3227" t="inlineStr">
        <is>
          <t>Canada</t>
        </is>
      </c>
      <c r="G3227" t="inlineStr">
        <is>
          <t>bZ4X</t>
        </is>
      </c>
      <c r="H3227" t="inlineStr">
        <is>
          <t>Dealer retail</t>
        </is>
      </c>
      <c r="I3227" t="inlineStr">
        <is>
          <t>Private buyer</t>
        </is>
      </c>
      <c r="J3227" t="inlineStr">
        <is>
          <t>Omar Haddad</t>
        </is>
      </c>
      <c r="K3227" s="70" t="n">
        <v>36</v>
      </c>
      <c r="L3227" s="71" t="n">
        <v>7370753.48</v>
      </c>
      <c r="M3227" s="71" t="n">
        <v>265347125.28</v>
      </c>
      <c r="N3227" s="71" t="n">
        <v>7960413.76</v>
      </c>
      <c r="O3227" s="71" t="n">
        <v>257386711.52</v>
      </c>
      <c r="P3227" s="71" t="n">
        <v>197491369.72</v>
      </c>
      <c r="Q3227" s="71" t="n">
        <v>59895341.8</v>
      </c>
      <c r="R3227" t="inlineStr">
        <is>
          <t>TO-01</t>
        </is>
      </c>
      <c r="S3227" t="inlineStr">
        <is>
          <t>EV</t>
        </is>
      </c>
      <c r="T3227" s="70" t="n">
        <v>35</v>
      </c>
      <c r="U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TY103219</t>
        </is>
      </c>
      <c r="B3228" s="68" t="n">
        <v>46085</v>
      </c>
      <c r="C3228" s="69" t="n">
        <v>2026</v>
      </c>
      <c r="D3228" t="inlineStr">
        <is>
          <t>Mar</t>
        </is>
      </c>
      <c r="E3228" t="inlineStr">
        <is>
          <t>Europe</t>
        </is>
      </c>
      <c r="F3228" t="inlineStr">
        <is>
          <t>UK</t>
        </is>
      </c>
      <c r="G3228" t="inlineStr">
        <is>
          <t>RAV4</t>
        </is>
      </c>
      <c r="H3228" t="inlineStr">
        <is>
          <t>Dealer retail</t>
        </is>
      </c>
      <c r="I3228" t="inlineStr">
        <is>
          <t>Company fleet</t>
        </is>
      </c>
      <c r="J3228" t="inlineStr">
        <is>
          <t>Hiroshi Tanaka</t>
        </is>
      </c>
      <c r="K3228" s="70" t="n">
        <v>32</v>
      </c>
      <c r="L3228" s="71" t="n">
        <v>3606554.17</v>
      </c>
      <c r="M3228" s="71" t="n">
        <v>115409733.44</v>
      </c>
      <c r="N3228" s="71" t="n">
        <v>0</v>
      </c>
      <c r="O3228" s="71" t="n">
        <v>115409733.44</v>
      </c>
      <c r="P3228" s="71" t="n">
        <v>93815746.95</v>
      </c>
      <c r="Q3228" s="71" t="n">
        <v>21593986.49</v>
      </c>
      <c r="R3228" t="inlineStr">
        <is>
          <t>LN-02</t>
        </is>
      </c>
      <c r="S3228" t="inlineStr">
        <is>
          <t>Petrol</t>
        </is>
      </c>
      <c r="T3228" s="70" t="n">
        <v>34</v>
      </c>
      <c r="U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TY103220</t>
        </is>
      </c>
      <c r="B3229" s="68" t="n">
        <v>46085</v>
      </c>
      <c r="C3229" s="69" t="n">
        <v>2026</v>
      </c>
      <c r="D3229" t="inlineStr">
        <is>
          <t>Mar</t>
        </is>
      </c>
      <c r="E3229" t="inlineStr">
        <is>
          <t>Japan</t>
        </is>
      </c>
      <c r="F3229" t="inlineStr">
        <is>
          <t>Japan</t>
        </is>
      </c>
      <c r="G3229" t="inlineStr">
        <is>
          <t>Camry</t>
        </is>
      </c>
      <c r="H3229" t="inlineStr">
        <is>
          <t>Dealer retail</t>
        </is>
      </c>
      <c r="I3229" t="inlineStr">
        <is>
          <t>Government</t>
        </is>
      </c>
      <c r="J3229" t="inlineStr">
        <is>
          <t>Emma Clarke</t>
        </is>
      </c>
      <c r="K3229" s="70" t="n">
        <v>44</v>
      </c>
      <c r="L3229" s="71" t="n">
        <v>3936756.38</v>
      </c>
      <c r="M3229" s="71" t="n">
        <v>173217280.72</v>
      </c>
      <c r="N3229" s="71" t="n">
        <v>0</v>
      </c>
      <c r="O3229" s="71" t="n">
        <v>173217280.72</v>
      </c>
      <c r="P3229" s="71" t="n">
        <v>140426322.69</v>
      </c>
      <c r="Q3229" s="71" t="n">
        <v>32790958.03</v>
      </c>
      <c r="R3229" t="inlineStr">
        <is>
          <t>TK-01</t>
        </is>
      </c>
      <c r="S3229" t="inlineStr">
        <is>
          <t>Hybrid</t>
        </is>
      </c>
      <c r="T3229" s="70" t="n">
        <v>44</v>
      </c>
      <c r="U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TY103221</t>
        </is>
      </c>
      <c r="B3230" s="68" t="n">
        <v>46085</v>
      </c>
      <c r="C3230" s="69" t="n">
        <v>2026</v>
      </c>
      <c r="D3230" t="inlineStr">
        <is>
          <t>Mar</t>
        </is>
      </c>
      <c r="E3230" t="inlineStr">
        <is>
          <t>Japan</t>
        </is>
      </c>
      <c r="F3230" t="inlineStr">
        <is>
          <t>Japan</t>
        </is>
      </c>
      <c r="G3230" t="inlineStr">
        <is>
          <t>RAV4</t>
        </is>
      </c>
      <c r="H3230" t="inlineStr">
        <is>
          <t>Online reservation</t>
        </is>
      </c>
      <c r="I3230" t="inlineStr">
        <is>
          <t>Private buyer</t>
        </is>
      </c>
      <c r="J3230" t="inlineStr">
        <is>
          <t>Ravindra Patil</t>
        </is>
      </c>
      <c r="K3230" s="70" t="n">
        <v>14</v>
      </c>
      <c r="L3230" s="71" t="n">
        <v>3732204.18</v>
      </c>
      <c r="M3230" s="71" t="n">
        <v>52250858.52</v>
      </c>
      <c r="N3230" s="71" t="n">
        <v>1567525.76</v>
      </c>
      <c r="O3230" s="71" t="n">
        <v>50683332.76</v>
      </c>
      <c r="P3230" s="71" t="n">
        <v>39729063.7</v>
      </c>
      <c r="Q3230" s="71" t="n">
        <v>10954269.06</v>
      </c>
      <c r="R3230" t="inlineStr">
        <is>
          <t>OS-01</t>
        </is>
      </c>
      <c r="S3230" t="inlineStr">
        <is>
          <t>Hybrid</t>
        </is>
      </c>
      <c r="T3230" s="70" t="n">
        <v>14</v>
      </c>
      <c r="U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TY103222</t>
        </is>
      </c>
      <c r="B3231" s="68" t="n">
        <v>46085</v>
      </c>
      <c r="C3231" s="69" t="n">
        <v>2026</v>
      </c>
      <c r="D3231" t="inlineStr">
        <is>
          <t>Mar</t>
        </is>
      </c>
      <c r="E3231" t="inlineStr">
        <is>
          <t>Europe</t>
        </is>
      </c>
      <c r="F3231" t="inlineStr">
        <is>
          <t>Germany</t>
        </is>
      </c>
      <c r="G3231" t="inlineStr">
        <is>
          <t>Camry</t>
        </is>
      </c>
      <c r="H3231" t="inlineStr">
        <is>
          <t>Dealer retail</t>
        </is>
      </c>
      <c r="I3231" t="inlineStr">
        <is>
          <t>Private buyer</t>
        </is>
      </c>
      <c r="J3231" t="inlineStr">
        <is>
          <t>Sara Rossi</t>
        </is>
      </c>
      <c r="K3231" s="70" t="n">
        <v>44</v>
      </c>
      <c r="L3231" s="71" t="n">
        <v>3830032.54</v>
      </c>
      <c r="M3231" s="71" t="n">
        <v>168521431.76</v>
      </c>
      <c r="N3231" s="71" t="n">
        <v>0</v>
      </c>
      <c r="O3231" s="71" t="n">
        <v>168521431.76</v>
      </c>
      <c r="P3231" s="71" t="n">
        <v>139178808.89</v>
      </c>
      <c r="Q3231" s="71" t="n">
        <v>29342622.87</v>
      </c>
      <c r="R3231" t="inlineStr">
        <is>
          <t>BE-04</t>
        </is>
      </c>
      <c r="S3231" t="inlineStr">
        <is>
          <t>Petrol</t>
        </is>
      </c>
      <c r="T3231" s="70" t="n">
        <v>49</v>
      </c>
      <c r="U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TY103223</t>
        </is>
      </c>
      <c r="B3232" s="68" t="n">
        <v>46086</v>
      </c>
      <c r="C3232" s="69" t="n">
        <v>2026</v>
      </c>
      <c r="D3232" t="inlineStr">
        <is>
          <t>Mar</t>
        </is>
      </c>
      <c r="E3232" t="inlineStr">
        <is>
          <t>North America</t>
        </is>
      </c>
      <c r="F3232" t="inlineStr">
        <is>
          <t>Canada</t>
        </is>
      </c>
      <c r="G3232" t="inlineStr">
        <is>
          <t>Hilux</t>
        </is>
      </c>
      <c r="H3232" t="inlineStr">
        <is>
          <t>Dealer retail</t>
        </is>
      </c>
      <c r="I3232" t="inlineStr">
        <is>
          <t>Company fleet</t>
        </is>
      </c>
      <c r="J3232" t="inlineStr">
        <is>
          <t>Yuki Sato</t>
        </is>
      </c>
      <c r="K3232" s="70" t="n">
        <v>44</v>
      </c>
      <c r="L3232" s="71" t="n">
        <v>4188643.33</v>
      </c>
      <c r="M3232" s="71" t="n">
        <v>184300306.52</v>
      </c>
      <c r="N3232" s="71" t="n">
        <v>9215015.33</v>
      </c>
      <c r="O3232" s="71" t="n">
        <v>175085291.19</v>
      </c>
      <c r="P3232" s="71" t="n">
        <v>136061617.51</v>
      </c>
      <c r="Q3232" s="71" t="n">
        <v>39023673.68</v>
      </c>
      <c r="R3232" t="inlineStr">
        <is>
          <t>TO-02</t>
        </is>
      </c>
      <c r="S3232" t="inlineStr">
        <is>
          <t>Diesel</t>
        </is>
      </c>
      <c r="T3232" s="70" t="n">
        <v>43</v>
      </c>
      <c r="U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TY103224</t>
        </is>
      </c>
      <c r="B3233" s="68" t="n">
        <v>46086</v>
      </c>
      <c r="C3233" s="69" t="n">
        <v>2026</v>
      </c>
      <c r="D3233" t="inlineStr">
        <is>
          <t>Mar</t>
        </is>
      </c>
      <c r="E3233" t="inlineStr">
        <is>
          <t>North America</t>
        </is>
      </c>
      <c r="F3233" t="inlineStr">
        <is>
          <t>Canada</t>
        </is>
      </c>
      <c r="G3233" t="inlineStr">
        <is>
          <t>Camry</t>
        </is>
      </c>
      <c r="H3233" t="inlineStr">
        <is>
          <t>Fleet</t>
        </is>
      </c>
      <c r="I3233" t="inlineStr">
        <is>
          <t>Private buyer</t>
        </is>
      </c>
      <c r="J3233" t="inlineStr">
        <is>
          <t>Amir Khan</t>
        </is>
      </c>
      <c r="K3233" s="70" t="n">
        <v>24</v>
      </c>
      <c r="L3233" s="71" t="n">
        <v>4070407.35</v>
      </c>
      <c r="M3233" s="71" t="n">
        <v>97689776.40000001</v>
      </c>
      <c r="N3233" s="71" t="n">
        <v>0</v>
      </c>
      <c r="O3233" s="71" t="n">
        <v>97689776.40000001</v>
      </c>
      <c r="P3233" s="71" t="n">
        <v>75546655.68000001</v>
      </c>
      <c r="Q3233" s="71" t="n">
        <v>22143120.72</v>
      </c>
      <c r="R3233" t="inlineStr">
        <is>
          <t>TO-02</t>
        </is>
      </c>
      <c r="S3233" t="inlineStr">
        <is>
          <t>Petrol</t>
        </is>
      </c>
      <c r="T3233" s="70" t="n">
        <v>24</v>
      </c>
      <c r="U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TY103225</t>
        </is>
      </c>
      <c r="B3234" s="68" t="n">
        <v>46086</v>
      </c>
      <c r="C3234" s="69" t="n">
        <v>2026</v>
      </c>
      <c r="D3234" t="inlineStr">
        <is>
          <t>Mar</t>
        </is>
      </c>
      <c r="E3234" t="inlineStr">
        <is>
          <t>North America</t>
        </is>
      </c>
      <c r="F3234" t="inlineStr">
        <is>
          <t>Canada</t>
        </is>
      </c>
      <c r="G3234" t="inlineStr">
        <is>
          <t>Land Cruiser</t>
        </is>
      </c>
      <c r="H3234" t="inlineStr">
        <is>
          <t>Online reservation</t>
        </is>
      </c>
      <c r="I3234" t="inlineStr">
        <is>
          <t>Company fleet</t>
        </is>
      </c>
      <c r="J3234" t="inlineStr">
        <is>
          <t>Aisha Bello</t>
        </is>
      </c>
      <c r="K3234" s="70" t="n">
        <v>44</v>
      </c>
      <c r="L3234" s="71" t="n">
        <v>7955396.11</v>
      </c>
      <c r="M3234" s="71" t="n">
        <v>350037428.84</v>
      </c>
      <c r="N3234" s="71" t="n">
        <v>7000748.58</v>
      </c>
      <c r="O3234" s="71" t="n">
        <v>343036680.26</v>
      </c>
      <c r="P3234" s="71" t="n">
        <v>253492829.88</v>
      </c>
      <c r="Q3234" s="71" t="n">
        <v>89543850.38</v>
      </c>
      <c r="R3234" t="inlineStr">
        <is>
          <t>TO-04</t>
        </is>
      </c>
      <c r="S3234" t="inlineStr">
        <is>
          <t>Hybrid</t>
        </is>
      </c>
      <c r="T3234" s="70" t="n">
        <v>49</v>
      </c>
      <c r="U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TY103226</t>
        </is>
      </c>
      <c r="B3235" s="68" t="n">
        <v>46086</v>
      </c>
      <c r="C3235" s="69" t="n">
        <v>2026</v>
      </c>
      <c r="D3235" t="inlineStr">
        <is>
          <t>Mar</t>
        </is>
      </c>
      <c r="E3235" t="inlineStr">
        <is>
          <t>Japan</t>
        </is>
      </c>
      <c r="F3235" t="inlineStr">
        <is>
          <t>Japan</t>
        </is>
      </c>
      <c r="G3235" t="inlineStr">
        <is>
          <t>bZ4X</t>
        </is>
      </c>
      <c r="H3235" t="inlineStr">
        <is>
          <t>Dealer retail</t>
        </is>
      </c>
      <c r="I3235" t="inlineStr">
        <is>
          <t>Company fleet</t>
        </is>
      </c>
      <c r="J3235" t="inlineStr">
        <is>
          <t>Hiroshi Tanaka</t>
        </is>
      </c>
      <c r="K3235" s="70" t="n">
        <v>10</v>
      </c>
      <c r="L3235" s="71" t="n">
        <v>6791195.24</v>
      </c>
      <c r="M3235" s="71" t="n">
        <v>67911952.40000001</v>
      </c>
      <c r="N3235" s="71" t="n">
        <v>1358239.05</v>
      </c>
      <c r="O3235" s="71" t="n">
        <v>66553713.35</v>
      </c>
      <c r="P3235" s="71" t="n">
        <v>52143824.72</v>
      </c>
      <c r="Q3235" s="71" t="n">
        <v>14409888.63</v>
      </c>
      <c r="R3235" t="inlineStr">
        <is>
          <t>OS-04</t>
        </is>
      </c>
      <c r="S3235" t="inlineStr">
        <is>
          <t>EV</t>
        </is>
      </c>
      <c r="T3235" s="70" t="n">
        <v>11</v>
      </c>
      <c r="U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TY103227</t>
        </is>
      </c>
      <c r="B3236" s="68" t="n">
        <v>46086</v>
      </c>
      <c r="C3236" s="69" t="n">
        <v>2026</v>
      </c>
      <c r="D3236" t="inlineStr">
        <is>
          <t>Mar</t>
        </is>
      </c>
      <c r="E3236" t="inlineStr">
        <is>
          <t>Middle East</t>
        </is>
      </c>
      <c r="F3236" t="inlineStr">
        <is>
          <t>UAE</t>
        </is>
      </c>
      <c r="G3236" t="inlineStr">
        <is>
          <t>Camry</t>
        </is>
      </c>
      <c r="H3236" t="inlineStr">
        <is>
          <t>Dealer retail</t>
        </is>
      </c>
      <c r="I3236" t="inlineStr">
        <is>
          <t>Private buyer</t>
        </is>
      </c>
      <c r="J3236" t="inlineStr">
        <is>
          <t>Noah Smith</t>
        </is>
      </c>
      <c r="K3236" s="70" t="n">
        <v>40</v>
      </c>
      <c r="L3236" s="71" t="n">
        <v>3999164.68</v>
      </c>
      <c r="M3236" s="71" t="n">
        <v>159966587.2</v>
      </c>
      <c r="N3236" s="71" t="n">
        <v>4798997.62</v>
      </c>
      <c r="O3236" s="71" t="n">
        <v>155167589.58</v>
      </c>
      <c r="P3236" s="71" t="n">
        <v>132268461.41</v>
      </c>
      <c r="Q3236" s="71" t="n">
        <v>22899128.17</v>
      </c>
      <c r="R3236" t="inlineStr">
        <is>
          <t>DB-03</t>
        </is>
      </c>
      <c r="S3236" t="inlineStr">
        <is>
          <t>Hybrid</t>
        </is>
      </c>
      <c r="T3236" s="70" t="n">
        <v>44</v>
      </c>
      <c r="U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TY103228</t>
        </is>
      </c>
      <c r="B3237" s="68" t="n">
        <v>46086</v>
      </c>
      <c r="C3237" s="69" t="n">
        <v>2026</v>
      </c>
      <c r="D3237" t="inlineStr">
        <is>
          <t>Mar</t>
        </is>
      </c>
      <c r="E3237" t="inlineStr">
        <is>
          <t>Europe</t>
        </is>
      </c>
      <c r="F3237" t="inlineStr">
        <is>
          <t>France</t>
        </is>
      </c>
      <c r="G3237" t="inlineStr">
        <is>
          <t>Corolla</t>
        </is>
      </c>
      <c r="H3237" t="inlineStr">
        <is>
          <t>Dealer retail</t>
        </is>
      </c>
      <c r="I3237" t="inlineStr">
        <is>
          <t>Private buyer</t>
        </is>
      </c>
      <c r="J3237" t="inlineStr">
        <is>
          <t>Hiroshi Tanaka</t>
        </is>
      </c>
      <c r="K3237" s="70" t="n">
        <v>4</v>
      </c>
      <c r="L3237" s="71" t="n">
        <v>2912823.12</v>
      </c>
      <c r="M3237" s="71" t="n">
        <v>11651292.48</v>
      </c>
      <c r="N3237" s="71" t="n">
        <v>233025.85</v>
      </c>
      <c r="O3237" s="71" t="n">
        <v>11418266.63</v>
      </c>
      <c r="P3237" s="71" t="n">
        <v>9227265.48</v>
      </c>
      <c r="Q3237" s="71" t="n">
        <v>2191001.15</v>
      </c>
      <c r="R3237" t="inlineStr">
        <is>
          <t>PA-01</t>
        </is>
      </c>
      <c r="S3237" t="inlineStr">
        <is>
          <t>Hybrid</t>
        </is>
      </c>
      <c r="T3237" s="70" t="n">
        <v>4</v>
      </c>
      <c r="U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TY103229</t>
        </is>
      </c>
      <c r="B3238" s="68" t="n">
        <v>46086</v>
      </c>
      <c r="C3238" s="69" t="n">
        <v>2026</v>
      </c>
      <c r="D3238" t="inlineStr">
        <is>
          <t>Mar</t>
        </is>
      </c>
      <c r="E3238" t="inlineStr">
        <is>
          <t>Middle East</t>
        </is>
      </c>
      <c r="F3238" t="inlineStr">
        <is>
          <t>Saudi Arabia</t>
        </is>
      </c>
      <c r="G3238" t="inlineStr">
        <is>
          <t>Land Cruiser</t>
        </is>
      </c>
      <c r="H3238" t="inlineStr">
        <is>
          <t>Dealer retail</t>
        </is>
      </c>
      <c r="I3238" t="inlineStr">
        <is>
          <t>Private buyer</t>
        </is>
      </c>
      <c r="J3238" t="inlineStr">
        <is>
          <t>Noah Smith</t>
        </is>
      </c>
      <c r="K3238" s="70" t="n">
        <v>34</v>
      </c>
      <c r="L3238" s="71" t="n">
        <v>7676027.93</v>
      </c>
      <c r="M3238" s="71" t="n">
        <v>260984949.62</v>
      </c>
      <c r="N3238" s="71" t="n">
        <v>0</v>
      </c>
      <c r="O3238" s="71" t="n">
        <v>260984949.62</v>
      </c>
      <c r="P3238" s="71" t="n">
        <v>190121894.99</v>
      </c>
      <c r="Q3238" s="71" t="n">
        <v>70863054.63</v>
      </c>
      <c r="R3238" t="inlineStr">
        <is>
          <t>RY-03</t>
        </is>
      </c>
      <c r="S3238" t="inlineStr">
        <is>
          <t>Hybrid</t>
        </is>
      </c>
      <c r="T3238" s="70" t="n">
        <v>36</v>
      </c>
      <c r="U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TY103230</t>
        </is>
      </c>
      <c r="B3239" s="68" t="n">
        <v>46086</v>
      </c>
      <c r="C3239" s="69" t="n">
        <v>2026</v>
      </c>
      <c r="D3239" t="inlineStr">
        <is>
          <t>Mar</t>
        </is>
      </c>
      <c r="E3239" t="inlineStr">
        <is>
          <t>Asia</t>
        </is>
      </c>
      <c r="F3239" t="inlineStr">
        <is>
          <t>Thailand</t>
        </is>
      </c>
      <c r="G3239" t="inlineStr">
        <is>
          <t>Hilux</t>
        </is>
      </c>
      <c r="H3239" t="inlineStr">
        <is>
          <t>Dealer retail</t>
        </is>
      </c>
      <c r="I3239" t="inlineStr">
        <is>
          <t>Private buyer</t>
        </is>
      </c>
      <c r="J3239" t="inlineStr">
        <is>
          <t>Ruhi Shaikh</t>
        </is>
      </c>
      <c r="K3239" s="70" t="n">
        <v>27</v>
      </c>
      <c r="L3239" s="71" t="n">
        <v>4130344.74</v>
      </c>
      <c r="M3239" s="71" t="n">
        <v>111519307.98</v>
      </c>
      <c r="N3239" s="71" t="n">
        <v>3345579.24</v>
      </c>
      <c r="O3239" s="71" t="n">
        <v>108173728.74</v>
      </c>
      <c r="P3239" s="71" t="n">
        <v>88427540.52</v>
      </c>
      <c r="Q3239" s="71" t="n">
        <v>19746188.22</v>
      </c>
      <c r="R3239" t="inlineStr">
        <is>
          <t>BK-03</t>
        </is>
      </c>
      <c r="S3239" t="inlineStr">
        <is>
          <t>Diesel</t>
        </is>
      </c>
      <c r="T3239" s="70" t="n">
        <v>30</v>
      </c>
      <c r="U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TY103231</t>
        </is>
      </c>
      <c r="B3240" s="68" t="n">
        <v>46087</v>
      </c>
      <c r="C3240" s="69" t="n">
        <v>2026</v>
      </c>
      <c r="D3240" t="inlineStr">
        <is>
          <t>Mar</t>
        </is>
      </c>
      <c r="E3240" t="inlineStr">
        <is>
          <t>North America</t>
        </is>
      </c>
      <c r="F3240" t="inlineStr">
        <is>
          <t>USA</t>
        </is>
      </c>
      <c r="G3240" t="inlineStr">
        <is>
          <t>RAV4</t>
        </is>
      </c>
      <c r="H3240" t="inlineStr">
        <is>
          <t>Dealer retail</t>
        </is>
      </c>
      <c r="I3240" t="inlineStr">
        <is>
          <t>Private buyer</t>
        </is>
      </c>
      <c r="J3240" t="inlineStr">
        <is>
          <t>Sara Rossi</t>
        </is>
      </c>
      <c r="K3240" s="70" t="n">
        <v>42</v>
      </c>
      <c r="L3240" s="71" t="n">
        <v>3589554.35</v>
      </c>
      <c r="M3240" s="71" t="n">
        <v>150761282.7</v>
      </c>
      <c r="N3240" s="71" t="n">
        <v>0</v>
      </c>
      <c r="O3240" s="71" t="n">
        <v>150761282.7</v>
      </c>
      <c r="P3240" s="71" t="n">
        <v>120973282.07</v>
      </c>
      <c r="Q3240" s="71" t="n">
        <v>29788000.63</v>
      </c>
      <c r="R3240" t="inlineStr">
        <is>
          <t>NY-04</t>
        </is>
      </c>
      <c r="S3240" t="inlineStr">
        <is>
          <t>Hybrid</t>
        </is>
      </c>
      <c r="T3240" s="70" t="n">
        <v>44</v>
      </c>
      <c r="U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TY103232</t>
        </is>
      </c>
      <c r="B3241" s="68" t="n">
        <v>46087</v>
      </c>
      <c r="C3241" s="69" t="n">
        <v>2026</v>
      </c>
      <c r="D3241" t="inlineStr">
        <is>
          <t>Mar</t>
        </is>
      </c>
      <c r="E3241" t="inlineStr">
        <is>
          <t>Japan</t>
        </is>
      </c>
      <c r="F3241" t="inlineStr">
        <is>
          <t>Japan</t>
        </is>
      </c>
      <c r="G3241" t="inlineStr">
        <is>
          <t>Camry</t>
        </is>
      </c>
      <c r="H3241" t="inlineStr">
        <is>
          <t>Dealer retail</t>
        </is>
      </c>
      <c r="I3241" t="inlineStr">
        <is>
          <t>Company fleet</t>
        </is>
      </c>
      <c r="J3241" t="inlineStr">
        <is>
          <t>Shraddha Kulkarni</t>
        </is>
      </c>
      <c r="K3241" s="70" t="n">
        <v>43</v>
      </c>
      <c r="L3241" s="71" t="n">
        <v>3916768.04</v>
      </c>
      <c r="M3241" s="71" t="n">
        <v>168421025.72</v>
      </c>
      <c r="N3241" s="71" t="n">
        <v>8421051.289999999</v>
      </c>
      <c r="O3241" s="71" t="n">
        <v>159999974.43</v>
      </c>
      <c r="P3241" s="71" t="n">
        <v>139403261.34</v>
      </c>
      <c r="Q3241" s="71" t="n">
        <v>20596713.09</v>
      </c>
      <c r="R3241" t="inlineStr">
        <is>
          <t>NG-04</t>
        </is>
      </c>
      <c r="S3241" t="inlineStr">
        <is>
          <t>Petrol</t>
        </is>
      </c>
      <c r="T3241" s="70" t="n">
        <v>44</v>
      </c>
      <c r="U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TY103233</t>
        </is>
      </c>
      <c r="B3242" s="68" t="n">
        <v>46087</v>
      </c>
      <c r="C3242" s="69" t="n">
        <v>2026</v>
      </c>
      <c r="D3242" t="inlineStr">
        <is>
          <t>Mar</t>
        </is>
      </c>
      <c r="E3242" t="inlineStr">
        <is>
          <t>Japan</t>
        </is>
      </c>
      <c r="F3242" t="inlineStr">
        <is>
          <t>Japan</t>
        </is>
      </c>
      <c r="G3242" t="inlineStr">
        <is>
          <t>Camry</t>
        </is>
      </c>
      <c r="H3242" t="inlineStr">
        <is>
          <t>Dealer retail</t>
        </is>
      </c>
      <c r="I3242" t="inlineStr">
        <is>
          <t>Private buyer</t>
        </is>
      </c>
      <c r="J3242" t="inlineStr">
        <is>
          <t>Yuki Sato</t>
        </is>
      </c>
      <c r="K3242" s="70" t="n">
        <v>20</v>
      </c>
      <c r="L3242" s="71" t="n">
        <v>3798526.38</v>
      </c>
      <c r="M3242" s="71" t="n">
        <v>75970527.59999999</v>
      </c>
      <c r="N3242" s="71" t="n">
        <v>1519410.55</v>
      </c>
      <c r="O3242" s="71" t="n">
        <v>74451117.05</v>
      </c>
      <c r="P3242" s="71" t="n">
        <v>65478694.24</v>
      </c>
      <c r="Q3242" s="71" t="n">
        <v>8972422.810000001</v>
      </c>
      <c r="R3242" t="inlineStr">
        <is>
          <t>NG-03</t>
        </is>
      </c>
      <c r="S3242" t="inlineStr">
        <is>
          <t>Petrol</t>
        </is>
      </c>
      <c r="T3242" s="70" t="n">
        <v>20</v>
      </c>
      <c r="U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TY103234</t>
        </is>
      </c>
      <c r="B3243" s="68" t="n">
        <v>46087</v>
      </c>
      <c r="C3243" s="69" t="n">
        <v>2026</v>
      </c>
      <c r="D3243" t="inlineStr">
        <is>
          <t>Mar</t>
        </is>
      </c>
      <c r="E3243" t="inlineStr">
        <is>
          <t>North America</t>
        </is>
      </c>
      <c r="F3243" t="inlineStr">
        <is>
          <t>USA</t>
        </is>
      </c>
      <c r="G3243" t="inlineStr">
        <is>
          <t>Corolla</t>
        </is>
      </c>
      <c r="H3243" t="inlineStr">
        <is>
          <t>Dealer retail</t>
        </is>
      </c>
      <c r="I3243" t="inlineStr">
        <is>
          <t>Private buyer</t>
        </is>
      </c>
      <c r="J3243" t="inlineStr">
        <is>
          <t>Ana Costa</t>
        </is>
      </c>
      <c r="K3243" s="70" t="n">
        <v>8</v>
      </c>
      <c r="L3243" s="71" t="n">
        <v>2977385.78</v>
      </c>
      <c r="M3243" s="71" t="n">
        <v>23819086.24</v>
      </c>
      <c r="N3243" s="71" t="n">
        <v>714572.59</v>
      </c>
      <c r="O3243" s="71" t="n">
        <v>23104513.65</v>
      </c>
      <c r="P3243" s="71" t="n">
        <v>18274733.74</v>
      </c>
      <c r="Q3243" s="71" t="n">
        <v>4829779.91</v>
      </c>
      <c r="R3243" t="inlineStr">
        <is>
          <t>NY-04</t>
        </is>
      </c>
      <c r="S3243" t="inlineStr">
        <is>
          <t>Petrol</t>
        </is>
      </c>
      <c r="T3243" s="70" t="n">
        <v>8</v>
      </c>
      <c r="U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TY103235</t>
        </is>
      </c>
      <c r="B3244" s="68" t="n">
        <v>46087</v>
      </c>
      <c r="C3244" s="69" t="n">
        <v>2026</v>
      </c>
      <c r="D3244" t="inlineStr">
        <is>
          <t>Mar</t>
        </is>
      </c>
      <c r="E3244" t="inlineStr">
        <is>
          <t>North America</t>
        </is>
      </c>
      <c r="F3244" t="inlineStr">
        <is>
          <t>USA</t>
        </is>
      </c>
      <c r="G3244" t="inlineStr">
        <is>
          <t>Camry</t>
        </is>
      </c>
      <c r="H3244" t="inlineStr">
        <is>
          <t>Dealer retail</t>
        </is>
      </c>
      <c r="I3244" t="inlineStr">
        <is>
          <t>Private buyer</t>
        </is>
      </c>
      <c r="J3244" t="inlineStr">
        <is>
          <t>Hiroshi Tanaka</t>
        </is>
      </c>
      <c r="K3244" s="70" t="n">
        <v>36</v>
      </c>
      <c r="L3244" s="71" t="n">
        <v>3896386.46</v>
      </c>
      <c r="M3244" s="71" t="n">
        <v>140269912.56</v>
      </c>
      <c r="N3244" s="71" t="n">
        <v>4208097.38</v>
      </c>
      <c r="O3244" s="71" t="n">
        <v>136061815.18</v>
      </c>
      <c r="P3244" s="71" t="n">
        <v>118034559.85</v>
      </c>
      <c r="Q3244" s="71" t="n">
        <v>18027255.33</v>
      </c>
      <c r="R3244" t="inlineStr">
        <is>
          <t>LA-02</t>
        </is>
      </c>
      <c r="S3244" t="inlineStr">
        <is>
          <t>Hybrid</t>
        </is>
      </c>
      <c r="T3244" s="70" t="n">
        <v>38</v>
      </c>
      <c r="U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TY103236</t>
        </is>
      </c>
      <c r="B3245" s="68" t="n">
        <v>46087</v>
      </c>
      <c r="C3245" s="69" t="n">
        <v>2026</v>
      </c>
      <c r="D3245" t="inlineStr">
        <is>
          <t>Mar</t>
        </is>
      </c>
      <c r="E3245" t="inlineStr">
        <is>
          <t>Middle East</t>
        </is>
      </c>
      <c r="F3245" t="inlineStr">
        <is>
          <t>UAE</t>
        </is>
      </c>
      <c r="G3245" t="inlineStr">
        <is>
          <t>RAV4</t>
        </is>
      </c>
      <c r="H3245" t="inlineStr">
        <is>
          <t>Dealer retail</t>
        </is>
      </c>
      <c r="I3245" t="inlineStr">
        <is>
          <t>Private buyer</t>
        </is>
      </c>
      <c r="J3245" t="inlineStr">
        <is>
          <t>Lucas Martin</t>
        </is>
      </c>
      <c r="K3245" s="70" t="n">
        <v>40</v>
      </c>
      <c r="L3245" s="71" t="n">
        <v>3616421.2</v>
      </c>
      <c r="M3245" s="71" t="n">
        <v>144656848</v>
      </c>
      <c r="N3245" s="71" t="n">
        <v>7232842.4</v>
      </c>
      <c r="O3245" s="71" t="n">
        <v>137424005.6</v>
      </c>
      <c r="P3245" s="71" t="n">
        <v>113346117.33</v>
      </c>
      <c r="Q3245" s="71" t="n">
        <v>24077888.27</v>
      </c>
      <c r="R3245" t="inlineStr">
        <is>
          <t>DB-02</t>
        </is>
      </c>
      <c r="S3245" t="inlineStr">
        <is>
          <t>Petrol</t>
        </is>
      </c>
      <c r="T3245" s="70" t="n">
        <v>43</v>
      </c>
      <c r="U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TY103237</t>
        </is>
      </c>
      <c r="B3246" s="68" t="n">
        <v>46087</v>
      </c>
      <c r="C3246" s="69" t="n">
        <v>2026</v>
      </c>
      <c r="D3246" t="inlineStr">
        <is>
          <t>Mar</t>
        </is>
      </c>
      <c r="E3246" t="inlineStr">
        <is>
          <t>Europe</t>
        </is>
      </c>
      <c r="F3246" t="inlineStr">
        <is>
          <t>Germany</t>
        </is>
      </c>
      <c r="G3246" t="inlineStr">
        <is>
          <t>RAV4</t>
        </is>
      </c>
      <c r="H3246" t="inlineStr">
        <is>
          <t>Fleet</t>
        </is>
      </c>
      <c r="I3246" t="inlineStr">
        <is>
          <t>Company fleet</t>
        </is>
      </c>
      <c r="J3246" t="inlineStr">
        <is>
          <t>Aisha Bello</t>
        </is>
      </c>
      <c r="K3246" s="70" t="n">
        <v>6</v>
      </c>
      <c r="L3246" s="71" t="n">
        <v>3556111.75</v>
      </c>
      <c r="M3246" s="71" t="n">
        <v>21336670.5</v>
      </c>
      <c r="N3246" s="71" t="n">
        <v>426733.41</v>
      </c>
      <c r="O3246" s="71" t="n">
        <v>20909937.09</v>
      </c>
      <c r="P3246" s="71" t="n">
        <v>16410574.03</v>
      </c>
      <c r="Q3246" s="71" t="n">
        <v>4499363.06</v>
      </c>
      <c r="R3246" t="inlineStr">
        <is>
          <t>BE-02</t>
        </is>
      </c>
      <c r="S3246" t="inlineStr">
        <is>
          <t>Hybrid</t>
        </is>
      </c>
      <c r="T3246" s="70" t="n">
        <v>6</v>
      </c>
      <c r="U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TY103238</t>
        </is>
      </c>
      <c r="B3247" s="68" t="n">
        <v>46087</v>
      </c>
      <c r="C3247" s="69" t="n">
        <v>2026</v>
      </c>
      <c r="D3247" t="inlineStr">
        <is>
          <t>Mar</t>
        </is>
      </c>
      <c r="E3247" t="inlineStr">
        <is>
          <t>Asia</t>
        </is>
      </c>
      <c r="F3247" t="inlineStr">
        <is>
          <t>Indonesia</t>
        </is>
      </c>
      <c r="G3247" t="inlineStr">
        <is>
          <t>Corolla</t>
        </is>
      </c>
      <c r="H3247" t="inlineStr">
        <is>
          <t>Fleet</t>
        </is>
      </c>
      <c r="I3247" t="inlineStr">
        <is>
          <t>Government</t>
        </is>
      </c>
      <c r="J3247" t="inlineStr">
        <is>
          <t>Ana Costa</t>
        </is>
      </c>
      <c r="K3247" s="70" t="n">
        <v>18</v>
      </c>
      <c r="L3247" s="71" t="n">
        <v>2921159.64</v>
      </c>
      <c r="M3247" s="71" t="n">
        <v>52580873.52</v>
      </c>
      <c r="N3247" s="71" t="n">
        <v>0</v>
      </c>
      <c r="O3247" s="71" t="n">
        <v>52580873.52</v>
      </c>
      <c r="P3247" s="71" t="n">
        <v>42440443.5</v>
      </c>
      <c r="Q3247" s="71" t="n">
        <v>10140430.02</v>
      </c>
      <c r="R3247" t="inlineStr">
        <is>
          <t>JK-02</t>
        </is>
      </c>
      <c r="S3247" t="inlineStr">
        <is>
          <t>Petrol</t>
        </is>
      </c>
      <c r="T3247" s="70" t="n">
        <v>20</v>
      </c>
      <c r="U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TY103239</t>
        </is>
      </c>
      <c r="B3248" s="68" t="n">
        <v>46087</v>
      </c>
      <c r="C3248" s="69" t="n">
        <v>2026</v>
      </c>
      <c r="D3248" t="inlineStr">
        <is>
          <t>Mar</t>
        </is>
      </c>
      <c r="E3248" t="inlineStr">
        <is>
          <t>North America</t>
        </is>
      </c>
      <c r="F3248" t="inlineStr">
        <is>
          <t>Canada</t>
        </is>
      </c>
      <c r="G3248" t="inlineStr">
        <is>
          <t>RAV4</t>
        </is>
      </c>
      <c r="H3248" t="inlineStr">
        <is>
          <t>Dealer retail</t>
        </is>
      </c>
      <c r="I3248" t="inlineStr">
        <is>
          <t>Company fleet</t>
        </is>
      </c>
      <c r="J3248" t="inlineStr">
        <is>
          <t>Sophie Müller</t>
        </is>
      </c>
      <c r="K3248" s="70" t="n">
        <v>46</v>
      </c>
      <c r="L3248" s="71" t="n">
        <v>3621845.45</v>
      </c>
      <c r="M3248" s="71" t="n">
        <v>166604890.7</v>
      </c>
      <c r="N3248" s="71" t="n">
        <v>8330244.54</v>
      </c>
      <c r="O3248" s="71" t="n">
        <v>158274646.16</v>
      </c>
      <c r="P3248" s="71" t="n">
        <v>127389799.18</v>
      </c>
      <c r="Q3248" s="71" t="n">
        <v>30884846.98</v>
      </c>
      <c r="R3248" t="inlineStr">
        <is>
          <t>TO-04</t>
        </is>
      </c>
      <c r="S3248" t="inlineStr">
        <is>
          <t>Hybrid</t>
        </is>
      </c>
      <c r="T3248" s="70" t="n">
        <v>49</v>
      </c>
      <c r="U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TY103240</t>
        </is>
      </c>
      <c r="B3249" s="68" t="n">
        <v>46088</v>
      </c>
      <c r="C3249" s="69" t="n">
        <v>2026</v>
      </c>
      <c r="D3249" t="inlineStr">
        <is>
          <t>Mar</t>
        </is>
      </c>
      <c r="E3249" t="inlineStr">
        <is>
          <t>Japan</t>
        </is>
      </c>
      <c r="F3249" t="inlineStr">
        <is>
          <t>Japan</t>
        </is>
      </c>
      <c r="G3249" t="inlineStr">
        <is>
          <t>Corolla</t>
        </is>
      </c>
      <c r="H3249" t="inlineStr">
        <is>
          <t>Online reservation</t>
        </is>
      </c>
      <c r="I3249" t="inlineStr">
        <is>
          <t>Company fleet</t>
        </is>
      </c>
      <c r="J3249" t="inlineStr">
        <is>
          <t>Priya Nair</t>
        </is>
      </c>
      <c r="K3249" s="70" t="n">
        <v>21</v>
      </c>
      <c r="L3249" s="71" t="n">
        <v>2919890.86</v>
      </c>
      <c r="M3249" s="71" t="n">
        <v>61317708.06</v>
      </c>
      <c r="N3249" s="71" t="n">
        <v>1226354.16</v>
      </c>
      <c r="O3249" s="71" t="n">
        <v>60091353.9</v>
      </c>
      <c r="P3249" s="71" t="n">
        <v>49233083.77</v>
      </c>
      <c r="Q3249" s="71" t="n">
        <v>10858270.13</v>
      </c>
      <c r="R3249" t="inlineStr">
        <is>
          <t>TK-02</t>
        </is>
      </c>
      <c r="S3249" t="inlineStr">
        <is>
          <t>Hybrid</t>
        </is>
      </c>
      <c r="T3249" s="70" t="n">
        <v>23</v>
      </c>
      <c r="U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TY103241</t>
        </is>
      </c>
      <c r="B3250" s="68" t="n">
        <v>46088</v>
      </c>
      <c r="C3250" s="69" t="n">
        <v>2026</v>
      </c>
      <c r="D3250" t="inlineStr">
        <is>
          <t>Mar</t>
        </is>
      </c>
      <c r="E3250" t="inlineStr">
        <is>
          <t>Japan</t>
        </is>
      </c>
      <c r="F3250" t="inlineStr">
        <is>
          <t>Japan</t>
        </is>
      </c>
      <c r="G3250" t="inlineStr">
        <is>
          <t>Camry</t>
        </is>
      </c>
      <c r="H3250" t="inlineStr">
        <is>
          <t>Fleet</t>
        </is>
      </c>
      <c r="I3250" t="inlineStr">
        <is>
          <t>Private buyer</t>
        </is>
      </c>
      <c r="J3250" t="inlineStr">
        <is>
          <t>Olivia Brown</t>
        </is>
      </c>
      <c r="K3250" s="70" t="n">
        <v>26</v>
      </c>
      <c r="L3250" s="71" t="n">
        <v>4001556.09</v>
      </c>
      <c r="M3250" s="71" t="n">
        <v>104040458.34</v>
      </c>
      <c r="N3250" s="71" t="n">
        <v>3121213.75</v>
      </c>
      <c r="O3250" s="71" t="n">
        <v>100919244.59</v>
      </c>
      <c r="P3250" s="71" t="n">
        <v>85517836.19</v>
      </c>
      <c r="Q3250" s="71" t="n">
        <v>15401408.4</v>
      </c>
      <c r="R3250" t="inlineStr">
        <is>
          <t>OS-04</t>
        </is>
      </c>
      <c r="S3250" t="inlineStr">
        <is>
          <t>Petrol</t>
        </is>
      </c>
      <c r="T3250" s="70" t="n">
        <v>26</v>
      </c>
      <c r="U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TY103242</t>
        </is>
      </c>
      <c r="B3251" s="68" t="n">
        <v>46088</v>
      </c>
      <c r="C3251" s="69" t="n">
        <v>2026</v>
      </c>
      <c r="D3251" t="inlineStr">
        <is>
          <t>Mar</t>
        </is>
      </c>
      <c r="E3251" t="inlineStr">
        <is>
          <t>Asia</t>
        </is>
      </c>
      <c r="F3251" t="inlineStr">
        <is>
          <t>Thailand</t>
        </is>
      </c>
      <c r="G3251" t="inlineStr">
        <is>
          <t>Corolla</t>
        </is>
      </c>
      <c r="H3251" t="inlineStr">
        <is>
          <t>Online reservation</t>
        </is>
      </c>
      <c r="I3251" t="inlineStr">
        <is>
          <t>Company fleet</t>
        </is>
      </c>
      <c r="J3251" t="inlineStr">
        <is>
          <t>Sophie Müller</t>
        </is>
      </c>
      <c r="K3251" s="70" t="n">
        <v>23</v>
      </c>
      <c r="L3251" s="71" t="n">
        <v>2695436.09</v>
      </c>
      <c r="M3251" s="71" t="n">
        <v>61995030.07</v>
      </c>
      <c r="N3251" s="71" t="n">
        <v>0</v>
      </c>
      <c r="O3251" s="71" t="n">
        <v>61995030.07</v>
      </c>
      <c r="P3251" s="71" t="n">
        <v>51201101.39</v>
      </c>
      <c r="Q3251" s="71" t="n">
        <v>10793928.68</v>
      </c>
      <c r="R3251" t="inlineStr">
        <is>
          <t>BK-01</t>
        </is>
      </c>
      <c r="S3251" t="inlineStr">
        <is>
          <t>Petrol</t>
        </is>
      </c>
      <c r="T3251" s="70" t="n">
        <v>25</v>
      </c>
      <c r="U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TY103243</t>
        </is>
      </c>
      <c r="B3252" s="68" t="n">
        <v>46088</v>
      </c>
      <c r="C3252" s="69" t="n">
        <v>2026</v>
      </c>
      <c r="D3252" t="inlineStr">
        <is>
          <t>Mar</t>
        </is>
      </c>
      <c r="E3252" t="inlineStr">
        <is>
          <t>Japan</t>
        </is>
      </c>
      <c r="F3252" t="inlineStr">
        <is>
          <t>Japan</t>
        </is>
      </c>
      <c r="G3252" t="inlineStr">
        <is>
          <t>Corolla</t>
        </is>
      </c>
      <c r="H3252" t="inlineStr">
        <is>
          <t>Dealer retail</t>
        </is>
      </c>
      <c r="I3252" t="inlineStr">
        <is>
          <t>Company fleet</t>
        </is>
      </c>
      <c r="J3252" t="inlineStr">
        <is>
          <t>Sara Rossi</t>
        </is>
      </c>
      <c r="K3252" s="70" t="n">
        <v>13</v>
      </c>
      <c r="L3252" s="71" t="n">
        <v>2848861.11</v>
      </c>
      <c r="M3252" s="71" t="n">
        <v>37035194.43</v>
      </c>
      <c r="N3252" s="71" t="n">
        <v>1111055.83</v>
      </c>
      <c r="O3252" s="71" t="n">
        <v>35924138.6</v>
      </c>
      <c r="P3252" s="71" t="n">
        <v>29203121.74</v>
      </c>
      <c r="Q3252" s="71" t="n">
        <v>6721016.86</v>
      </c>
      <c r="R3252" t="inlineStr">
        <is>
          <t>NG-03</t>
        </is>
      </c>
      <c r="S3252" t="inlineStr">
        <is>
          <t>Petrol</t>
        </is>
      </c>
      <c r="T3252" s="70" t="n">
        <v>13</v>
      </c>
      <c r="U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TY103244</t>
        </is>
      </c>
      <c r="B3253" s="68" t="n">
        <v>46088</v>
      </c>
      <c r="C3253" s="69" t="n">
        <v>2026</v>
      </c>
      <c r="D3253" t="inlineStr">
        <is>
          <t>Mar</t>
        </is>
      </c>
      <c r="E3253" t="inlineStr">
        <is>
          <t>North America</t>
        </is>
      </c>
      <c r="F3253" t="inlineStr">
        <is>
          <t>USA</t>
        </is>
      </c>
      <c r="G3253" t="inlineStr">
        <is>
          <t>Land Cruiser</t>
        </is>
      </c>
      <c r="H3253" t="inlineStr">
        <is>
          <t>Dealer retail</t>
        </is>
      </c>
      <c r="I3253" t="inlineStr">
        <is>
          <t>Private buyer</t>
        </is>
      </c>
      <c r="J3253" t="inlineStr">
        <is>
          <t>Sara Rossi</t>
        </is>
      </c>
      <c r="K3253" s="70" t="n">
        <v>12</v>
      </c>
      <c r="L3253" s="71" t="n">
        <v>7646379.56</v>
      </c>
      <c r="M3253" s="71" t="n">
        <v>91756554.72</v>
      </c>
      <c r="N3253" s="71" t="n">
        <v>1835131.09</v>
      </c>
      <c r="O3253" s="71" t="n">
        <v>89921423.63</v>
      </c>
      <c r="P3253" s="71" t="n">
        <v>66242173.96</v>
      </c>
      <c r="Q3253" s="71" t="n">
        <v>23679249.67</v>
      </c>
      <c r="R3253" t="inlineStr">
        <is>
          <t>NY-02</t>
        </is>
      </c>
      <c r="S3253" t="inlineStr">
        <is>
          <t>Diesel</t>
        </is>
      </c>
      <c r="T3253" s="70" t="n">
        <v>13</v>
      </c>
      <c r="U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TY103245</t>
        </is>
      </c>
      <c r="B3254" s="68" t="n">
        <v>46088</v>
      </c>
      <c r="C3254" s="69" t="n">
        <v>2026</v>
      </c>
      <c r="D3254" t="inlineStr">
        <is>
          <t>Mar</t>
        </is>
      </c>
      <c r="E3254" t="inlineStr">
        <is>
          <t>North America</t>
        </is>
      </c>
      <c r="F3254" t="inlineStr">
        <is>
          <t>USA</t>
        </is>
      </c>
      <c r="G3254" t="inlineStr">
        <is>
          <t>Prius</t>
        </is>
      </c>
      <c r="H3254" t="inlineStr">
        <is>
          <t>Fleet</t>
        </is>
      </c>
      <c r="I3254" t="inlineStr">
        <is>
          <t>Private buyer</t>
        </is>
      </c>
      <c r="J3254" t="inlineStr">
        <is>
          <t>Lucas Martin</t>
        </is>
      </c>
      <c r="K3254" s="70" t="n">
        <v>12</v>
      </c>
      <c r="L3254" s="71" t="n">
        <v>3533374.49</v>
      </c>
      <c r="M3254" s="71" t="n">
        <v>42400493.88</v>
      </c>
      <c r="N3254" s="71" t="n">
        <v>848009.88</v>
      </c>
      <c r="O3254" s="71" t="n">
        <v>41552484</v>
      </c>
      <c r="P3254" s="71" t="n">
        <v>34892048.05</v>
      </c>
      <c r="Q3254" s="71" t="n">
        <v>6660435.95</v>
      </c>
      <c r="R3254" t="inlineStr">
        <is>
          <t>TX-02</t>
        </is>
      </c>
      <c r="S3254" t="inlineStr">
        <is>
          <t>Hybrid</t>
        </is>
      </c>
      <c r="T3254" s="70" t="n">
        <v>13</v>
      </c>
      <c r="U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TY103246</t>
        </is>
      </c>
      <c r="B3255" s="68" t="n">
        <v>46088</v>
      </c>
      <c r="C3255" s="69" t="n">
        <v>2026</v>
      </c>
      <c r="D3255" t="inlineStr">
        <is>
          <t>Mar</t>
        </is>
      </c>
      <c r="E3255" t="inlineStr">
        <is>
          <t>Asia</t>
        </is>
      </c>
      <c r="F3255" t="inlineStr">
        <is>
          <t>Indonesia</t>
        </is>
      </c>
      <c r="G3255" t="inlineStr">
        <is>
          <t>Corolla</t>
        </is>
      </c>
      <c r="H3255" t="inlineStr">
        <is>
          <t>Dealer retail</t>
        </is>
      </c>
      <c r="I3255" t="inlineStr">
        <is>
          <t>Private buyer</t>
        </is>
      </c>
      <c r="J3255" t="inlineStr">
        <is>
          <t>Lucas Martin</t>
        </is>
      </c>
      <c r="K3255" s="70" t="n">
        <v>2</v>
      </c>
      <c r="L3255" s="71" t="n">
        <v>2736161.28</v>
      </c>
      <c r="M3255" s="71" t="n">
        <v>5472322.56</v>
      </c>
      <c r="N3255" s="71" t="n">
        <v>109446.45</v>
      </c>
      <c r="O3255" s="71" t="n">
        <v>5362876.11</v>
      </c>
      <c r="P3255" s="71" t="n">
        <v>4448953.97</v>
      </c>
      <c r="Q3255" s="71" t="n">
        <v>913922.14</v>
      </c>
      <c r="R3255" t="inlineStr">
        <is>
          <t>JK-04</t>
        </is>
      </c>
      <c r="S3255" t="inlineStr">
        <is>
          <t>Petrol</t>
        </is>
      </c>
      <c r="T3255" s="70" t="n">
        <v>2</v>
      </c>
      <c r="U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TY103247</t>
        </is>
      </c>
      <c r="B3256" s="68" t="n">
        <v>46088</v>
      </c>
      <c r="C3256" s="69" t="n">
        <v>2026</v>
      </c>
      <c r="D3256" t="inlineStr">
        <is>
          <t>Mar</t>
        </is>
      </c>
      <c r="E3256" t="inlineStr">
        <is>
          <t>Europe</t>
        </is>
      </c>
      <c r="F3256" t="inlineStr">
        <is>
          <t>Germany</t>
        </is>
      </c>
      <c r="G3256" t="inlineStr">
        <is>
          <t>Hilux</t>
        </is>
      </c>
      <c r="H3256" t="inlineStr">
        <is>
          <t>Online reservation</t>
        </is>
      </c>
      <c r="I3256" t="inlineStr">
        <is>
          <t>Private buyer</t>
        </is>
      </c>
      <c r="J3256" t="inlineStr">
        <is>
          <t>Hiroshi Tanaka</t>
        </is>
      </c>
      <c r="K3256" s="70" t="n">
        <v>37</v>
      </c>
      <c r="L3256" s="71" t="n">
        <v>3940184.21</v>
      </c>
      <c r="M3256" s="71" t="n">
        <v>145786815.77</v>
      </c>
      <c r="N3256" s="71" t="n">
        <v>2915736.32</v>
      </c>
      <c r="O3256" s="71" t="n">
        <v>142871079.45</v>
      </c>
      <c r="P3256" s="71" t="n">
        <v>122912639.21</v>
      </c>
      <c r="Q3256" s="71" t="n">
        <v>19958440.24</v>
      </c>
      <c r="R3256" t="inlineStr">
        <is>
          <t>BE-04</t>
        </is>
      </c>
      <c r="S3256" t="inlineStr">
        <is>
          <t>Diesel</t>
        </is>
      </c>
      <c r="T3256" s="70" t="n">
        <v>37</v>
      </c>
      <c r="U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TY103248</t>
        </is>
      </c>
      <c r="B3257" s="68" t="n">
        <v>46089</v>
      </c>
      <c r="C3257" s="69" t="n">
        <v>2026</v>
      </c>
      <c r="D3257" t="inlineStr">
        <is>
          <t>Mar</t>
        </is>
      </c>
      <c r="E3257" t="inlineStr">
        <is>
          <t>Middle East</t>
        </is>
      </c>
      <c r="F3257" t="inlineStr">
        <is>
          <t>UAE</t>
        </is>
      </c>
      <c r="G3257" t="inlineStr">
        <is>
          <t>Corolla</t>
        </is>
      </c>
      <c r="H3257" t="inlineStr">
        <is>
          <t>Dealer retail</t>
        </is>
      </c>
      <c r="I3257" t="inlineStr">
        <is>
          <t>Private buyer</t>
        </is>
      </c>
      <c r="J3257" t="inlineStr">
        <is>
          <t>Ana Costa</t>
        </is>
      </c>
      <c r="K3257" s="70" t="n">
        <v>21</v>
      </c>
      <c r="L3257" s="71" t="n">
        <v>2933517.84</v>
      </c>
      <c r="M3257" s="71" t="n">
        <v>61603874.64</v>
      </c>
      <c r="N3257" s="71" t="n">
        <v>0</v>
      </c>
      <c r="O3257" s="71" t="n">
        <v>61603874.64</v>
      </c>
      <c r="P3257" s="71" t="n">
        <v>46409621.51</v>
      </c>
      <c r="Q3257" s="71" t="n">
        <v>15194253.13</v>
      </c>
      <c r="R3257" t="inlineStr">
        <is>
          <t>DB-03</t>
        </is>
      </c>
      <c r="S3257" t="inlineStr">
        <is>
          <t>Hybrid</t>
        </is>
      </c>
      <c r="T3257" s="70" t="n">
        <v>23</v>
      </c>
      <c r="U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TY103249</t>
        </is>
      </c>
      <c r="B3258" s="68" t="n">
        <v>46089</v>
      </c>
      <c r="C3258" s="69" t="n">
        <v>2026</v>
      </c>
      <c r="D3258" t="inlineStr">
        <is>
          <t>Mar</t>
        </is>
      </c>
      <c r="E3258" t="inlineStr">
        <is>
          <t>Europe</t>
        </is>
      </c>
      <c r="F3258" t="inlineStr">
        <is>
          <t>UK</t>
        </is>
      </c>
      <c r="G3258" t="inlineStr">
        <is>
          <t>Corolla</t>
        </is>
      </c>
      <c r="H3258" t="inlineStr">
        <is>
          <t>Fleet</t>
        </is>
      </c>
      <c r="I3258" t="inlineStr">
        <is>
          <t>Private buyer</t>
        </is>
      </c>
      <c r="J3258" t="inlineStr">
        <is>
          <t>Amir Khan</t>
        </is>
      </c>
      <c r="K3258" s="70" t="n">
        <v>10</v>
      </c>
      <c r="L3258" s="71" t="n">
        <v>2761173.47</v>
      </c>
      <c r="M3258" s="71" t="n">
        <v>27611734.7</v>
      </c>
      <c r="N3258" s="71" t="n">
        <v>0</v>
      </c>
      <c r="O3258" s="71" t="n">
        <v>27611734.7</v>
      </c>
      <c r="P3258" s="71" t="n">
        <v>23188829.76</v>
      </c>
      <c r="Q3258" s="71" t="n">
        <v>4422904.94</v>
      </c>
      <c r="R3258" t="inlineStr">
        <is>
          <t>LN-04</t>
        </is>
      </c>
      <c r="S3258" t="inlineStr">
        <is>
          <t>Hybrid</t>
        </is>
      </c>
      <c r="T3258" s="70" t="n">
        <v>11</v>
      </c>
      <c r="U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TY103250</t>
        </is>
      </c>
      <c r="B3259" s="68" t="n">
        <v>46089</v>
      </c>
      <c r="C3259" s="69" t="n">
        <v>2026</v>
      </c>
      <c r="D3259" t="inlineStr">
        <is>
          <t>Mar</t>
        </is>
      </c>
      <c r="E3259" t="inlineStr">
        <is>
          <t>North America</t>
        </is>
      </c>
      <c r="F3259" t="inlineStr">
        <is>
          <t>Canada</t>
        </is>
      </c>
      <c r="G3259" t="inlineStr">
        <is>
          <t>RAV4</t>
        </is>
      </c>
      <c r="H3259" t="inlineStr">
        <is>
          <t>Fleet</t>
        </is>
      </c>
      <c r="I3259" t="inlineStr">
        <is>
          <t>Private buyer</t>
        </is>
      </c>
      <c r="J3259" t="inlineStr">
        <is>
          <t>Noah Smith</t>
        </is>
      </c>
      <c r="K3259" s="70" t="n">
        <v>51</v>
      </c>
      <c r="L3259" s="71" t="n">
        <v>3764215.13</v>
      </c>
      <c r="M3259" s="71" t="n">
        <v>191974971.63</v>
      </c>
      <c r="N3259" s="71" t="n">
        <v>0</v>
      </c>
      <c r="O3259" s="71" t="n">
        <v>191974971.63</v>
      </c>
      <c r="P3259" s="71" t="n">
        <v>145109763.89</v>
      </c>
      <c r="Q3259" s="71" t="n">
        <v>46865207.74</v>
      </c>
      <c r="R3259" t="inlineStr">
        <is>
          <t>TO-03</t>
        </is>
      </c>
      <c r="S3259" t="inlineStr">
        <is>
          <t>Hybrid</t>
        </is>
      </c>
      <c r="T3259" s="70" t="n">
        <v>51</v>
      </c>
      <c r="U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TY103251</t>
        </is>
      </c>
      <c r="B3260" s="68" t="n">
        <v>46089</v>
      </c>
      <c r="C3260" s="69" t="n">
        <v>2026</v>
      </c>
      <c r="D3260" t="inlineStr">
        <is>
          <t>Mar</t>
        </is>
      </c>
      <c r="E3260" t="inlineStr">
        <is>
          <t>North America</t>
        </is>
      </c>
      <c r="F3260" t="inlineStr">
        <is>
          <t>Canada</t>
        </is>
      </c>
      <c r="G3260" t="inlineStr">
        <is>
          <t>RAV4</t>
        </is>
      </c>
      <c r="H3260" t="inlineStr">
        <is>
          <t>Fleet</t>
        </is>
      </c>
      <c r="I3260" t="inlineStr">
        <is>
          <t>Private buyer</t>
        </is>
      </c>
      <c r="J3260" t="inlineStr">
        <is>
          <t>Mei Lin</t>
        </is>
      </c>
      <c r="K3260" s="70" t="n">
        <v>43</v>
      </c>
      <c r="L3260" s="71" t="n">
        <v>3868688.01</v>
      </c>
      <c r="M3260" s="71" t="n">
        <v>166353584.43</v>
      </c>
      <c r="N3260" s="71" t="n">
        <v>4990607.53</v>
      </c>
      <c r="O3260" s="71" t="n">
        <v>161362976.9</v>
      </c>
      <c r="P3260" s="71" t="n">
        <v>123518325.2</v>
      </c>
      <c r="Q3260" s="71" t="n">
        <v>37844651.7</v>
      </c>
      <c r="R3260" t="inlineStr">
        <is>
          <t>TO-04</t>
        </is>
      </c>
      <c r="S3260" t="inlineStr">
        <is>
          <t>Petrol</t>
        </is>
      </c>
      <c r="T3260" s="70" t="n">
        <v>42</v>
      </c>
      <c r="U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TY103252</t>
        </is>
      </c>
      <c r="B3261" s="68" t="n">
        <v>46089</v>
      </c>
      <c r="C3261" s="69" t="n">
        <v>2026</v>
      </c>
      <c r="D3261" t="inlineStr">
        <is>
          <t>Mar</t>
        </is>
      </c>
      <c r="E3261" t="inlineStr">
        <is>
          <t>Asia</t>
        </is>
      </c>
      <c r="F3261" t="inlineStr">
        <is>
          <t>Thailand</t>
        </is>
      </c>
      <c r="G3261" t="inlineStr">
        <is>
          <t>Corolla</t>
        </is>
      </c>
      <c r="H3261" t="inlineStr">
        <is>
          <t>Fleet</t>
        </is>
      </c>
      <c r="I3261" t="inlineStr">
        <is>
          <t>Company fleet</t>
        </is>
      </c>
      <c r="J3261" t="inlineStr">
        <is>
          <t>Wei Chen</t>
        </is>
      </c>
      <c r="K3261" s="70" t="n">
        <v>2</v>
      </c>
      <c r="L3261" s="71" t="n">
        <v>2935506.97</v>
      </c>
      <c r="M3261" s="71" t="n">
        <v>5871013.94</v>
      </c>
      <c r="N3261" s="71" t="n">
        <v>117420.28</v>
      </c>
      <c r="O3261" s="71" t="n">
        <v>5753593.66</v>
      </c>
      <c r="P3261" s="71" t="n">
        <v>4736572.03</v>
      </c>
      <c r="Q3261" s="71" t="n">
        <v>1017021.63</v>
      </c>
      <c r="R3261" t="inlineStr">
        <is>
          <t>BK-01</t>
        </is>
      </c>
      <c r="S3261" t="inlineStr">
        <is>
          <t>Hybrid</t>
        </is>
      </c>
      <c r="T3261" s="70" t="n">
        <v>2</v>
      </c>
      <c r="U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TY103253</t>
        </is>
      </c>
      <c r="B3262" s="68" t="n">
        <v>46090</v>
      </c>
      <c r="C3262" s="69" t="n">
        <v>2026</v>
      </c>
      <c r="D3262" t="inlineStr">
        <is>
          <t>Mar</t>
        </is>
      </c>
      <c r="E3262" t="inlineStr">
        <is>
          <t>Europe</t>
        </is>
      </c>
      <c r="F3262" t="inlineStr">
        <is>
          <t>Germany</t>
        </is>
      </c>
      <c r="G3262" t="inlineStr">
        <is>
          <t>Hilux</t>
        </is>
      </c>
      <c r="H3262" t="inlineStr">
        <is>
          <t>Dealer retail</t>
        </is>
      </c>
      <c r="I3262" t="inlineStr">
        <is>
          <t>Private buyer</t>
        </is>
      </c>
      <c r="J3262" t="inlineStr">
        <is>
          <t>Arjun Mehta</t>
        </is>
      </c>
      <c r="K3262" s="70" t="n">
        <v>11</v>
      </c>
      <c r="L3262" s="71" t="n">
        <v>4000464.37</v>
      </c>
      <c r="M3262" s="71" t="n">
        <v>44005108.07</v>
      </c>
      <c r="N3262" s="71" t="n">
        <v>880102.16</v>
      </c>
      <c r="O3262" s="71" t="n">
        <v>43125005.91</v>
      </c>
      <c r="P3262" s="71" t="n">
        <v>34449596.13</v>
      </c>
      <c r="Q3262" s="71" t="n">
        <v>8675409.779999999</v>
      </c>
      <c r="R3262" t="inlineStr">
        <is>
          <t>BE-02</t>
        </is>
      </c>
      <c r="S3262" t="inlineStr">
        <is>
          <t>Petrol</t>
        </is>
      </c>
      <c r="T3262" s="70" t="n">
        <v>11</v>
      </c>
      <c r="U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TY103254</t>
        </is>
      </c>
      <c r="B3263" s="68" t="n">
        <v>46090</v>
      </c>
      <c r="C3263" s="69" t="n">
        <v>2026</v>
      </c>
      <c r="D3263" t="inlineStr">
        <is>
          <t>Mar</t>
        </is>
      </c>
      <c r="E3263" t="inlineStr">
        <is>
          <t>North America</t>
        </is>
      </c>
      <c r="F3263" t="inlineStr">
        <is>
          <t>Canada</t>
        </is>
      </c>
      <c r="G3263" t="inlineStr">
        <is>
          <t>Prius</t>
        </is>
      </c>
      <c r="H3263" t="inlineStr">
        <is>
          <t>Dealer retail</t>
        </is>
      </c>
      <c r="I3263" t="inlineStr">
        <is>
          <t>Private buyer</t>
        </is>
      </c>
      <c r="J3263" t="inlineStr">
        <is>
          <t>Omar Haddad</t>
        </is>
      </c>
      <c r="K3263" s="70" t="n">
        <v>39</v>
      </c>
      <c r="L3263" s="71" t="n">
        <v>3811448.89</v>
      </c>
      <c r="M3263" s="71" t="n">
        <v>148646506.71</v>
      </c>
      <c r="N3263" s="71" t="n">
        <v>4459395.2</v>
      </c>
      <c r="O3263" s="71" t="n">
        <v>144187111.51</v>
      </c>
      <c r="P3263" s="71" t="n">
        <v>111029507.95</v>
      </c>
      <c r="Q3263" s="71" t="n">
        <v>33157603.56</v>
      </c>
      <c r="R3263" t="inlineStr">
        <is>
          <t>TO-01</t>
        </is>
      </c>
      <c r="S3263" t="inlineStr">
        <is>
          <t>Hybrid</t>
        </is>
      </c>
      <c r="T3263" s="70" t="n">
        <v>39</v>
      </c>
      <c r="U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TY103255</t>
        </is>
      </c>
      <c r="B3264" s="68" t="n">
        <v>46090</v>
      </c>
      <c r="C3264" s="69" t="n">
        <v>2026</v>
      </c>
      <c r="D3264" t="inlineStr">
        <is>
          <t>Mar</t>
        </is>
      </c>
      <c r="E3264" t="inlineStr">
        <is>
          <t>North America</t>
        </is>
      </c>
      <c r="F3264" t="inlineStr">
        <is>
          <t>Canada</t>
        </is>
      </c>
      <c r="G3264" t="inlineStr">
        <is>
          <t>Corolla</t>
        </is>
      </c>
      <c r="H3264" t="inlineStr">
        <is>
          <t>Online reservation</t>
        </is>
      </c>
      <c r="I3264" t="inlineStr">
        <is>
          <t>Private buyer</t>
        </is>
      </c>
      <c r="J3264" t="inlineStr">
        <is>
          <t>Noah Smith</t>
        </is>
      </c>
      <c r="K3264" s="70" t="n">
        <v>38</v>
      </c>
      <c r="L3264" s="71" t="n">
        <v>2861313.25</v>
      </c>
      <c r="M3264" s="71" t="n">
        <v>108729903.5</v>
      </c>
      <c r="N3264" s="71" t="n">
        <v>0</v>
      </c>
      <c r="O3264" s="71" t="n">
        <v>108729903.5</v>
      </c>
      <c r="P3264" s="71" t="n">
        <v>88610221.62</v>
      </c>
      <c r="Q3264" s="71" t="n">
        <v>20119681.88</v>
      </c>
      <c r="R3264" t="inlineStr">
        <is>
          <t>TO-04</t>
        </is>
      </c>
      <c r="S3264" t="inlineStr">
        <is>
          <t>Hybrid</t>
        </is>
      </c>
      <c r="T3264" s="70" t="n">
        <v>41</v>
      </c>
      <c r="U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TY103256</t>
        </is>
      </c>
      <c r="B3265" s="68" t="n">
        <v>46090</v>
      </c>
      <c r="C3265" s="69" t="n">
        <v>2026</v>
      </c>
      <c r="D3265" t="inlineStr">
        <is>
          <t>Mar</t>
        </is>
      </c>
      <c r="E3265" t="inlineStr">
        <is>
          <t>Europe</t>
        </is>
      </c>
      <c r="F3265" t="inlineStr">
        <is>
          <t>UK</t>
        </is>
      </c>
      <c r="G3265" t="inlineStr">
        <is>
          <t>Camry</t>
        </is>
      </c>
      <c r="H3265" t="inlineStr">
        <is>
          <t>Dealer retail</t>
        </is>
      </c>
      <c r="I3265" t="inlineStr">
        <is>
          <t>Private buyer</t>
        </is>
      </c>
      <c r="J3265" t="inlineStr">
        <is>
          <t>Arjun Mehta</t>
        </is>
      </c>
      <c r="K3265" s="70" t="n">
        <v>13</v>
      </c>
      <c r="L3265" s="71" t="n">
        <v>4011441.59</v>
      </c>
      <c r="M3265" s="71" t="n">
        <v>52148740.67</v>
      </c>
      <c r="N3265" s="71" t="n">
        <v>1564462.22</v>
      </c>
      <c r="O3265" s="71" t="n">
        <v>50584278.45</v>
      </c>
      <c r="P3265" s="71" t="n">
        <v>40648532.59</v>
      </c>
      <c r="Q3265" s="71" t="n">
        <v>9935745.859999999</v>
      </c>
      <c r="R3265" t="inlineStr">
        <is>
          <t>LN-01</t>
        </is>
      </c>
      <c r="S3265" t="inlineStr">
        <is>
          <t>Petrol</t>
        </is>
      </c>
      <c r="T3265" s="70" t="n">
        <v>13</v>
      </c>
      <c r="U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TY103257</t>
        </is>
      </c>
      <c r="B3266" s="68" t="n">
        <v>46090</v>
      </c>
      <c r="C3266" s="69" t="n">
        <v>2026</v>
      </c>
      <c r="D3266" t="inlineStr">
        <is>
          <t>Mar</t>
        </is>
      </c>
      <c r="E3266" t="inlineStr">
        <is>
          <t>North America</t>
        </is>
      </c>
      <c r="F3266" t="inlineStr">
        <is>
          <t>Canada</t>
        </is>
      </c>
      <c r="G3266" t="inlineStr">
        <is>
          <t>RAV4</t>
        </is>
      </c>
      <c r="H3266" t="inlineStr">
        <is>
          <t>Dealer retail</t>
        </is>
      </c>
      <c r="I3266" t="inlineStr">
        <is>
          <t>Company fleet</t>
        </is>
      </c>
      <c r="J3266" t="inlineStr">
        <is>
          <t>Zoya Ahmed</t>
        </is>
      </c>
      <c r="K3266" s="70" t="n">
        <v>24</v>
      </c>
      <c r="L3266" s="71" t="n">
        <v>3876291.74</v>
      </c>
      <c r="M3266" s="71" t="n">
        <v>93031001.76000001</v>
      </c>
      <c r="N3266" s="71" t="n">
        <v>1860620.04</v>
      </c>
      <c r="O3266" s="71" t="n">
        <v>91170381.72</v>
      </c>
      <c r="P3266" s="71" t="n">
        <v>68354017.75</v>
      </c>
      <c r="Q3266" s="71" t="n">
        <v>22816363.97</v>
      </c>
      <c r="R3266" t="inlineStr">
        <is>
          <t>TO-03</t>
        </is>
      </c>
      <c r="S3266" t="inlineStr">
        <is>
          <t>Hybrid</t>
        </is>
      </c>
      <c r="T3266" s="70" t="n">
        <v>24</v>
      </c>
      <c r="U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TY103258</t>
        </is>
      </c>
      <c r="B3267" s="68" t="n">
        <v>46090</v>
      </c>
      <c r="C3267" s="69" t="n">
        <v>2026</v>
      </c>
      <c r="D3267" t="inlineStr">
        <is>
          <t>Mar</t>
        </is>
      </c>
      <c r="E3267" t="inlineStr">
        <is>
          <t>Japan</t>
        </is>
      </c>
      <c r="F3267" t="inlineStr">
        <is>
          <t>Japan</t>
        </is>
      </c>
      <c r="G3267" t="inlineStr">
        <is>
          <t>Camry</t>
        </is>
      </c>
      <c r="H3267" t="inlineStr">
        <is>
          <t>Dealer retail</t>
        </is>
      </c>
      <c r="I3267" t="inlineStr">
        <is>
          <t>Private buyer</t>
        </is>
      </c>
      <c r="J3267" t="inlineStr">
        <is>
          <t>Omar Haddad</t>
        </is>
      </c>
      <c r="K3267" s="70" t="n">
        <v>2</v>
      </c>
      <c r="L3267" s="71" t="n">
        <v>4145251.72</v>
      </c>
      <c r="M3267" s="71" t="n">
        <v>8290503.44</v>
      </c>
      <c r="N3267" s="71" t="n">
        <v>165810.07</v>
      </c>
      <c r="O3267" s="71" t="n">
        <v>8124693.37</v>
      </c>
      <c r="P3267" s="71" t="n">
        <v>6535960.53</v>
      </c>
      <c r="Q3267" s="71" t="n">
        <v>1588732.84</v>
      </c>
      <c r="R3267" t="inlineStr">
        <is>
          <t>TK-03</t>
        </is>
      </c>
      <c r="S3267" t="inlineStr">
        <is>
          <t>Petrol</t>
        </is>
      </c>
      <c r="T3267" s="70" t="n">
        <v>2</v>
      </c>
      <c r="U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TY103259</t>
        </is>
      </c>
      <c r="B3268" s="68" t="n">
        <v>46090</v>
      </c>
      <c r="C3268" s="69" t="n">
        <v>2026</v>
      </c>
      <c r="D3268" t="inlineStr">
        <is>
          <t>Mar</t>
        </is>
      </c>
      <c r="E3268" t="inlineStr">
        <is>
          <t>North America</t>
        </is>
      </c>
      <c r="F3268" t="inlineStr">
        <is>
          <t>USA</t>
        </is>
      </c>
      <c r="G3268" t="inlineStr">
        <is>
          <t>Hilux</t>
        </is>
      </c>
      <c r="H3268" t="inlineStr">
        <is>
          <t>Dealer retail</t>
        </is>
      </c>
      <c r="I3268" t="inlineStr">
        <is>
          <t>Private buyer</t>
        </is>
      </c>
      <c r="J3268" t="inlineStr">
        <is>
          <t>Emma Clarke</t>
        </is>
      </c>
      <c r="K3268" s="70" t="n">
        <v>44</v>
      </c>
      <c r="L3268" s="71" t="n">
        <v>4144887.14</v>
      </c>
      <c r="M3268" s="71" t="n">
        <v>182375034.16</v>
      </c>
      <c r="N3268" s="71" t="n">
        <v>9118751.710000001</v>
      </c>
      <c r="O3268" s="71" t="n">
        <v>173256282.45</v>
      </c>
      <c r="P3268" s="71" t="n">
        <v>143105775.9</v>
      </c>
      <c r="Q3268" s="71" t="n">
        <v>30150506.55</v>
      </c>
      <c r="R3268" t="inlineStr">
        <is>
          <t>LA-02</t>
        </is>
      </c>
      <c r="S3268" t="inlineStr">
        <is>
          <t>Diesel</t>
        </is>
      </c>
      <c r="T3268" s="70" t="n">
        <v>47</v>
      </c>
      <c r="U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TY103260</t>
        </is>
      </c>
      <c r="B3269" s="68" t="n">
        <v>46090</v>
      </c>
      <c r="C3269" s="69" t="n">
        <v>2026</v>
      </c>
      <c r="D3269" t="inlineStr">
        <is>
          <t>Mar</t>
        </is>
      </c>
      <c r="E3269" t="inlineStr">
        <is>
          <t>Asia</t>
        </is>
      </c>
      <c r="F3269" t="inlineStr">
        <is>
          <t>Thailand</t>
        </is>
      </c>
      <c r="G3269" t="inlineStr">
        <is>
          <t>Land Cruiser</t>
        </is>
      </c>
      <c r="H3269" t="inlineStr">
        <is>
          <t>Fleet</t>
        </is>
      </c>
      <c r="I3269" t="inlineStr">
        <is>
          <t>Private buyer</t>
        </is>
      </c>
      <c r="J3269" t="inlineStr">
        <is>
          <t>Mei Lin</t>
        </is>
      </c>
      <c r="K3269" s="70" t="n">
        <v>35</v>
      </c>
      <c r="L3269" s="71" t="n">
        <v>7684764.77</v>
      </c>
      <c r="M3269" s="71" t="n">
        <v>268966766.95</v>
      </c>
      <c r="N3269" s="71" t="n">
        <v>0</v>
      </c>
      <c r="O3269" s="71" t="n">
        <v>268966766.95</v>
      </c>
      <c r="P3269" s="71" t="n">
        <v>193822111.77</v>
      </c>
      <c r="Q3269" s="71" t="n">
        <v>75144655.18000001</v>
      </c>
      <c r="R3269" t="inlineStr">
        <is>
          <t>BK-03</t>
        </is>
      </c>
      <c r="S3269" t="inlineStr">
        <is>
          <t>Petrol</t>
        </is>
      </c>
      <c r="T3269" s="70" t="n">
        <v>36</v>
      </c>
      <c r="U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TY103261</t>
        </is>
      </c>
      <c r="B3270" s="68" t="n">
        <v>46090</v>
      </c>
      <c r="C3270" s="69" t="n">
        <v>2026</v>
      </c>
      <c r="D3270" t="inlineStr">
        <is>
          <t>Mar</t>
        </is>
      </c>
      <c r="E3270" t="inlineStr">
        <is>
          <t>Europe</t>
        </is>
      </c>
      <c r="F3270" t="inlineStr">
        <is>
          <t>UK</t>
        </is>
      </c>
      <c r="G3270" t="inlineStr">
        <is>
          <t>Corolla</t>
        </is>
      </c>
      <c r="H3270" t="inlineStr">
        <is>
          <t>Dealer retail</t>
        </is>
      </c>
      <c r="I3270" t="inlineStr">
        <is>
          <t>Private buyer</t>
        </is>
      </c>
      <c r="J3270" t="inlineStr">
        <is>
          <t>Zoya Ahmed</t>
        </is>
      </c>
      <c r="K3270" s="70" t="n">
        <v>35</v>
      </c>
      <c r="L3270" s="71" t="n">
        <v>2966319.83</v>
      </c>
      <c r="M3270" s="71" t="n">
        <v>103821194.05</v>
      </c>
      <c r="N3270" s="71" t="n">
        <v>0</v>
      </c>
      <c r="O3270" s="71" t="n">
        <v>103821194.05</v>
      </c>
      <c r="P3270" s="71" t="n">
        <v>83513657.18000001</v>
      </c>
      <c r="Q3270" s="71" t="n">
        <v>20307536.87</v>
      </c>
      <c r="R3270" t="inlineStr">
        <is>
          <t>LN-04</t>
        </is>
      </c>
      <c r="S3270" t="inlineStr">
        <is>
          <t>Hybrid</t>
        </is>
      </c>
      <c r="T3270" s="70" t="n">
        <v>35</v>
      </c>
      <c r="U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TY103262</t>
        </is>
      </c>
      <c r="B3271" s="68" t="n">
        <v>46091</v>
      </c>
      <c r="C3271" s="69" t="n">
        <v>2026</v>
      </c>
      <c r="D3271" t="inlineStr">
        <is>
          <t>Mar</t>
        </is>
      </c>
      <c r="E3271" t="inlineStr">
        <is>
          <t>Japan</t>
        </is>
      </c>
      <c r="F3271" t="inlineStr">
        <is>
          <t>Japan</t>
        </is>
      </c>
      <c r="G3271" t="inlineStr">
        <is>
          <t>bZ4X</t>
        </is>
      </c>
      <c r="H3271" t="inlineStr">
        <is>
          <t>Dealer retail</t>
        </is>
      </c>
      <c r="I3271" t="inlineStr">
        <is>
          <t>Private buyer</t>
        </is>
      </c>
      <c r="J3271" t="inlineStr">
        <is>
          <t>Amir Khan</t>
        </is>
      </c>
      <c r="K3271" s="70" t="n">
        <v>18</v>
      </c>
      <c r="L3271" s="71" t="n">
        <v>7244606.1</v>
      </c>
      <c r="M3271" s="71" t="n">
        <v>130402909.8</v>
      </c>
      <c r="N3271" s="71" t="n">
        <v>0</v>
      </c>
      <c r="O3271" s="71" t="n">
        <v>130402909.8</v>
      </c>
      <c r="P3271" s="71" t="n">
        <v>98938252.23999999</v>
      </c>
      <c r="Q3271" s="71" t="n">
        <v>31464657.56</v>
      </c>
      <c r="R3271" t="inlineStr">
        <is>
          <t>OS-03</t>
        </is>
      </c>
      <c r="S3271" t="inlineStr">
        <is>
          <t>EV</t>
        </is>
      </c>
      <c r="T3271" s="70" t="n">
        <v>19</v>
      </c>
      <c r="U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TY103263</t>
        </is>
      </c>
      <c r="B3272" s="68" t="n">
        <v>46091</v>
      </c>
      <c r="C3272" s="69" t="n">
        <v>2026</v>
      </c>
      <c r="D3272" t="inlineStr">
        <is>
          <t>Mar</t>
        </is>
      </c>
      <c r="E3272" t="inlineStr">
        <is>
          <t>Europe</t>
        </is>
      </c>
      <c r="F3272" t="inlineStr">
        <is>
          <t>UK</t>
        </is>
      </c>
      <c r="G3272" t="inlineStr">
        <is>
          <t>RAV4</t>
        </is>
      </c>
      <c r="H3272" t="inlineStr">
        <is>
          <t>Dealer retail</t>
        </is>
      </c>
      <c r="I3272" t="inlineStr">
        <is>
          <t>Private buyer</t>
        </is>
      </c>
      <c r="J3272" t="inlineStr">
        <is>
          <t>Mei Lin</t>
        </is>
      </c>
      <c r="K3272" s="70" t="n">
        <v>34</v>
      </c>
      <c r="L3272" s="71" t="n">
        <v>3686348.54</v>
      </c>
      <c r="M3272" s="71" t="n">
        <v>125335850.36</v>
      </c>
      <c r="N3272" s="71" t="n">
        <v>2506717.01</v>
      </c>
      <c r="O3272" s="71" t="n">
        <v>122829133.35</v>
      </c>
      <c r="P3272" s="71" t="n">
        <v>99485487.59</v>
      </c>
      <c r="Q3272" s="71" t="n">
        <v>23343645.76</v>
      </c>
      <c r="R3272" t="inlineStr">
        <is>
          <t>LN-04</t>
        </is>
      </c>
      <c r="S3272" t="inlineStr">
        <is>
          <t>Hybrid</t>
        </is>
      </c>
      <c r="T3272" s="70" t="n">
        <v>35</v>
      </c>
      <c r="U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TY103264</t>
        </is>
      </c>
      <c r="B3273" s="68" t="n">
        <v>46091</v>
      </c>
      <c r="C3273" s="69" t="n">
        <v>2026</v>
      </c>
      <c r="D3273" t="inlineStr">
        <is>
          <t>Mar</t>
        </is>
      </c>
      <c r="E3273" t="inlineStr">
        <is>
          <t>Europe</t>
        </is>
      </c>
      <c r="F3273" t="inlineStr">
        <is>
          <t>France</t>
        </is>
      </c>
      <c r="G3273" t="inlineStr">
        <is>
          <t>Corolla</t>
        </is>
      </c>
      <c r="H3273" t="inlineStr">
        <is>
          <t>Dealer retail</t>
        </is>
      </c>
      <c r="I3273" t="inlineStr">
        <is>
          <t>Company fleet</t>
        </is>
      </c>
      <c r="J3273" t="inlineStr">
        <is>
          <t>Wei Chen</t>
        </is>
      </c>
      <c r="K3273" s="70" t="n">
        <v>41</v>
      </c>
      <c r="L3273" s="71" t="n">
        <v>2679974.58</v>
      </c>
      <c r="M3273" s="71" t="n">
        <v>109878957.78</v>
      </c>
      <c r="N3273" s="71" t="n">
        <v>3296368.73</v>
      </c>
      <c r="O3273" s="71" t="n">
        <v>106582589.05</v>
      </c>
      <c r="P3273" s="71" t="n">
        <v>90448540.73</v>
      </c>
      <c r="Q3273" s="71" t="n">
        <v>16134048.32</v>
      </c>
      <c r="R3273" t="inlineStr">
        <is>
          <t>PA-03</t>
        </is>
      </c>
      <c r="S3273" t="inlineStr">
        <is>
          <t>Hybrid</t>
        </is>
      </c>
      <c r="T3273" s="70" t="n">
        <v>43</v>
      </c>
      <c r="U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TY103265</t>
        </is>
      </c>
      <c r="B3274" s="68" t="n">
        <v>46091</v>
      </c>
      <c r="C3274" s="69" t="n">
        <v>2026</v>
      </c>
      <c r="D3274" t="inlineStr">
        <is>
          <t>Mar</t>
        </is>
      </c>
      <c r="E3274" t="inlineStr">
        <is>
          <t>North America</t>
        </is>
      </c>
      <c r="F3274" t="inlineStr">
        <is>
          <t>USA</t>
        </is>
      </c>
      <c r="G3274" t="inlineStr">
        <is>
          <t>RAV4</t>
        </is>
      </c>
      <c r="H3274" t="inlineStr">
        <is>
          <t>Dealer retail</t>
        </is>
      </c>
      <c r="I3274" t="inlineStr">
        <is>
          <t>Private buyer</t>
        </is>
      </c>
      <c r="J3274" t="inlineStr">
        <is>
          <t>Noah Smith</t>
        </is>
      </c>
      <c r="K3274" s="70" t="n">
        <v>23</v>
      </c>
      <c r="L3274" s="71" t="n">
        <v>3632884.34</v>
      </c>
      <c r="M3274" s="71" t="n">
        <v>83556339.81999999</v>
      </c>
      <c r="N3274" s="71" t="n">
        <v>1671126.8</v>
      </c>
      <c r="O3274" s="71" t="n">
        <v>81885213.02</v>
      </c>
      <c r="P3274" s="71" t="n">
        <v>67352628.17</v>
      </c>
      <c r="Q3274" s="71" t="n">
        <v>14532584.85</v>
      </c>
      <c r="R3274" t="inlineStr">
        <is>
          <t>NY-02</t>
        </is>
      </c>
      <c r="S3274" t="inlineStr">
        <is>
          <t>Petrol</t>
        </is>
      </c>
      <c r="T3274" s="70" t="n">
        <v>26</v>
      </c>
      <c r="U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TY103266</t>
        </is>
      </c>
      <c r="B3275" s="68" t="n">
        <v>46091</v>
      </c>
      <c r="C3275" s="69" t="n">
        <v>2026</v>
      </c>
      <c r="D3275" t="inlineStr">
        <is>
          <t>Mar</t>
        </is>
      </c>
      <c r="E3275" t="inlineStr">
        <is>
          <t>Middle East</t>
        </is>
      </c>
      <c r="F3275" t="inlineStr">
        <is>
          <t>UAE</t>
        </is>
      </c>
      <c r="G3275" t="inlineStr">
        <is>
          <t>Corolla</t>
        </is>
      </c>
      <c r="H3275" t="inlineStr">
        <is>
          <t>Fleet</t>
        </is>
      </c>
      <c r="I3275" t="inlineStr">
        <is>
          <t>Company fleet</t>
        </is>
      </c>
      <c r="J3275" t="inlineStr">
        <is>
          <t>Mei Lin</t>
        </is>
      </c>
      <c r="K3275" s="70" t="n">
        <v>45</v>
      </c>
      <c r="L3275" s="71" t="n">
        <v>2960129.1</v>
      </c>
      <c r="M3275" s="71" t="n">
        <v>133205809.5</v>
      </c>
      <c r="N3275" s="71" t="n">
        <v>0</v>
      </c>
      <c r="O3275" s="71" t="n">
        <v>133205809.5</v>
      </c>
      <c r="P3275" s="71" t="n">
        <v>101902298.2</v>
      </c>
      <c r="Q3275" s="71" t="n">
        <v>31303511.3</v>
      </c>
      <c r="R3275" t="inlineStr">
        <is>
          <t>DB-04</t>
        </is>
      </c>
      <c r="S3275" t="inlineStr">
        <is>
          <t>Hybrid</t>
        </is>
      </c>
      <c r="T3275" s="70" t="n">
        <v>45</v>
      </c>
      <c r="U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TY103267</t>
        </is>
      </c>
      <c r="B3276" s="68" t="n">
        <v>46091</v>
      </c>
      <c r="C3276" s="69" t="n">
        <v>2026</v>
      </c>
      <c r="D3276" t="inlineStr">
        <is>
          <t>Mar</t>
        </is>
      </c>
      <c r="E3276" t="inlineStr">
        <is>
          <t>North America</t>
        </is>
      </c>
      <c r="F3276" t="inlineStr">
        <is>
          <t>USA</t>
        </is>
      </c>
      <c r="G3276" t="inlineStr">
        <is>
          <t>RAV4</t>
        </is>
      </c>
      <c r="H3276" t="inlineStr">
        <is>
          <t>Dealer retail</t>
        </is>
      </c>
      <c r="I3276" t="inlineStr">
        <is>
          <t>Private buyer</t>
        </is>
      </c>
      <c r="J3276" t="inlineStr">
        <is>
          <t>Hiroshi Tanaka</t>
        </is>
      </c>
      <c r="K3276" s="70" t="n">
        <v>46</v>
      </c>
      <c r="L3276" s="71" t="n">
        <v>3613330.73</v>
      </c>
      <c r="M3276" s="71" t="n">
        <v>166213213.58</v>
      </c>
      <c r="N3276" s="71" t="n">
        <v>8310660.68</v>
      </c>
      <c r="O3276" s="71" t="n">
        <v>157902552.9</v>
      </c>
      <c r="P3276" s="71" t="n">
        <v>129561389.94</v>
      </c>
      <c r="Q3276" s="71" t="n">
        <v>28341162.96</v>
      </c>
      <c r="R3276" t="inlineStr">
        <is>
          <t>LA-01</t>
        </is>
      </c>
      <c r="S3276" t="inlineStr">
        <is>
          <t>Hybrid</t>
        </is>
      </c>
      <c r="T3276" s="70" t="n">
        <v>44</v>
      </c>
      <c r="U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TY103268</t>
        </is>
      </c>
      <c r="B3277" s="68" t="n">
        <v>46092</v>
      </c>
      <c r="C3277" s="69" t="n">
        <v>2026</v>
      </c>
      <c r="D3277" t="inlineStr">
        <is>
          <t>Mar</t>
        </is>
      </c>
      <c r="E3277" t="inlineStr">
        <is>
          <t>Japan</t>
        </is>
      </c>
      <c r="F3277" t="inlineStr">
        <is>
          <t>Japan</t>
        </is>
      </c>
      <c r="G3277" t="inlineStr">
        <is>
          <t>Camry</t>
        </is>
      </c>
      <c r="H3277" t="inlineStr">
        <is>
          <t>Fleet</t>
        </is>
      </c>
      <c r="I3277" t="inlineStr">
        <is>
          <t>Private buyer</t>
        </is>
      </c>
      <c r="J3277" t="inlineStr">
        <is>
          <t>Aisha Bello</t>
        </is>
      </c>
      <c r="K3277" s="70" t="n">
        <v>35</v>
      </c>
      <c r="L3277" s="71" t="n">
        <v>3859734.84</v>
      </c>
      <c r="M3277" s="71" t="n">
        <v>135090719.4</v>
      </c>
      <c r="N3277" s="71" t="n">
        <v>6754535.97</v>
      </c>
      <c r="O3277" s="71" t="n">
        <v>128336183.43</v>
      </c>
      <c r="P3277" s="71" t="n">
        <v>115299613.69</v>
      </c>
      <c r="Q3277" s="71" t="n">
        <v>13036569.74</v>
      </c>
      <c r="R3277" t="inlineStr">
        <is>
          <t>NG-01</t>
        </is>
      </c>
      <c r="S3277" t="inlineStr">
        <is>
          <t>Hybrid</t>
        </is>
      </c>
      <c r="T3277" s="70" t="n">
        <v>33</v>
      </c>
      <c r="U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TY103269</t>
        </is>
      </c>
      <c r="B3278" s="68" t="n">
        <v>46092</v>
      </c>
      <c r="C3278" s="69" t="n">
        <v>2026</v>
      </c>
      <c r="D3278" t="inlineStr">
        <is>
          <t>Mar</t>
        </is>
      </c>
      <c r="E3278" t="inlineStr">
        <is>
          <t>North America</t>
        </is>
      </c>
      <c r="F3278" t="inlineStr">
        <is>
          <t>USA</t>
        </is>
      </c>
      <c r="G3278" t="inlineStr">
        <is>
          <t>Camry</t>
        </is>
      </c>
      <c r="H3278" t="inlineStr">
        <is>
          <t>Dealer retail</t>
        </is>
      </c>
      <c r="I3278" t="inlineStr">
        <is>
          <t>Private buyer</t>
        </is>
      </c>
      <c r="J3278" t="inlineStr">
        <is>
          <t>Zoya Ahmed</t>
        </is>
      </c>
      <c r="K3278" s="70" t="n">
        <v>20</v>
      </c>
      <c r="L3278" s="71" t="n">
        <v>3894034.84</v>
      </c>
      <c r="M3278" s="71" t="n">
        <v>77880696.8</v>
      </c>
      <c r="N3278" s="71" t="n">
        <v>0</v>
      </c>
      <c r="O3278" s="71" t="n">
        <v>77880696.8</v>
      </c>
      <c r="P3278" s="71" t="n">
        <v>66037444.35</v>
      </c>
      <c r="Q3278" s="71" t="n">
        <v>11843252.45</v>
      </c>
      <c r="R3278" t="inlineStr">
        <is>
          <t>LA-02</t>
        </is>
      </c>
      <c r="S3278" t="inlineStr">
        <is>
          <t>Petrol</t>
        </is>
      </c>
      <c r="T3278" s="70" t="n">
        <v>21</v>
      </c>
      <c r="U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TY103270</t>
        </is>
      </c>
      <c r="B3279" s="68" t="n">
        <v>46092</v>
      </c>
      <c r="C3279" s="69" t="n">
        <v>2026</v>
      </c>
      <c r="D3279" t="inlineStr">
        <is>
          <t>Mar</t>
        </is>
      </c>
      <c r="E3279" t="inlineStr">
        <is>
          <t>North America</t>
        </is>
      </c>
      <c r="F3279" t="inlineStr">
        <is>
          <t>Canada</t>
        </is>
      </c>
      <c r="G3279" t="inlineStr">
        <is>
          <t>RAV4</t>
        </is>
      </c>
      <c r="H3279" t="inlineStr">
        <is>
          <t>Dealer retail</t>
        </is>
      </c>
      <c r="I3279" t="inlineStr">
        <is>
          <t>Private buyer</t>
        </is>
      </c>
      <c r="J3279" t="inlineStr">
        <is>
          <t>Omar Haddad</t>
        </is>
      </c>
      <c r="K3279" s="70" t="n">
        <v>18</v>
      </c>
      <c r="L3279" s="71" t="n">
        <v>3881341.59</v>
      </c>
      <c r="M3279" s="71" t="n">
        <v>69864148.62</v>
      </c>
      <c r="N3279" s="71" t="n">
        <v>0</v>
      </c>
      <c r="O3279" s="71" t="n">
        <v>69864148.62</v>
      </c>
      <c r="P3279" s="71" t="n">
        <v>51644442.16</v>
      </c>
      <c r="Q3279" s="71" t="n">
        <v>18219706.46</v>
      </c>
      <c r="R3279" t="inlineStr">
        <is>
          <t>TO-03</t>
        </is>
      </c>
      <c r="S3279" t="inlineStr">
        <is>
          <t>Hybrid</t>
        </is>
      </c>
      <c r="T3279" s="70" t="n">
        <v>19</v>
      </c>
      <c r="U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TY103271</t>
        </is>
      </c>
      <c r="B3280" s="68" t="n">
        <v>46092</v>
      </c>
      <c r="C3280" s="69" t="n">
        <v>2026</v>
      </c>
      <c r="D3280" t="inlineStr">
        <is>
          <t>Mar</t>
        </is>
      </c>
      <c r="E3280" t="inlineStr">
        <is>
          <t>Japan</t>
        </is>
      </c>
      <c r="F3280" t="inlineStr">
        <is>
          <t>Japan</t>
        </is>
      </c>
      <c r="G3280" t="inlineStr">
        <is>
          <t>Corolla</t>
        </is>
      </c>
      <c r="H3280" t="inlineStr">
        <is>
          <t>Dealer retail</t>
        </is>
      </c>
      <c r="I3280" t="inlineStr">
        <is>
          <t>Private buyer</t>
        </is>
      </c>
      <c r="J3280" t="inlineStr">
        <is>
          <t>Lucas Martin</t>
        </is>
      </c>
      <c r="K3280" s="70" t="n">
        <v>9</v>
      </c>
      <c r="L3280" s="71" t="n">
        <v>2762215.25</v>
      </c>
      <c r="M3280" s="71" t="n">
        <v>24859937.25</v>
      </c>
      <c r="N3280" s="71" t="n">
        <v>1242996.86</v>
      </c>
      <c r="O3280" s="71" t="n">
        <v>23616940.39</v>
      </c>
      <c r="P3280" s="71" t="n">
        <v>19918101.77</v>
      </c>
      <c r="Q3280" s="71" t="n">
        <v>3698838.62</v>
      </c>
      <c r="R3280" t="inlineStr">
        <is>
          <t>TK-01</t>
        </is>
      </c>
      <c r="S3280" t="inlineStr">
        <is>
          <t>Hybrid</t>
        </is>
      </c>
      <c r="T3280" s="70" t="n">
        <v>9</v>
      </c>
      <c r="U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TY103272</t>
        </is>
      </c>
      <c r="B3281" s="68" t="n">
        <v>46092</v>
      </c>
      <c r="C3281" s="69" t="n">
        <v>2026</v>
      </c>
      <c r="D3281" t="inlineStr">
        <is>
          <t>Mar</t>
        </is>
      </c>
      <c r="E3281" t="inlineStr">
        <is>
          <t>Asia</t>
        </is>
      </c>
      <c r="F3281" t="inlineStr">
        <is>
          <t>Indonesia</t>
        </is>
      </c>
      <c r="G3281" t="inlineStr">
        <is>
          <t>Corolla</t>
        </is>
      </c>
      <c r="H3281" t="inlineStr">
        <is>
          <t>Online reservation</t>
        </is>
      </c>
      <c r="I3281" t="inlineStr">
        <is>
          <t>Private buyer</t>
        </is>
      </c>
      <c r="J3281" t="inlineStr">
        <is>
          <t>Amir Khan</t>
        </is>
      </c>
      <c r="K3281" s="70" t="n">
        <v>45</v>
      </c>
      <c r="L3281" s="71" t="n">
        <v>2841917.77</v>
      </c>
      <c r="M3281" s="71" t="n">
        <v>127886299.65</v>
      </c>
      <c r="N3281" s="71" t="n">
        <v>3836588.99</v>
      </c>
      <c r="O3281" s="71" t="n">
        <v>124049710.66</v>
      </c>
      <c r="P3281" s="71" t="n">
        <v>103143508.13</v>
      </c>
      <c r="Q3281" s="71" t="n">
        <v>20906202.53</v>
      </c>
      <c r="R3281" t="inlineStr">
        <is>
          <t>JK-03</t>
        </is>
      </c>
      <c r="S3281" t="inlineStr">
        <is>
          <t>Petrol</t>
        </is>
      </c>
      <c r="T3281" s="70" t="n">
        <v>50</v>
      </c>
      <c r="U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TY103273</t>
        </is>
      </c>
      <c r="B3282" s="68" t="n">
        <v>46092</v>
      </c>
      <c r="C3282" s="69" t="n">
        <v>2026</v>
      </c>
      <c r="D3282" t="inlineStr">
        <is>
          <t>Mar</t>
        </is>
      </c>
      <c r="E3282" t="inlineStr">
        <is>
          <t>North America</t>
        </is>
      </c>
      <c r="F3282" t="inlineStr">
        <is>
          <t>Canada</t>
        </is>
      </c>
      <c r="G3282" t="inlineStr">
        <is>
          <t>RAV4</t>
        </is>
      </c>
      <c r="H3282" t="inlineStr">
        <is>
          <t>Dealer retail</t>
        </is>
      </c>
      <c r="I3282" t="inlineStr">
        <is>
          <t>Private buyer</t>
        </is>
      </c>
      <c r="J3282" t="inlineStr">
        <is>
          <t>Sara Rossi</t>
        </is>
      </c>
      <c r="K3282" s="70" t="n">
        <v>42</v>
      </c>
      <c r="L3282" s="71" t="n">
        <v>3806586.87</v>
      </c>
      <c r="M3282" s="71" t="n">
        <v>159876648.54</v>
      </c>
      <c r="N3282" s="71" t="n">
        <v>7993832.43</v>
      </c>
      <c r="O3282" s="71" t="n">
        <v>151882816.11</v>
      </c>
      <c r="P3282" s="71" t="n">
        <v>115222470.08</v>
      </c>
      <c r="Q3282" s="71" t="n">
        <v>36660346.03</v>
      </c>
      <c r="R3282" t="inlineStr">
        <is>
          <t>TO-03</t>
        </is>
      </c>
      <c r="S3282" t="inlineStr">
        <is>
          <t>Hybrid</t>
        </is>
      </c>
      <c r="T3282" s="70" t="n">
        <v>47</v>
      </c>
      <c r="U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TY103274</t>
        </is>
      </c>
      <c r="B3283" s="68" t="n">
        <v>46092</v>
      </c>
      <c r="C3283" s="69" t="n">
        <v>2026</v>
      </c>
      <c r="D3283" t="inlineStr">
        <is>
          <t>Mar</t>
        </is>
      </c>
      <c r="E3283" t="inlineStr">
        <is>
          <t>Asia</t>
        </is>
      </c>
      <c r="F3283" t="inlineStr">
        <is>
          <t>Thailand</t>
        </is>
      </c>
      <c r="G3283" t="inlineStr">
        <is>
          <t>RAV4</t>
        </is>
      </c>
      <c r="H3283" t="inlineStr">
        <is>
          <t>Dealer retail</t>
        </is>
      </c>
      <c r="I3283" t="inlineStr">
        <is>
          <t>Private buyer</t>
        </is>
      </c>
      <c r="J3283" t="inlineStr">
        <is>
          <t>Wei Chen</t>
        </is>
      </c>
      <c r="K3283" s="70" t="n">
        <v>16</v>
      </c>
      <c r="L3283" s="71" t="n">
        <v>3802064.72</v>
      </c>
      <c r="M3283" s="71" t="n">
        <v>60833035.52</v>
      </c>
      <c r="N3283" s="71" t="n">
        <v>0</v>
      </c>
      <c r="O3283" s="71" t="n">
        <v>60833035.52</v>
      </c>
      <c r="P3283" s="71" t="n">
        <v>45823250.36</v>
      </c>
      <c r="Q3283" s="71" t="n">
        <v>15009785.16</v>
      </c>
      <c r="R3283" t="inlineStr">
        <is>
          <t>BK-01</t>
        </is>
      </c>
      <c r="S3283" t="inlineStr">
        <is>
          <t>Hybrid</t>
        </is>
      </c>
      <c r="T3283" s="70" t="n">
        <v>18</v>
      </c>
      <c r="U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TY103275</t>
        </is>
      </c>
      <c r="B3284" s="68" t="n">
        <v>46092</v>
      </c>
      <c r="C3284" s="69" t="n">
        <v>2026</v>
      </c>
      <c r="D3284" t="inlineStr">
        <is>
          <t>Mar</t>
        </is>
      </c>
      <c r="E3284" t="inlineStr">
        <is>
          <t>Asia</t>
        </is>
      </c>
      <c r="F3284" t="inlineStr">
        <is>
          <t>India</t>
        </is>
      </c>
      <c r="G3284" t="inlineStr">
        <is>
          <t>bZ4X</t>
        </is>
      </c>
      <c r="H3284" t="inlineStr">
        <is>
          <t>Online reservation</t>
        </is>
      </c>
      <c r="I3284" t="inlineStr">
        <is>
          <t>Private buyer</t>
        </is>
      </c>
      <c r="J3284" t="inlineStr">
        <is>
          <t>Wei Chen</t>
        </is>
      </c>
      <c r="K3284" s="70" t="n">
        <v>25</v>
      </c>
      <c r="L3284" s="71" t="n">
        <v>7138941.27</v>
      </c>
      <c r="M3284" s="71" t="n">
        <v>178473531.75</v>
      </c>
      <c r="N3284" s="71" t="n">
        <v>3569470.64</v>
      </c>
      <c r="O3284" s="71" t="n">
        <v>174904061.11</v>
      </c>
      <c r="P3284" s="71" t="n">
        <v>140250152.17</v>
      </c>
      <c r="Q3284" s="71" t="n">
        <v>34653908.94</v>
      </c>
      <c r="R3284" t="inlineStr">
        <is>
          <t>PU-03</t>
        </is>
      </c>
      <c r="S3284" t="inlineStr">
        <is>
          <t>EV</t>
        </is>
      </c>
      <c r="T3284" s="70" t="n">
        <v>27</v>
      </c>
      <c r="U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TY103276</t>
        </is>
      </c>
      <c r="B3285" s="68" t="n">
        <v>46092</v>
      </c>
      <c r="C3285" s="69" t="n">
        <v>2026</v>
      </c>
      <c r="D3285" t="inlineStr">
        <is>
          <t>Mar</t>
        </is>
      </c>
      <c r="E3285" t="inlineStr">
        <is>
          <t>Japan</t>
        </is>
      </c>
      <c r="F3285" t="inlineStr">
        <is>
          <t>Japan</t>
        </is>
      </c>
      <c r="G3285" t="inlineStr">
        <is>
          <t>Corolla</t>
        </is>
      </c>
      <c r="H3285" t="inlineStr">
        <is>
          <t>Online reservation</t>
        </is>
      </c>
      <c r="I3285" t="inlineStr">
        <is>
          <t>Private buyer</t>
        </is>
      </c>
      <c r="J3285" t="inlineStr">
        <is>
          <t>Fatima Al-Saud</t>
        </is>
      </c>
      <c r="K3285" s="70" t="n">
        <v>2</v>
      </c>
      <c r="L3285" s="71" t="n">
        <v>2663733.81</v>
      </c>
      <c r="M3285" s="71" t="n">
        <v>5327467.62</v>
      </c>
      <c r="N3285" s="71" t="n">
        <v>159824.03</v>
      </c>
      <c r="O3285" s="71" t="n">
        <v>5167643.59</v>
      </c>
      <c r="P3285" s="71" t="n">
        <v>4539446.56</v>
      </c>
      <c r="Q3285" s="71" t="n">
        <v>628197.03</v>
      </c>
      <c r="R3285" t="inlineStr">
        <is>
          <t>OS-03</t>
        </is>
      </c>
      <c r="S3285" t="inlineStr">
        <is>
          <t>Hybrid</t>
        </is>
      </c>
      <c r="T3285" s="70" t="n">
        <v>2</v>
      </c>
      <c r="U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TY103277</t>
        </is>
      </c>
      <c r="B3286" s="68" t="n">
        <v>46092</v>
      </c>
      <c r="C3286" s="69" t="n">
        <v>2026</v>
      </c>
      <c r="D3286" t="inlineStr">
        <is>
          <t>Mar</t>
        </is>
      </c>
      <c r="E3286" t="inlineStr">
        <is>
          <t>Japan</t>
        </is>
      </c>
      <c r="F3286" t="inlineStr">
        <is>
          <t>Japan</t>
        </is>
      </c>
      <c r="G3286" t="inlineStr">
        <is>
          <t>Corolla</t>
        </is>
      </c>
      <c r="H3286" t="inlineStr">
        <is>
          <t>Fleet</t>
        </is>
      </c>
      <c r="I3286" t="inlineStr">
        <is>
          <t>Government</t>
        </is>
      </c>
      <c r="J3286" t="inlineStr">
        <is>
          <t>Fatima Al-Saud</t>
        </is>
      </c>
      <c r="K3286" s="70" t="n">
        <v>34</v>
      </c>
      <c r="L3286" s="71" t="n">
        <v>2926823.28</v>
      </c>
      <c r="M3286" s="71" t="n">
        <v>99511991.52</v>
      </c>
      <c r="N3286" s="71" t="n">
        <v>1990239.83</v>
      </c>
      <c r="O3286" s="71" t="n">
        <v>97521751.69</v>
      </c>
      <c r="P3286" s="71" t="n">
        <v>78691681.94</v>
      </c>
      <c r="Q3286" s="71" t="n">
        <v>18830069.75</v>
      </c>
      <c r="R3286" t="inlineStr">
        <is>
          <t>OS-02</t>
        </is>
      </c>
      <c r="S3286" t="inlineStr">
        <is>
          <t>Petrol</t>
        </is>
      </c>
      <c r="T3286" s="70" t="n">
        <v>33</v>
      </c>
      <c r="U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TY103278</t>
        </is>
      </c>
      <c r="B3287" s="68" t="n">
        <v>46092</v>
      </c>
      <c r="C3287" s="69" t="n">
        <v>2026</v>
      </c>
      <c r="D3287" t="inlineStr">
        <is>
          <t>Mar</t>
        </is>
      </c>
      <c r="E3287" t="inlineStr">
        <is>
          <t>Middle East</t>
        </is>
      </c>
      <c r="F3287" t="inlineStr">
        <is>
          <t>UAE</t>
        </is>
      </c>
      <c r="G3287" t="inlineStr">
        <is>
          <t>Corolla</t>
        </is>
      </c>
      <c r="H3287" t="inlineStr">
        <is>
          <t>Online reservation</t>
        </is>
      </c>
      <c r="I3287" t="inlineStr">
        <is>
          <t>Private buyer</t>
        </is>
      </c>
      <c r="J3287" t="inlineStr">
        <is>
          <t>Sara Rossi</t>
        </is>
      </c>
      <c r="K3287" s="70" t="n">
        <v>26</v>
      </c>
      <c r="L3287" s="71" t="n">
        <v>2684044</v>
      </c>
      <c r="M3287" s="71" t="n">
        <v>69785144</v>
      </c>
      <c r="N3287" s="71" t="n">
        <v>1395702.88</v>
      </c>
      <c r="O3287" s="71" t="n">
        <v>68389441.12</v>
      </c>
      <c r="P3287" s="71" t="n">
        <v>60615088.91</v>
      </c>
      <c r="Q3287" s="71" t="n">
        <v>7774352.21</v>
      </c>
      <c r="R3287" t="inlineStr">
        <is>
          <t>DB-03</t>
        </is>
      </c>
      <c r="S3287" t="inlineStr">
        <is>
          <t>Hybrid</t>
        </is>
      </c>
      <c r="T3287" s="70" t="n">
        <v>27</v>
      </c>
      <c r="U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TY103279</t>
        </is>
      </c>
      <c r="B3288" s="68" t="n">
        <v>46092</v>
      </c>
      <c r="C3288" s="69" t="n">
        <v>2026</v>
      </c>
      <c r="D3288" t="inlineStr">
        <is>
          <t>Mar</t>
        </is>
      </c>
      <c r="E3288" t="inlineStr">
        <is>
          <t>Asia</t>
        </is>
      </c>
      <c r="F3288" t="inlineStr">
        <is>
          <t>India</t>
        </is>
      </c>
      <c r="G3288" t="inlineStr">
        <is>
          <t>Camry</t>
        </is>
      </c>
      <c r="H3288" t="inlineStr">
        <is>
          <t>Dealer retail</t>
        </is>
      </c>
      <c r="I3288" t="inlineStr">
        <is>
          <t>Private buyer</t>
        </is>
      </c>
      <c r="J3288" t="inlineStr">
        <is>
          <t>Shraddha Kulkarni</t>
        </is>
      </c>
      <c r="K3288" s="70" t="n">
        <v>33</v>
      </c>
      <c r="L3288" s="71" t="n">
        <v>3839926.44</v>
      </c>
      <c r="M3288" s="71" t="n">
        <v>126717572.52</v>
      </c>
      <c r="N3288" s="71" t="n">
        <v>6335878.63</v>
      </c>
      <c r="O3288" s="71" t="n">
        <v>120381693.89</v>
      </c>
      <c r="P3288" s="71" t="n">
        <v>106172308.14</v>
      </c>
      <c r="Q3288" s="71" t="n">
        <v>14209385.75</v>
      </c>
      <c r="R3288" t="inlineStr">
        <is>
          <t>BL-04</t>
        </is>
      </c>
      <c r="S3288" t="inlineStr">
        <is>
          <t>Hybrid</t>
        </is>
      </c>
      <c r="T3288" s="70" t="n">
        <v>32</v>
      </c>
      <c r="U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TY103280</t>
        </is>
      </c>
      <c r="B3289" s="68" t="n">
        <v>46093</v>
      </c>
      <c r="C3289" s="69" t="n">
        <v>2026</v>
      </c>
      <c r="D3289" t="inlineStr">
        <is>
          <t>Mar</t>
        </is>
      </c>
      <c r="E3289" t="inlineStr">
        <is>
          <t>Europe</t>
        </is>
      </c>
      <c r="F3289" t="inlineStr">
        <is>
          <t>Germany</t>
        </is>
      </c>
      <c r="G3289" t="inlineStr">
        <is>
          <t>Camry</t>
        </is>
      </c>
      <c r="H3289" t="inlineStr">
        <is>
          <t>Dealer retail</t>
        </is>
      </c>
      <c r="I3289" t="inlineStr">
        <is>
          <t>Private buyer</t>
        </is>
      </c>
      <c r="J3289" t="inlineStr">
        <is>
          <t>Zoya Ahmed</t>
        </is>
      </c>
      <c r="K3289" s="70" t="n">
        <v>44</v>
      </c>
      <c r="L3289" s="71" t="n">
        <v>4049500.95</v>
      </c>
      <c r="M3289" s="71" t="n">
        <v>178178041.8</v>
      </c>
      <c r="N3289" s="71" t="n">
        <v>0</v>
      </c>
      <c r="O3289" s="71" t="n">
        <v>178178041.8</v>
      </c>
      <c r="P3289" s="71" t="n">
        <v>146001897.48</v>
      </c>
      <c r="Q3289" s="71" t="n">
        <v>32176144.32</v>
      </c>
      <c r="R3289" t="inlineStr">
        <is>
          <t>BE-03</t>
        </is>
      </c>
      <c r="S3289" t="inlineStr">
        <is>
          <t>Hybrid</t>
        </is>
      </c>
      <c r="T3289" s="70" t="n">
        <v>46</v>
      </c>
      <c r="U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TY103281</t>
        </is>
      </c>
      <c r="B3290" s="68" t="n">
        <v>46093</v>
      </c>
      <c r="C3290" s="69" t="n">
        <v>2026</v>
      </c>
      <c r="D3290" t="inlineStr">
        <is>
          <t>Mar</t>
        </is>
      </c>
      <c r="E3290" t="inlineStr">
        <is>
          <t>Japan</t>
        </is>
      </c>
      <c r="F3290" t="inlineStr">
        <is>
          <t>Japan</t>
        </is>
      </c>
      <c r="G3290" t="inlineStr">
        <is>
          <t>Corolla</t>
        </is>
      </c>
      <c r="H3290" t="inlineStr">
        <is>
          <t>Dealer retail</t>
        </is>
      </c>
      <c r="I3290" t="inlineStr">
        <is>
          <t>Company fleet</t>
        </is>
      </c>
      <c r="J3290" t="inlineStr">
        <is>
          <t>Zoya Ahmed</t>
        </is>
      </c>
      <c r="K3290" s="70" t="n">
        <v>23</v>
      </c>
      <c r="L3290" s="71" t="n">
        <v>2823925.27</v>
      </c>
      <c r="M3290" s="71" t="n">
        <v>64950281.21</v>
      </c>
      <c r="N3290" s="71" t="n">
        <v>0</v>
      </c>
      <c r="O3290" s="71" t="n">
        <v>64950281.21</v>
      </c>
      <c r="P3290" s="71" t="n">
        <v>52078394.73</v>
      </c>
      <c r="Q3290" s="71" t="n">
        <v>12871886.48</v>
      </c>
      <c r="R3290" t="inlineStr">
        <is>
          <t>OS-04</t>
        </is>
      </c>
      <c r="S3290" t="inlineStr">
        <is>
          <t>Hybrid</t>
        </is>
      </c>
      <c r="T3290" s="70" t="n">
        <v>25</v>
      </c>
      <c r="U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TY103282</t>
        </is>
      </c>
      <c r="B3291" s="68" t="n">
        <v>46093</v>
      </c>
      <c r="C3291" s="69" t="n">
        <v>2026</v>
      </c>
      <c r="D3291" t="inlineStr">
        <is>
          <t>Mar</t>
        </is>
      </c>
      <c r="E3291" t="inlineStr">
        <is>
          <t>North America</t>
        </is>
      </c>
      <c r="F3291" t="inlineStr">
        <is>
          <t>Canada</t>
        </is>
      </c>
      <c r="G3291" t="inlineStr">
        <is>
          <t>Corolla</t>
        </is>
      </c>
      <c r="H3291" t="inlineStr">
        <is>
          <t>Dealer retail</t>
        </is>
      </c>
      <c r="I3291" t="inlineStr">
        <is>
          <t>Private buyer</t>
        </is>
      </c>
      <c r="J3291" t="inlineStr">
        <is>
          <t>Shraddha Kulkarni</t>
        </is>
      </c>
      <c r="K3291" s="70" t="n">
        <v>9</v>
      </c>
      <c r="L3291" s="71" t="n">
        <v>2918890.39</v>
      </c>
      <c r="M3291" s="71" t="n">
        <v>26270013.51</v>
      </c>
      <c r="N3291" s="71" t="n">
        <v>0</v>
      </c>
      <c r="O3291" s="71" t="n">
        <v>26270013.51</v>
      </c>
      <c r="P3291" s="71" t="n">
        <v>19978310.58</v>
      </c>
      <c r="Q3291" s="71" t="n">
        <v>6291702.93</v>
      </c>
      <c r="R3291" t="inlineStr">
        <is>
          <t>TO-03</t>
        </is>
      </c>
      <c r="S3291" t="inlineStr">
        <is>
          <t>Hybrid</t>
        </is>
      </c>
      <c r="T3291" s="70" t="n">
        <v>9</v>
      </c>
      <c r="U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TY103283</t>
        </is>
      </c>
      <c r="B3292" s="68" t="n">
        <v>46093</v>
      </c>
      <c r="C3292" s="69" t="n">
        <v>2026</v>
      </c>
      <c r="D3292" t="inlineStr">
        <is>
          <t>Mar</t>
        </is>
      </c>
      <c r="E3292" t="inlineStr">
        <is>
          <t>North America</t>
        </is>
      </c>
      <c r="F3292" t="inlineStr">
        <is>
          <t>Canada</t>
        </is>
      </c>
      <c r="G3292" t="inlineStr">
        <is>
          <t>Prius</t>
        </is>
      </c>
      <c r="H3292" t="inlineStr">
        <is>
          <t>Dealer retail</t>
        </is>
      </c>
      <c r="I3292" t="inlineStr">
        <is>
          <t>Private buyer</t>
        </is>
      </c>
      <c r="J3292" t="inlineStr">
        <is>
          <t>Priya Nair</t>
        </is>
      </c>
      <c r="K3292" s="70" t="n">
        <v>23</v>
      </c>
      <c r="L3292" s="71" t="n">
        <v>3828651.81</v>
      </c>
      <c r="M3292" s="71" t="n">
        <v>88058991.63</v>
      </c>
      <c r="N3292" s="71" t="n">
        <v>0</v>
      </c>
      <c r="O3292" s="71" t="n">
        <v>88058991.63</v>
      </c>
      <c r="P3292" s="71" t="n">
        <v>67327631.14</v>
      </c>
      <c r="Q3292" s="71" t="n">
        <v>20731360.49</v>
      </c>
      <c r="R3292" t="inlineStr">
        <is>
          <t>TO-02</t>
        </is>
      </c>
      <c r="S3292" t="inlineStr">
        <is>
          <t>Hybrid</t>
        </is>
      </c>
      <c r="T3292" s="70" t="n">
        <v>25</v>
      </c>
      <c r="U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TY103284</t>
        </is>
      </c>
      <c r="B3293" s="68" t="n">
        <v>46093</v>
      </c>
      <c r="C3293" s="69" t="n">
        <v>2026</v>
      </c>
      <c r="D3293" t="inlineStr">
        <is>
          <t>Mar</t>
        </is>
      </c>
      <c r="E3293" t="inlineStr">
        <is>
          <t>Asia</t>
        </is>
      </c>
      <c r="F3293" t="inlineStr">
        <is>
          <t>Indonesia</t>
        </is>
      </c>
      <c r="G3293" t="inlineStr">
        <is>
          <t>RAV4</t>
        </is>
      </c>
      <c r="H3293" t="inlineStr">
        <is>
          <t>Dealer retail</t>
        </is>
      </c>
      <c r="I3293" t="inlineStr">
        <is>
          <t>Private buyer</t>
        </is>
      </c>
      <c r="J3293" t="inlineStr">
        <is>
          <t>Hiroshi Tanaka</t>
        </is>
      </c>
      <c r="K3293" s="70" t="n">
        <v>5</v>
      </c>
      <c r="L3293" s="71" t="n">
        <v>3853957.34</v>
      </c>
      <c r="M3293" s="71" t="n">
        <v>19269786.7</v>
      </c>
      <c r="N3293" s="71" t="n">
        <v>578093.6</v>
      </c>
      <c r="O3293" s="71" t="n">
        <v>18691693.1</v>
      </c>
      <c r="P3293" s="71" t="n">
        <v>14598172.84</v>
      </c>
      <c r="Q3293" s="71" t="n">
        <v>4093520.26</v>
      </c>
      <c r="R3293" t="inlineStr">
        <is>
          <t>JK-01</t>
        </is>
      </c>
      <c r="S3293" t="inlineStr">
        <is>
          <t>Petrol</t>
        </is>
      </c>
      <c r="T3293" s="70" t="n">
        <v>5</v>
      </c>
      <c r="U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TY103285</t>
        </is>
      </c>
      <c r="B3294" s="68" t="n">
        <v>46094</v>
      </c>
      <c r="C3294" s="69" t="n">
        <v>2026</v>
      </c>
      <c r="D3294" t="inlineStr">
        <is>
          <t>Mar</t>
        </is>
      </c>
      <c r="E3294" t="inlineStr">
        <is>
          <t>North America</t>
        </is>
      </c>
      <c r="F3294" t="inlineStr">
        <is>
          <t>USA</t>
        </is>
      </c>
      <c r="G3294" t="inlineStr">
        <is>
          <t>RAV4</t>
        </is>
      </c>
      <c r="H3294" t="inlineStr">
        <is>
          <t>Dealer retail</t>
        </is>
      </c>
      <c r="I3294" t="inlineStr">
        <is>
          <t>Company fleet</t>
        </is>
      </c>
      <c r="J3294" t="inlineStr">
        <is>
          <t>Sophie Müller</t>
        </is>
      </c>
      <c r="K3294" s="70" t="n">
        <v>44</v>
      </c>
      <c r="L3294" s="71" t="n">
        <v>3816222.95</v>
      </c>
      <c r="M3294" s="71" t="n">
        <v>167913809.8</v>
      </c>
      <c r="N3294" s="71" t="n">
        <v>8395690.49</v>
      </c>
      <c r="O3294" s="71" t="n">
        <v>159518119.31</v>
      </c>
      <c r="P3294" s="71" t="n">
        <v>127442679.46</v>
      </c>
      <c r="Q3294" s="71" t="n">
        <v>32075439.85</v>
      </c>
      <c r="R3294" t="inlineStr">
        <is>
          <t>TX-02</t>
        </is>
      </c>
      <c r="S3294" t="inlineStr">
        <is>
          <t>Petrol</t>
        </is>
      </c>
      <c r="T3294" s="70" t="n">
        <v>45</v>
      </c>
      <c r="U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TY103286</t>
        </is>
      </c>
      <c r="B3295" s="68" t="n">
        <v>46094</v>
      </c>
      <c r="C3295" s="69" t="n">
        <v>2026</v>
      </c>
      <c r="D3295" t="inlineStr">
        <is>
          <t>Mar</t>
        </is>
      </c>
      <c r="E3295" t="inlineStr">
        <is>
          <t>Japan</t>
        </is>
      </c>
      <c r="F3295" t="inlineStr">
        <is>
          <t>Japan</t>
        </is>
      </c>
      <c r="G3295" t="inlineStr">
        <is>
          <t>RAV4</t>
        </is>
      </c>
      <c r="H3295" t="inlineStr">
        <is>
          <t>Dealer retail</t>
        </is>
      </c>
      <c r="I3295" t="inlineStr">
        <is>
          <t>Private buyer</t>
        </is>
      </c>
      <c r="J3295" t="inlineStr">
        <is>
          <t>Liam O'Brien</t>
        </is>
      </c>
      <c r="K3295" s="70" t="n">
        <v>19</v>
      </c>
      <c r="L3295" s="71" t="n">
        <v>3537960.26</v>
      </c>
      <c r="M3295" s="71" t="n">
        <v>67221244.94</v>
      </c>
      <c r="N3295" s="71" t="n">
        <v>0</v>
      </c>
      <c r="O3295" s="71" t="n">
        <v>67221244.94</v>
      </c>
      <c r="P3295" s="71" t="n">
        <v>54560500.47</v>
      </c>
      <c r="Q3295" s="71" t="n">
        <v>12660744.47</v>
      </c>
      <c r="R3295" t="inlineStr">
        <is>
          <t>OS-02</t>
        </is>
      </c>
      <c r="S3295" t="inlineStr">
        <is>
          <t>Hybrid</t>
        </is>
      </c>
      <c r="T3295" s="70" t="n">
        <v>20</v>
      </c>
      <c r="U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TY103287</t>
        </is>
      </c>
      <c r="B3296" s="68" t="n">
        <v>46094</v>
      </c>
      <c r="C3296" s="69" t="n">
        <v>2026</v>
      </c>
      <c r="D3296" t="inlineStr">
        <is>
          <t>Mar</t>
        </is>
      </c>
      <c r="E3296" t="inlineStr">
        <is>
          <t>North America</t>
        </is>
      </c>
      <c r="F3296" t="inlineStr">
        <is>
          <t>USA</t>
        </is>
      </c>
      <c r="G3296" t="inlineStr">
        <is>
          <t>Corolla</t>
        </is>
      </c>
      <c r="H3296" t="inlineStr">
        <is>
          <t>Dealer retail</t>
        </is>
      </c>
      <c r="I3296" t="inlineStr">
        <is>
          <t>Private buyer</t>
        </is>
      </c>
      <c r="J3296" t="inlineStr">
        <is>
          <t>Mei Lin</t>
        </is>
      </c>
      <c r="K3296" s="70" t="n">
        <v>19</v>
      </c>
      <c r="L3296" s="71" t="n">
        <v>2775843.22</v>
      </c>
      <c r="M3296" s="71" t="n">
        <v>52741021.18</v>
      </c>
      <c r="N3296" s="71" t="n">
        <v>1054820.42</v>
      </c>
      <c r="O3296" s="71" t="n">
        <v>51686200.76</v>
      </c>
      <c r="P3296" s="71" t="n">
        <v>43198694.35</v>
      </c>
      <c r="Q3296" s="71" t="n">
        <v>8487506.41</v>
      </c>
      <c r="R3296" t="inlineStr">
        <is>
          <t>LA-04</t>
        </is>
      </c>
      <c r="S3296" t="inlineStr">
        <is>
          <t>Hybrid</t>
        </is>
      </c>
      <c r="T3296" s="70" t="n">
        <v>20</v>
      </c>
      <c r="U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TY103288</t>
        </is>
      </c>
      <c r="B3297" s="68" t="n">
        <v>46094</v>
      </c>
      <c r="C3297" s="69" t="n">
        <v>2026</v>
      </c>
      <c r="D3297" t="inlineStr">
        <is>
          <t>Mar</t>
        </is>
      </c>
      <c r="E3297" t="inlineStr">
        <is>
          <t>North America</t>
        </is>
      </c>
      <c r="F3297" t="inlineStr">
        <is>
          <t>Canada</t>
        </is>
      </c>
      <c r="G3297" t="inlineStr">
        <is>
          <t>Hilux</t>
        </is>
      </c>
      <c r="H3297" t="inlineStr">
        <is>
          <t>Fleet</t>
        </is>
      </c>
      <c r="I3297" t="inlineStr">
        <is>
          <t>Private buyer</t>
        </is>
      </c>
      <c r="J3297" t="inlineStr">
        <is>
          <t>Carlos Silva</t>
        </is>
      </c>
      <c r="K3297" s="70" t="n">
        <v>11</v>
      </c>
      <c r="L3297" s="71" t="n">
        <v>3868416.18</v>
      </c>
      <c r="M3297" s="71" t="n">
        <v>42552577.98</v>
      </c>
      <c r="N3297" s="71" t="n">
        <v>851051.5600000001</v>
      </c>
      <c r="O3297" s="71" t="n">
        <v>41701526.42</v>
      </c>
      <c r="P3297" s="71" t="n">
        <v>34145829.64</v>
      </c>
      <c r="Q3297" s="71" t="n">
        <v>7555696.78</v>
      </c>
      <c r="R3297" t="inlineStr">
        <is>
          <t>TO-03</t>
        </is>
      </c>
      <c r="S3297" t="inlineStr">
        <is>
          <t>Petrol</t>
        </is>
      </c>
      <c r="T3297" s="70" t="n">
        <v>12</v>
      </c>
      <c r="U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TY103289</t>
        </is>
      </c>
      <c r="B3298" s="68" t="n">
        <v>46094</v>
      </c>
      <c r="C3298" s="69" t="n">
        <v>2026</v>
      </c>
      <c r="D3298" t="inlineStr">
        <is>
          <t>Mar</t>
        </is>
      </c>
      <c r="E3298" t="inlineStr">
        <is>
          <t>Europe</t>
        </is>
      </c>
      <c r="F3298" t="inlineStr">
        <is>
          <t>France</t>
        </is>
      </c>
      <c r="G3298" t="inlineStr">
        <is>
          <t>Hilux</t>
        </is>
      </c>
      <c r="H3298" t="inlineStr">
        <is>
          <t>Dealer retail</t>
        </is>
      </c>
      <c r="I3298" t="inlineStr">
        <is>
          <t>Company fleet</t>
        </is>
      </c>
      <c r="J3298" t="inlineStr">
        <is>
          <t>Aisha Bello</t>
        </is>
      </c>
      <c r="K3298" s="70" t="n">
        <v>9</v>
      </c>
      <c r="L3298" s="71" t="n">
        <v>4168422.61</v>
      </c>
      <c r="M3298" s="71" t="n">
        <v>37515803.49</v>
      </c>
      <c r="N3298" s="71" t="n">
        <v>1875790.17</v>
      </c>
      <c r="O3298" s="71" t="n">
        <v>35640013.32</v>
      </c>
      <c r="P3298" s="71" t="n">
        <v>29844971.42</v>
      </c>
      <c r="Q3298" s="71" t="n">
        <v>5795041.9</v>
      </c>
      <c r="R3298" t="inlineStr">
        <is>
          <t>PA-03</t>
        </is>
      </c>
      <c r="S3298" t="inlineStr">
        <is>
          <t>Diesel</t>
        </is>
      </c>
      <c r="T3298" s="70" t="n">
        <v>9</v>
      </c>
      <c r="U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TY103290</t>
        </is>
      </c>
      <c r="B3299" s="68" t="n">
        <v>46095</v>
      </c>
      <c r="C3299" s="69" t="n">
        <v>2026</v>
      </c>
      <c r="D3299" t="inlineStr">
        <is>
          <t>Mar</t>
        </is>
      </c>
      <c r="E3299" t="inlineStr">
        <is>
          <t>Asia</t>
        </is>
      </c>
      <c r="F3299" t="inlineStr">
        <is>
          <t>Indonesia</t>
        </is>
      </c>
      <c r="G3299" t="inlineStr">
        <is>
          <t>Land Cruiser</t>
        </is>
      </c>
      <c r="H3299" t="inlineStr">
        <is>
          <t>Online reservation</t>
        </is>
      </c>
      <c r="I3299" t="inlineStr">
        <is>
          <t>Company fleet</t>
        </is>
      </c>
      <c r="J3299" t="inlineStr">
        <is>
          <t>Yuki Sato</t>
        </is>
      </c>
      <c r="K3299" s="70" t="n">
        <v>12</v>
      </c>
      <c r="L3299" s="71" t="n">
        <v>7339131.21</v>
      </c>
      <c r="M3299" s="71" t="n">
        <v>88069574.52</v>
      </c>
      <c r="N3299" s="71" t="n">
        <v>2642087.24</v>
      </c>
      <c r="O3299" s="71" t="n">
        <v>85427487.28</v>
      </c>
      <c r="P3299" s="71" t="n">
        <v>66967495.85</v>
      </c>
      <c r="Q3299" s="71" t="n">
        <v>18459991.43</v>
      </c>
      <c r="R3299" t="inlineStr">
        <is>
          <t>JK-04</t>
        </is>
      </c>
      <c r="S3299" t="inlineStr">
        <is>
          <t>Petrol</t>
        </is>
      </c>
      <c r="T3299" s="70" t="n">
        <v>12</v>
      </c>
      <c r="U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TY103291</t>
        </is>
      </c>
      <c r="B3300" s="68" t="n">
        <v>46095</v>
      </c>
      <c r="C3300" s="69" t="n">
        <v>2026</v>
      </c>
      <c r="D3300" t="inlineStr">
        <is>
          <t>Mar</t>
        </is>
      </c>
      <c r="E3300" t="inlineStr">
        <is>
          <t>Europe</t>
        </is>
      </c>
      <c r="F3300" t="inlineStr">
        <is>
          <t>France</t>
        </is>
      </c>
      <c r="G3300" t="inlineStr">
        <is>
          <t>Corolla</t>
        </is>
      </c>
      <c r="H3300" t="inlineStr">
        <is>
          <t>Online reservation</t>
        </is>
      </c>
      <c r="I3300" t="inlineStr">
        <is>
          <t>Private buyer</t>
        </is>
      </c>
      <c r="J3300" t="inlineStr">
        <is>
          <t>Carlos Silva</t>
        </is>
      </c>
      <c r="K3300" s="70" t="n">
        <v>25</v>
      </c>
      <c r="L3300" s="71" t="n">
        <v>2800168.91</v>
      </c>
      <c r="M3300" s="71" t="n">
        <v>70004222.75</v>
      </c>
      <c r="N3300" s="71" t="n">
        <v>2100126.68</v>
      </c>
      <c r="O3300" s="71" t="n">
        <v>67904096.06999999</v>
      </c>
      <c r="P3300" s="71" t="n">
        <v>55235791.24</v>
      </c>
      <c r="Q3300" s="71" t="n">
        <v>12668304.83</v>
      </c>
      <c r="R3300" t="inlineStr">
        <is>
          <t>PA-03</t>
        </is>
      </c>
      <c r="S3300" t="inlineStr">
        <is>
          <t>Hybrid</t>
        </is>
      </c>
      <c r="T3300" s="70" t="n">
        <v>27</v>
      </c>
      <c r="U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TY103292</t>
        </is>
      </c>
      <c r="B3301" s="68" t="n">
        <v>46095</v>
      </c>
      <c r="C3301" s="69" t="n">
        <v>2026</v>
      </c>
      <c r="D3301" t="inlineStr">
        <is>
          <t>Mar</t>
        </is>
      </c>
      <c r="E3301" t="inlineStr">
        <is>
          <t>Japan</t>
        </is>
      </c>
      <c r="F3301" t="inlineStr">
        <is>
          <t>Japan</t>
        </is>
      </c>
      <c r="G3301" t="inlineStr">
        <is>
          <t>Land Cruiser</t>
        </is>
      </c>
      <c r="H3301" t="inlineStr">
        <is>
          <t>Dealer retail</t>
        </is>
      </c>
      <c r="I3301" t="inlineStr">
        <is>
          <t>Private buyer</t>
        </is>
      </c>
      <c r="J3301" t="inlineStr">
        <is>
          <t>Amir Khan</t>
        </is>
      </c>
      <c r="K3301" s="70" t="n">
        <v>33</v>
      </c>
      <c r="L3301" s="71" t="n">
        <v>7827288.38</v>
      </c>
      <c r="M3301" s="71" t="n">
        <v>258300516.54</v>
      </c>
      <c r="N3301" s="71" t="n">
        <v>7749015.5</v>
      </c>
      <c r="O3301" s="71" t="n">
        <v>250551501.04</v>
      </c>
      <c r="P3301" s="71" t="n">
        <v>187786813.26</v>
      </c>
      <c r="Q3301" s="71" t="n">
        <v>62764687.78</v>
      </c>
      <c r="R3301" t="inlineStr">
        <is>
          <t>TK-01</t>
        </is>
      </c>
      <c r="S3301" t="inlineStr">
        <is>
          <t>Diesel</t>
        </is>
      </c>
      <c r="T3301" s="70" t="n">
        <v>37</v>
      </c>
      <c r="U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TY103293</t>
        </is>
      </c>
      <c r="B3302" s="68" t="n">
        <v>46095</v>
      </c>
      <c r="C3302" s="69" t="n">
        <v>2026</v>
      </c>
      <c r="D3302" t="inlineStr">
        <is>
          <t>Mar</t>
        </is>
      </c>
      <c r="E3302" t="inlineStr">
        <is>
          <t>Japan</t>
        </is>
      </c>
      <c r="F3302" t="inlineStr">
        <is>
          <t>Japan</t>
        </is>
      </c>
      <c r="G3302" t="inlineStr">
        <is>
          <t>Corolla</t>
        </is>
      </c>
      <c r="H3302" t="inlineStr">
        <is>
          <t>Dealer retail</t>
        </is>
      </c>
      <c r="I3302" t="inlineStr">
        <is>
          <t>Company fleet</t>
        </is>
      </c>
      <c r="J3302" t="inlineStr">
        <is>
          <t>Kofi Mensah</t>
        </is>
      </c>
      <c r="K3302" s="70" t="n">
        <v>12</v>
      </c>
      <c r="L3302" s="71" t="n">
        <v>2811485.63</v>
      </c>
      <c r="M3302" s="71" t="n">
        <v>33737827.56</v>
      </c>
      <c r="N3302" s="71" t="n">
        <v>1012134.83</v>
      </c>
      <c r="O3302" s="71" t="n">
        <v>32725692.73</v>
      </c>
      <c r="P3302" s="71" t="n">
        <v>26962314.9</v>
      </c>
      <c r="Q3302" s="71" t="n">
        <v>5763377.83</v>
      </c>
      <c r="R3302" t="inlineStr">
        <is>
          <t>OS-01</t>
        </is>
      </c>
      <c r="S3302" t="inlineStr">
        <is>
          <t>Petrol</t>
        </is>
      </c>
      <c r="T3302" s="70" t="n">
        <v>13</v>
      </c>
      <c r="U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TY103294</t>
        </is>
      </c>
      <c r="B3303" s="68" t="n">
        <v>46095</v>
      </c>
      <c r="C3303" s="69" t="n">
        <v>2026</v>
      </c>
      <c r="D3303" t="inlineStr">
        <is>
          <t>Mar</t>
        </is>
      </c>
      <c r="E3303" t="inlineStr">
        <is>
          <t>Japan</t>
        </is>
      </c>
      <c r="F3303" t="inlineStr">
        <is>
          <t>Japan</t>
        </is>
      </c>
      <c r="G3303" t="inlineStr">
        <is>
          <t>Corolla</t>
        </is>
      </c>
      <c r="H3303" t="inlineStr">
        <is>
          <t>Dealer retail</t>
        </is>
      </c>
      <c r="I3303" t="inlineStr">
        <is>
          <t>Private buyer</t>
        </is>
      </c>
      <c r="J3303" t="inlineStr">
        <is>
          <t>Lucas Martin</t>
        </is>
      </c>
      <c r="K3303" s="70" t="n">
        <v>36</v>
      </c>
      <c r="L3303" s="71" t="n">
        <v>2795022.66</v>
      </c>
      <c r="M3303" s="71" t="n">
        <v>100620815.76</v>
      </c>
      <c r="N3303" s="71" t="n">
        <v>2012416.32</v>
      </c>
      <c r="O3303" s="71" t="n">
        <v>98608399.44</v>
      </c>
      <c r="P3303" s="71" t="n">
        <v>84699053.34</v>
      </c>
      <c r="Q3303" s="71" t="n">
        <v>13909346.1</v>
      </c>
      <c r="R3303" t="inlineStr">
        <is>
          <t>TK-04</t>
        </is>
      </c>
      <c r="S3303" t="inlineStr">
        <is>
          <t>Hybrid</t>
        </is>
      </c>
      <c r="T3303" s="70" t="n">
        <v>36</v>
      </c>
      <c r="U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TY103295</t>
        </is>
      </c>
      <c r="B3304" s="68" t="n">
        <v>46095</v>
      </c>
      <c r="C3304" s="69" t="n">
        <v>2026</v>
      </c>
      <c r="D3304" t="inlineStr">
        <is>
          <t>Mar</t>
        </is>
      </c>
      <c r="E3304" t="inlineStr">
        <is>
          <t>Middle East</t>
        </is>
      </c>
      <c r="F3304" t="inlineStr">
        <is>
          <t>Saudi Arabia</t>
        </is>
      </c>
      <c r="G3304" t="inlineStr">
        <is>
          <t>Hilux</t>
        </is>
      </c>
      <c r="H3304" t="inlineStr">
        <is>
          <t>Dealer retail</t>
        </is>
      </c>
      <c r="I3304" t="inlineStr">
        <is>
          <t>Private buyer</t>
        </is>
      </c>
      <c r="J3304" t="inlineStr">
        <is>
          <t>Hiroshi Tanaka</t>
        </is>
      </c>
      <c r="K3304" s="70" t="n">
        <v>26</v>
      </c>
      <c r="L3304" s="71" t="n">
        <v>3983381.37</v>
      </c>
      <c r="M3304" s="71" t="n">
        <v>103567915.62</v>
      </c>
      <c r="N3304" s="71" t="n">
        <v>0</v>
      </c>
      <c r="O3304" s="71" t="n">
        <v>103567915.62</v>
      </c>
      <c r="P3304" s="71" t="n">
        <v>82628702.59</v>
      </c>
      <c r="Q3304" s="71" t="n">
        <v>20939213.03</v>
      </c>
      <c r="R3304" t="inlineStr">
        <is>
          <t>RY-02</t>
        </is>
      </c>
      <c r="S3304" t="inlineStr">
        <is>
          <t>Diesel</t>
        </is>
      </c>
      <c r="T3304" s="70" t="n">
        <v>28</v>
      </c>
      <c r="U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TY103296</t>
        </is>
      </c>
      <c r="B3305" s="68" t="n">
        <v>46095</v>
      </c>
      <c r="C3305" s="69" t="n">
        <v>2026</v>
      </c>
      <c r="D3305" t="inlineStr">
        <is>
          <t>Mar</t>
        </is>
      </c>
      <c r="E3305" t="inlineStr">
        <is>
          <t>North America</t>
        </is>
      </c>
      <c r="F3305" t="inlineStr">
        <is>
          <t>Canada</t>
        </is>
      </c>
      <c r="G3305" t="inlineStr">
        <is>
          <t>RAV4</t>
        </is>
      </c>
      <c r="H3305" t="inlineStr">
        <is>
          <t>Dealer retail</t>
        </is>
      </c>
      <c r="I3305" t="inlineStr">
        <is>
          <t>Private buyer</t>
        </is>
      </c>
      <c r="J3305" t="inlineStr">
        <is>
          <t>Emma Clarke</t>
        </is>
      </c>
      <c r="K3305" s="70" t="n">
        <v>51</v>
      </c>
      <c r="L3305" s="71" t="n">
        <v>3698316.38</v>
      </c>
      <c r="M3305" s="71" t="n">
        <v>188614135.38</v>
      </c>
      <c r="N3305" s="71" t="n">
        <v>3772282.71</v>
      </c>
      <c r="O3305" s="71" t="n">
        <v>184841852.67</v>
      </c>
      <c r="P3305" s="71" t="n">
        <v>150832865.97</v>
      </c>
      <c r="Q3305" s="71" t="n">
        <v>34008986.7</v>
      </c>
      <c r="R3305" t="inlineStr">
        <is>
          <t>TO-04</t>
        </is>
      </c>
      <c r="S3305" t="inlineStr">
        <is>
          <t>Hybrid</t>
        </is>
      </c>
      <c r="T3305" s="70" t="n">
        <v>49</v>
      </c>
      <c r="U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TY103297</t>
        </is>
      </c>
      <c r="B3306" s="68" t="n">
        <v>46095</v>
      </c>
      <c r="C3306" s="69" t="n">
        <v>2026</v>
      </c>
      <c r="D3306" t="inlineStr">
        <is>
          <t>Mar</t>
        </is>
      </c>
      <c r="E3306" t="inlineStr">
        <is>
          <t>Japan</t>
        </is>
      </c>
      <c r="F3306" t="inlineStr">
        <is>
          <t>Japan</t>
        </is>
      </c>
      <c r="G3306" t="inlineStr">
        <is>
          <t>Corolla</t>
        </is>
      </c>
      <c r="H3306" t="inlineStr">
        <is>
          <t>Dealer retail</t>
        </is>
      </c>
      <c r="I3306" t="inlineStr">
        <is>
          <t>Private buyer</t>
        </is>
      </c>
      <c r="J3306" t="inlineStr">
        <is>
          <t>Shraddha Kulkarni</t>
        </is>
      </c>
      <c r="K3306" s="70" t="n">
        <v>33</v>
      </c>
      <c r="L3306" s="71" t="n">
        <v>2941047.07</v>
      </c>
      <c r="M3306" s="71" t="n">
        <v>97054553.31</v>
      </c>
      <c r="N3306" s="71" t="n">
        <v>1941091.07</v>
      </c>
      <c r="O3306" s="71" t="n">
        <v>95113462.23999999</v>
      </c>
      <c r="P3306" s="71" t="n">
        <v>77656798.54000001</v>
      </c>
      <c r="Q3306" s="71" t="n">
        <v>17456663.7</v>
      </c>
      <c r="R3306" t="inlineStr">
        <is>
          <t>TK-02</t>
        </is>
      </c>
      <c r="S3306" t="inlineStr">
        <is>
          <t>Hybrid</t>
        </is>
      </c>
      <c r="T3306" s="70" t="n">
        <v>35</v>
      </c>
      <c r="U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TY103298</t>
        </is>
      </c>
      <c r="B3307" s="68" t="n">
        <v>46095</v>
      </c>
      <c r="C3307" s="69" t="n">
        <v>2026</v>
      </c>
      <c r="D3307" t="inlineStr">
        <is>
          <t>Mar</t>
        </is>
      </c>
      <c r="E3307" t="inlineStr">
        <is>
          <t>North America</t>
        </is>
      </c>
      <c r="F3307" t="inlineStr">
        <is>
          <t>USA</t>
        </is>
      </c>
      <c r="G3307" t="inlineStr">
        <is>
          <t>bZ4X</t>
        </is>
      </c>
      <c r="H3307" t="inlineStr">
        <is>
          <t>Dealer retail</t>
        </is>
      </c>
      <c r="I3307" t="inlineStr">
        <is>
          <t>Private buyer</t>
        </is>
      </c>
      <c r="J3307" t="inlineStr">
        <is>
          <t>Carlos Silva</t>
        </is>
      </c>
      <c r="K3307" s="70" t="n">
        <v>28</v>
      </c>
      <c r="L3307" s="71" t="n">
        <v>7377896.32</v>
      </c>
      <c r="M3307" s="71" t="n">
        <v>206581096.96</v>
      </c>
      <c r="N3307" s="71" t="n">
        <v>4131621.94</v>
      </c>
      <c r="O3307" s="71" t="n">
        <v>202449475.02</v>
      </c>
      <c r="P3307" s="71" t="n">
        <v>156377263.61</v>
      </c>
      <c r="Q3307" s="71" t="n">
        <v>46072211.41</v>
      </c>
      <c r="R3307" t="inlineStr">
        <is>
          <t>NY-04</t>
        </is>
      </c>
      <c r="S3307" t="inlineStr">
        <is>
          <t>EV</t>
        </is>
      </c>
      <c r="T3307" s="70" t="n">
        <v>27</v>
      </c>
      <c r="U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TY103299</t>
        </is>
      </c>
      <c r="B3308" s="68" t="n">
        <v>46095</v>
      </c>
      <c r="C3308" s="69" t="n">
        <v>2026</v>
      </c>
      <c r="D3308" t="inlineStr">
        <is>
          <t>Mar</t>
        </is>
      </c>
      <c r="E3308" t="inlineStr">
        <is>
          <t>North America</t>
        </is>
      </c>
      <c r="F3308" t="inlineStr">
        <is>
          <t>USA</t>
        </is>
      </c>
      <c r="G3308" t="inlineStr">
        <is>
          <t>RAV4</t>
        </is>
      </c>
      <c r="H3308" t="inlineStr">
        <is>
          <t>Fleet</t>
        </is>
      </c>
      <c r="I3308" t="inlineStr">
        <is>
          <t>Private buyer</t>
        </is>
      </c>
      <c r="J3308" t="inlineStr">
        <is>
          <t>Kofi Mensah</t>
        </is>
      </c>
      <c r="K3308" s="70" t="n">
        <v>36</v>
      </c>
      <c r="L3308" s="71" t="n">
        <v>3588485.5</v>
      </c>
      <c r="M3308" s="71" t="n">
        <v>129185478</v>
      </c>
      <c r="N3308" s="71" t="n">
        <v>2583709.56</v>
      </c>
      <c r="O3308" s="71" t="n">
        <v>126601768.44</v>
      </c>
      <c r="P3308" s="71" t="n">
        <v>100721463.92</v>
      </c>
      <c r="Q3308" s="71" t="n">
        <v>25880304.52</v>
      </c>
      <c r="R3308" t="inlineStr">
        <is>
          <t>NY-03</t>
        </is>
      </c>
      <c r="S3308" t="inlineStr">
        <is>
          <t>Petrol</t>
        </is>
      </c>
      <c r="T3308" s="70" t="n">
        <v>40</v>
      </c>
      <c r="U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TY103300</t>
        </is>
      </c>
      <c r="B3309" s="68" t="n">
        <v>46095</v>
      </c>
      <c r="C3309" s="69" t="n">
        <v>2026</v>
      </c>
      <c r="D3309" t="inlineStr">
        <is>
          <t>Mar</t>
        </is>
      </c>
      <c r="E3309" t="inlineStr">
        <is>
          <t>Asia</t>
        </is>
      </c>
      <c r="F3309" t="inlineStr">
        <is>
          <t>Thailand</t>
        </is>
      </c>
      <c r="G3309" t="inlineStr">
        <is>
          <t>RAV4</t>
        </is>
      </c>
      <c r="H3309" t="inlineStr">
        <is>
          <t>Fleet</t>
        </is>
      </c>
      <c r="I3309" t="inlineStr">
        <is>
          <t>Private buyer</t>
        </is>
      </c>
      <c r="J3309" t="inlineStr">
        <is>
          <t>Lucas Martin</t>
        </is>
      </c>
      <c r="K3309" s="70" t="n">
        <v>26</v>
      </c>
      <c r="L3309" s="71" t="n">
        <v>3579082.65</v>
      </c>
      <c r="M3309" s="71" t="n">
        <v>93056148.90000001</v>
      </c>
      <c r="N3309" s="71" t="n">
        <v>1861122.98</v>
      </c>
      <c r="O3309" s="71" t="n">
        <v>91195025.92</v>
      </c>
      <c r="P3309" s="71" t="n">
        <v>75271068.06</v>
      </c>
      <c r="Q3309" s="71" t="n">
        <v>15923957.86</v>
      </c>
      <c r="R3309" t="inlineStr">
        <is>
          <t>BK-01</t>
        </is>
      </c>
      <c r="S3309" t="inlineStr">
        <is>
          <t>Hybrid</t>
        </is>
      </c>
      <c r="T3309" s="70" t="n">
        <v>25</v>
      </c>
      <c r="U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TY103301</t>
        </is>
      </c>
      <c r="B3310" s="68" t="n">
        <v>46096</v>
      </c>
      <c r="C3310" s="69" t="n">
        <v>2026</v>
      </c>
      <c r="D3310" t="inlineStr">
        <is>
          <t>Mar</t>
        </is>
      </c>
      <c r="E3310" t="inlineStr">
        <is>
          <t>Europe</t>
        </is>
      </c>
      <c r="F3310" t="inlineStr">
        <is>
          <t>France</t>
        </is>
      </c>
      <c r="G3310" t="inlineStr">
        <is>
          <t>Corolla</t>
        </is>
      </c>
      <c r="H3310" t="inlineStr">
        <is>
          <t>Dealer retail</t>
        </is>
      </c>
      <c r="I3310" t="inlineStr">
        <is>
          <t>Private buyer</t>
        </is>
      </c>
      <c r="J3310" t="inlineStr">
        <is>
          <t>Emma Clarke</t>
        </is>
      </c>
      <c r="K3310" s="70" t="n">
        <v>4</v>
      </c>
      <c r="L3310" s="71" t="n">
        <v>2764428.36</v>
      </c>
      <c r="M3310" s="71" t="n">
        <v>11057713.44</v>
      </c>
      <c r="N3310" s="71" t="n">
        <v>221154.27</v>
      </c>
      <c r="O3310" s="71" t="n">
        <v>10836559.17</v>
      </c>
      <c r="P3310" s="71" t="n">
        <v>9389333.68</v>
      </c>
      <c r="Q3310" s="71" t="n">
        <v>1447225.49</v>
      </c>
      <c r="R3310" t="inlineStr">
        <is>
          <t>PA-04</t>
        </is>
      </c>
      <c r="S3310" t="inlineStr">
        <is>
          <t>Hybrid</t>
        </is>
      </c>
      <c r="T3310" s="70" t="n">
        <v>4</v>
      </c>
      <c r="U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TY103302</t>
        </is>
      </c>
      <c r="B3311" s="68" t="n">
        <v>46096</v>
      </c>
      <c r="C3311" s="69" t="n">
        <v>2026</v>
      </c>
      <c r="D3311" t="inlineStr">
        <is>
          <t>Mar</t>
        </is>
      </c>
      <c r="E3311" t="inlineStr">
        <is>
          <t>Asia</t>
        </is>
      </c>
      <c r="F3311" t="inlineStr">
        <is>
          <t>India</t>
        </is>
      </c>
      <c r="G3311" t="inlineStr">
        <is>
          <t>RAV4</t>
        </is>
      </c>
      <c r="H3311" t="inlineStr">
        <is>
          <t>Dealer retail</t>
        </is>
      </c>
      <c r="I3311" t="inlineStr">
        <is>
          <t>Company fleet</t>
        </is>
      </c>
      <c r="J3311" t="inlineStr">
        <is>
          <t>Fatima Al-Saud</t>
        </is>
      </c>
      <c r="K3311" s="70" t="n">
        <v>8</v>
      </c>
      <c r="L3311" s="71" t="n">
        <v>3962045.21</v>
      </c>
      <c r="M3311" s="71" t="n">
        <v>31696361.68</v>
      </c>
      <c r="N3311" s="71" t="n">
        <v>0</v>
      </c>
      <c r="O3311" s="71" t="n">
        <v>31696361.68</v>
      </c>
      <c r="P3311" s="71" t="n">
        <v>22018672.5</v>
      </c>
      <c r="Q3311" s="71" t="n">
        <v>9677689.18</v>
      </c>
      <c r="R3311" t="inlineStr">
        <is>
          <t>BL-01</t>
        </is>
      </c>
      <c r="S3311" t="inlineStr">
        <is>
          <t>Petrol</t>
        </is>
      </c>
      <c r="T3311" s="70" t="n">
        <v>8</v>
      </c>
      <c r="U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TY103303</t>
        </is>
      </c>
      <c r="B3312" s="68" t="n">
        <v>46096</v>
      </c>
      <c r="C3312" s="69" t="n">
        <v>2026</v>
      </c>
      <c r="D3312" t="inlineStr">
        <is>
          <t>Mar</t>
        </is>
      </c>
      <c r="E3312" t="inlineStr">
        <is>
          <t>Middle East</t>
        </is>
      </c>
      <c r="F3312" t="inlineStr">
        <is>
          <t>UAE</t>
        </is>
      </c>
      <c r="G3312" t="inlineStr">
        <is>
          <t>Hilux</t>
        </is>
      </c>
      <c r="H3312" t="inlineStr">
        <is>
          <t>Dealer retail</t>
        </is>
      </c>
      <c r="I3312" t="inlineStr">
        <is>
          <t>Company fleet</t>
        </is>
      </c>
      <c r="J3312" t="inlineStr">
        <is>
          <t>Shraddha Kulkarni</t>
        </is>
      </c>
      <c r="K3312" s="70" t="n">
        <v>12</v>
      </c>
      <c r="L3312" s="71" t="n">
        <v>4170422.66</v>
      </c>
      <c r="M3312" s="71" t="n">
        <v>50045071.92</v>
      </c>
      <c r="N3312" s="71" t="n">
        <v>0</v>
      </c>
      <c r="O3312" s="71" t="n">
        <v>50045071.92</v>
      </c>
      <c r="P3312" s="71" t="n">
        <v>37187349.34</v>
      </c>
      <c r="Q3312" s="71" t="n">
        <v>12857722.58</v>
      </c>
      <c r="R3312" t="inlineStr">
        <is>
          <t>DB-02</t>
        </is>
      </c>
      <c r="S3312" t="inlineStr">
        <is>
          <t>Diesel</t>
        </is>
      </c>
      <c r="T3312" s="70" t="n">
        <v>12</v>
      </c>
      <c r="U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TY103304</t>
        </is>
      </c>
      <c r="B3313" s="68" t="n">
        <v>46096</v>
      </c>
      <c r="C3313" s="69" t="n">
        <v>2026</v>
      </c>
      <c r="D3313" t="inlineStr">
        <is>
          <t>Mar</t>
        </is>
      </c>
      <c r="E3313" t="inlineStr">
        <is>
          <t>Japan</t>
        </is>
      </c>
      <c r="F3313" t="inlineStr">
        <is>
          <t>Japan</t>
        </is>
      </c>
      <c r="G3313" t="inlineStr">
        <is>
          <t>Land Cruiser</t>
        </is>
      </c>
      <c r="H3313" t="inlineStr">
        <is>
          <t>Dealer retail</t>
        </is>
      </c>
      <c r="I3313" t="inlineStr">
        <is>
          <t>Company fleet</t>
        </is>
      </c>
      <c r="J3313" t="inlineStr">
        <is>
          <t>Yuki Sato</t>
        </is>
      </c>
      <c r="K3313" s="70" t="n">
        <v>19</v>
      </c>
      <c r="L3313" s="71" t="n">
        <v>7563249.25</v>
      </c>
      <c r="M3313" s="71" t="n">
        <v>143701735.75</v>
      </c>
      <c r="N3313" s="71" t="n">
        <v>7185086.79</v>
      </c>
      <c r="O3313" s="71" t="n">
        <v>136516648.96</v>
      </c>
      <c r="P3313" s="71" t="n">
        <v>108214409.37</v>
      </c>
      <c r="Q3313" s="71" t="n">
        <v>28302239.59</v>
      </c>
      <c r="R3313" t="inlineStr">
        <is>
          <t>NG-03</t>
        </is>
      </c>
      <c r="S3313" t="inlineStr">
        <is>
          <t>Petrol</t>
        </is>
      </c>
      <c r="T3313" s="70" t="n">
        <v>19</v>
      </c>
      <c r="U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TY103305</t>
        </is>
      </c>
      <c r="B3314" s="68" t="n">
        <v>46096</v>
      </c>
      <c r="C3314" s="69" t="n">
        <v>2026</v>
      </c>
      <c r="D3314" t="inlineStr">
        <is>
          <t>Mar</t>
        </is>
      </c>
      <c r="E3314" t="inlineStr">
        <is>
          <t>Middle East</t>
        </is>
      </c>
      <c r="F3314" t="inlineStr">
        <is>
          <t>UAE</t>
        </is>
      </c>
      <c r="G3314" t="inlineStr">
        <is>
          <t>Corolla</t>
        </is>
      </c>
      <c r="H3314" t="inlineStr">
        <is>
          <t>Dealer retail</t>
        </is>
      </c>
      <c r="I3314" t="inlineStr">
        <is>
          <t>Private buyer</t>
        </is>
      </c>
      <c r="J3314" t="inlineStr">
        <is>
          <t>Shraddha Kulkarni</t>
        </is>
      </c>
      <c r="K3314" s="70" t="n">
        <v>29</v>
      </c>
      <c r="L3314" s="71" t="n">
        <v>2957437.06</v>
      </c>
      <c r="M3314" s="71" t="n">
        <v>85765674.73999999</v>
      </c>
      <c r="N3314" s="71" t="n">
        <v>1715313.49</v>
      </c>
      <c r="O3314" s="71" t="n">
        <v>84050361.25</v>
      </c>
      <c r="P3314" s="71" t="n">
        <v>69058840.64</v>
      </c>
      <c r="Q3314" s="71" t="n">
        <v>14991520.61</v>
      </c>
      <c r="R3314" t="inlineStr">
        <is>
          <t>DB-02</t>
        </is>
      </c>
      <c r="S3314" t="inlineStr">
        <is>
          <t>Petrol</t>
        </is>
      </c>
      <c r="T3314" s="70" t="n">
        <v>29</v>
      </c>
      <c r="U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TY103306</t>
        </is>
      </c>
      <c r="B3315" s="68" t="n">
        <v>46096</v>
      </c>
      <c r="C3315" s="69" t="n">
        <v>2026</v>
      </c>
      <c r="D3315" t="inlineStr">
        <is>
          <t>Mar</t>
        </is>
      </c>
      <c r="E3315" t="inlineStr">
        <is>
          <t>Asia</t>
        </is>
      </c>
      <c r="F3315" t="inlineStr">
        <is>
          <t>Indonesia</t>
        </is>
      </c>
      <c r="G3315" t="inlineStr">
        <is>
          <t>Prius</t>
        </is>
      </c>
      <c r="H3315" t="inlineStr">
        <is>
          <t>Dealer retail</t>
        </is>
      </c>
      <c r="I3315" t="inlineStr">
        <is>
          <t>Private buyer</t>
        </is>
      </c>
      <c r="J3315" t="inlineStr">
        <is>
          <t>Carlos Silva</t>
        </is>
      </c>
      <c r="K3315" s="70" t="n">
        <v>32</v>
      </c>
      <c r="L3315" s="71" t="n">
        <v>3716656.31</v>
      </c>
      <c r="M3315" s="71" t="n">
        <v>118933001.92</v>
      </c>
      <c r="N3315" s="71" t="n">
        <v>3567990.06</v>
      </c>
      <c r="O3315" s="71" t="n">
        <v>115365011.86</v>
      </c>
      <c r="P3315" s="71" t="n">
        <v>90074022.23999999</v>
      </c>
      <c r="Q3315" s="71" t="n">
        <v>25290989.62</v>
      </c>
      <c r="R3315" t="inlineStr">
        <is>
          <t>JK-04</t>
        </is>
      </c>
      <c r="S3315" t="inlineStr">
        <is>
          <t>Hybrid</t>
        </is>
      </c>
      <c r="T3315" s="70" t="n">
        <v>33</v>
      </c>
      <c r="U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TY103307</t>
        </is>
      </c>
      <c r="B3316" s="68" t="n">
        <v>46097</v>
      </c>
      <c r="C3316" s="69" t="n">
        <v>2026</v>
      </c>
      <c r="D3316" t="inlineStr">
        <is>
          <t>Mar</t>
        </is>
      </c>
      <c r="E3316" t="inlineStr">
        <is>
          <t>Japan</t>
        </is>
      </c>
      <c r="F3316" t="inlineStr">
        <is>
          <t>Japan</t>
        </is>
      </c>
      <c r="G3316" t="inlineStr">
        <is>
          <t>Hilux</t>
        </is>
      </c>
      <c r="H3316" t="inlineStr">
        <is>
          <t>Online reservation</t>
        </is>
      </c>
      <c r="I3316" t="inlineStr">
        <is>
          <t>Government</t>
        </is>
      </c>
      <c r="J3316" t="inlineStr">
        <is>
          <t>Omar Haddad</t>
        </is>
      </c>
      <c r="K3316" s="70" t="n">
        <v>3</v>
      </c>
      <c r="L3316" s="71" t="n">
        <v>4100356.24</v>
      </c>
      <c r="M3316" s="71" t="n">
        <v>12301068.72</v>
      </c>
      <c r="N3316" s="71" t="n">
        <v>246021.37</v>
      </c>
      <c r="O3316" s="71" t="n">
        <v>12055047.35</v>
      </c>
      <c r="P3316" s="71" t="n">
        <v>9631934.529999999</v>
      </c>
      <c r="Q3316" s="71" t="n">
        <v>2423112.82</v>
      </c>
      <c r="R3316" t="inlineStr">
        <is>
          <t>OS-02</t>
        </is>
      </c>
      <c r="S3316" t="inlineStr">
        <is>
          <t>Petrol</t>
        </is>
      </c>
      <c r="T3316" s="70" t="n">
        <v>3</v>
      </c>
      <c r="U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TY103308</t>
        </is>
      </c>
      <c r="B3317" s="68" t="n">
        <v>46097</v>
      </c>
      <c r="C3317" s="69" t="n">
        <v>2026</v>
      </c>
      <c r="D3317" t="inlineStr">
        <is>
          <t>Mar</t>
        </is>
      </c>
      <c r="E3317" t="inlineStr">
        <is>
          <t>Japan</t>
        </is>
      </c>
      <c r="F3317" t="inlineStr">
        <is>
          <t>Japan</t>
        </is>
      </c>
      <c r="G3317" t="inlineStr">
        <is>
          <t>Hilux</t>
        </is>
      </c>
      <c r="H3317" t="inlineStr">
        <is>
          <t>Dealer retail</t>
        </is>
      </c>
      <c r="I3317" t="inlineStr">
        <is>
          <t>Private buyer</t>
        </is>
      </c>
      <c r="J3317" t="inlineStr">
        <is>
          <t>Mei Lin</t>
        </is>
      </c>
      <c r="K3317" s="70" t="n">
        <v>24</v>
      </c>
      <c r="L3317" s="71" t="n">
        <v>4126771.55</v>
      </c>
      <c r="M3317" s="71" t="n">
        <v>99042517.2</v>
      </c>
      <c r="N3317" s="71" t="n">
        <v>4952125.86</v>
      </c>
      <c r="O3317" s="71" t="n">
        <v>94090391.34</v>
      </c>
      <c r="P3317" s="71" t="n">
        <v>78417138.02</v>
      </c>
      <c r="Q3317" s="71" t="n">
        <v>15673253.32</v>
      </c>
      <c r="R3317" t="inlineStr">
        <is>
          <t>TK-03</t>
        </is>
      </c>
      <c r="S3317" t="inlineStr">
        <is>
          <t>Diesel</t>
        </is>
      </c>
      <c r="T3317" s="70" t="n">
        <v>25</v>
      </c>
      <c r="U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TY103309</t>
        </is>
      </c>
      <c r="B3318" s="68" t="n">
        <v>46097</v>
      </c>
      <c r="C3318" s="69" t="n">
        <v>2026</v>
      </c>
      <c r="D3318" t="inlineStr">
        <is>
          <t>Mar</t>
        </is>
      </c>
      <c r="E3318" t="inlineStr">
        <is>
          <t>Japan</t>
        </is>
      </c>
      <c r="F3318" t="inlineStr">
        <is>
          <t>Japan</t>
        </is>
      </c>
      <c r="G3318" t="inlineStr">
        <is>
          <t>Hilux</t>
        </is>
      </c>
      <c r="H3318" t="inlineStr">
        <is>
          <t>Dealer retail</t>
        </is>
      </c>
      <c r="I3318" t="inlineStr">
        <is>
          <t>Private buyer</t>
        </is>
      </c>
      <c r="J3318" t="inlineStr">
        <is>
          <t>Priya Nair</t>
        </is>
      </c>
      <c r="K3318" s="70" t="n">
        <v>31</v>
      </c>
      <c r="L3318" s="71" t="n">
        <v>4106791.48</v>
      </c>
      <c r="M3318" s="71" t="n">
        <v>127310535.88</v>
      </c>
      <c r="N3318" s="71" t="n">
        <v>3819316.08</v>
      </c>
      <c r="O3318" s="71" t="n">
        <v>123491219.8</v>
      </c>
      <c r="P3318" s="71" t="n">
        <v>95746882.14</v>
      </c>
      <c r="Q3318" s="71" t="n">
        <v>27744337.66</v>
      </c>
      <c r="R3318" t="inlineStr">
        <is>
          <t>NG-03</t>
        </is>
      </c>
      <c r="S3318" t="inlineStr">
        <is>
          <t>Diesel</t>
        </is>
      </c>
      <c r="T3318" s="70" t="n">
        <v>33</v>
      </c>
      <c r="U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TY103310</t>
        </is>
      </c>
      <c r="B3319" s="68" t="n">
        <v>46097</v>
      </c>
      <c r="C3319" s="69" t="n">
        <v>2026</v>
      </c>
      <c r="D3319" t="inlineStr">
        <is>
          <t>Mar</t>
        </is>
      </c>
      <c r="E3319" t="inlineStr">
        <is>
          <t>North America</t>
        </is>
      </c>
      <c r="F3319" t="inlineStr">
        <is>
          <t>Canada</t>
        </is>
      </c>
      <c r="G3319" t="inlineStr">
        <is>
          <t>Prius</t>
        </is>
      </c>
      <c r="H3319" t="inlineStr">
        <is>
          <t>Dealer retail</t>
        </is>
      </c>
      <c r="I3319" t="inlineStr">
        <is>
          <t>Private buyer</t>
        </is>
      </c>
      <c r="J3319" t="inlineStr">
        <is>
          <t>Wei Chen</t>
        </is>
      </c>
      <c r="K3319" s="70" t="n">
        <v>4</v>
      </c>
      <c r="L3319" s="71" t="n">
        <v>3615088.88</v>
      </c>
      <c r="M3319" s="71" t="n">
        <v>14460355.52</v>
      </c>
      <c r="N3319" s="71" t="n">
        <v>723017.78</v>
      </c>
      <c r="O3319" s="71" t="n">
        <v>13737337.74</v>
      </c>
      <c r="P3319" s="71" t="n">
        <v>11029331.77</v>
      </c>
      <c r="Q3319" s="71" t="n">
        <v>2708005.97</v>
      </c>
      <c r="R3319" t="inlineStr">
        <is>
          <t>TO-02</t>
        </is>
      </c>
      <c r="S3319" t="inlineStr">
        <is>
          <t>Hybrid</t>
        </is>
      </c>
      <c r="T3319" s="70" t="n">
        <v>4</v>
      </c>
      <c r="U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TY103311</t>
        </is>
      </c>
      <c r="B3320" s="68" t="n">
        <v>46097</v>
      </c>
      <c r="C3320" s="69" t="n">
        <v>2026</v>
      </c>
      <c r="D3320" t="inlineStr">
        <is>
          <t>Mar</t>
        </is>
      </c>
      <c r="E3320" t="inlineStr">
        <is>
          <t>Japan</t>
        </is>
      </c>
      <c r="F3320" t="inlineStr">
        <is>
          <t>Japan</t>
        </is>
      </c>
      <c r="G3320" t="inlineStr">
        <is>
          <t>RAV4</t>
        </is>
      </c>
      <c r="H3320" t="inlineStr">
        <is>
          <t>Online reservation</t>
        </is>
      </c>
      <c r="I3320" t="inlineStr">
        <is>
          <t>Private buyer</t>
        </is>
      </c>
      <c r="J3320" t="inlineStr">
        <is>
          <t>Lucas Martin</t>
        </is>
      </c>
      <c r="K3320" s="70" t="n">
        <v>35</v>
      </c>
      <c r="L3320" s="71" t="n">
        <v>3933234.39</v>
      </c>
      <c r="M3320" s="71" t="n">
        <v>137663203.65</v>
      </c>
      <c r="N3320" s="71" t="n">
        <v>4129896.11</v>
      </c>
      <c r="O3320" s="71" t="n">
        <v>133533307.54</v>
      </c>
      <c r="P3320" s="71" t="n">
        <v>100837246.38</v>
      </c>
      <c r="Q3320" s="71" t="n">
        <v>32696061.16</v>
      </c>
      <c r="R3320" t="inlineStr">
        <is>
          <t>OS-03</t>
        </is>
      </c>
      <c r="S3320" t="inlineStr">
        <is>
          <t>Hybrid</t>
        </is>
      </c>
      <c r="T3320" s="70" t="n">
        <v>39</v>
      </c>
      <c r="U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TY103312</t>
        </is>
      </c>
      <c r="B3321" s="68" t="n">
        <v>46097</v>
      </c>
      <c r="C3321" s="69" t="n">
        <v>2026</v>
      </c>
      <c r="D3321" t="inlineStr">
        <is>
          <t>Mar</t>
        </is>
      </c>
      <c r="E3321" t="inlineStr">
        <is>
          <t>North America</t>
        </is>
      </c>
      <c r="F3321" t="inlineStr">
        <is>
          <t>Canada</t>
        </is>
      </c>
      <c r="G3321" t="inlineStr">
        <is>
          <t>Corolla</t>
        </is>
      </c>
      <c r="H3321" t="inlineStr">
        <is>
          <t>Fleet</t>
        </is>
      </c>
      <c r="I3321" t="inlineStr">
        <is>
          <t>Private buyer</t>
        </is>
      </c>
      <c r="J3321" t="inlineStr">
        <is>
          <t>Ana Costa</t>
        </is>
      </c>
      <c r="K3321" s="70" t="n">
        <v>33</v>
      </c>
      <c r="L3321" s="71" t="n">
        <v>2767732.5</v>
      </c>
      <c r="M3321" s="71" t="n">
        <v>91335172.5</v>
      </c>
      <c r="N3321" s="71" t="n">
        <v>0</v>
      </c>
      <c r="O3321" s="71" t="n">
        <v>91335172.5</v>
      </c>
      <c r="P3321" s="71" t="n">
        <v>77613207.2</v>
      </c>
      <c r="Q3321" s="71" t="n">
        <v>13721965.3</v>
      </c>
      <c r="R3321" t="inlineStr">
        <is>
          <t>TO-02</t>
        </is>
      </c>
      <c r="S3321" t="inlineStr">
        <is>
          <t>Hybrid</t>
        </is>
      </c>
      <c r="T3321" s="70" t="n">
        <v>33</v>
      </c>
      <c r="U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TY103313</t>
        </is>
      </c>
      <c r="B3322" s="68" t="n">
        <v>46098</v>
      </c>
      <c r="C3322" s="69" t="n">
        <v>2026</v>
      </c>
      <c r="D3322" t="inlineStr">
        <is>
          <t>Mar</t>
        </is>
      </c>
      <c r="E3322" t="inlineStr">
        <is>
          <t>Japan</t>
        </is>
      </c>
      <c r="F3322" t="inlineStr">
        <is>
          <t>Japan</t>
        </is>
      </c>
      <c r="G3322" t="inlineStr">
        <is>
          <t>Land Cruiser</t>
        </is>
      </c>
      <c r="H3322" t="inlineStr">
        <is>
          <t>Dealer retail</t>
        </is>
      </c>
      <c r="I3322" t="inlineStr">
        <is>
          <t>Private buyer</t>
        </is>
      </c>
      <c r="J3322" t="inlineStr">
        <is>
          <t>Ana Costa</t>
        </is>
      </c>
      <c r="K3322" s="70" t="n">
        <v>25</v>
      </c>
      <c r="L3322" s="71" t="n">
        <v>7600630.33</v>
      </c>
      <c r="M3322" s="71" t="n">
        <v>190015758.25</v>
      </c>
      <c r="N3322" s="71" t="n">
        <v>9500787.91</v>
      </c>
      <c r="O3322" s="71" t="n">
        <v>180514970.34</v>
      </c>
      <c r="P3322" s="71" t="n">
        <v>138589774.61</v>
      </c>
      <c r="Q3322" s="71" t="n">
        <v>41925195.73</v>
      </c>
      <c r="R3322" t="inlineStr">
        <is>
          <t>TK-04</t>
        </is>
      </c>
      <c r="S3322" t="inlineStr">
        <is>
          <t>Hybrid</t>
        </is>
      </c>
      <c r="T3322" s="70" t="n">
        <v>24</v>
      </c>
      <c r="U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TY103314</t>
        </is>
      </c>
      <c r="B3323" s="68" t="n">
        <v>46098</v>
      </c>
      <c r="C3323" s="69" t="n">
        <v>2026</v>
      </c>
      <c r="D3323" t="inlineStr">
        <is>
          <t>Mar</t>
        </is>
      </c>
      <c r="E3323" t="inlineStr">
        <is>
          <t>North America</t>
        </is>
      </c>
      <c r="F3323" t="inlineStr">
        <is>
          <t>Canada</t>
        </is>
      </c>
      <c r="G3323" t="inlineStr">
        <is>
          <t>RAV4</t>
        </is>
      </c>
      <c r="H3323" t="inlineStr">
        <is>
          <t>Fleet</t>
        </is>
      </c>
      <c r="I3323" t="inlineStr">
        <is>
          <t>Private buyer</t>
        </is>
      </c>
      <c r="J3323" t="inlineStr">
        <is>
          <t>Olivia Brown</t>
        </is>
      </c>
      <c r="K3323" s="70" t="n">
        <v>37</v>
      </c>
      <c r="L3323" s="71" t="n">
        <v>3693615.35</v>
      </c>
      <c r="M3323" s="71" t="n">
        <v>136663767.95</v>
      </c>
      <c r="N3323" s="71" t="n">
        <v>6833188.4</v>
      </c>
      <c r="O3323" s="71" t="n">
        <v>129830579.55</v>
      </c>
      <c r="P3323" s="71" t="n">
        <v>108626420.76</v>
      </c>
      <c r="Q3323" s="71" t="n">
        <v>21204158.79</v>
      </c>
      <c r="R3323" t="inlineStr">
        <is>
          <t>TO-04</t>
        </is>
      </c>
      <c r="S3323" t="inlineStr">
        <is>
          <t>Hybrid</t>
        </is>
      </c>
      <c r="T3323" s="70" t="n">
        <v>37</v>
      </c>
      <c r="U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TY103315</t>
        </is>
      </c>
      <c r="B3324" s="68" t="n">
        <v>46098</v>
      </c>
      <c r="C3324" s="69" t="n">
        <v>2026</v>
      </c>
      <c r="D3324" t="inlineStr">
        <is>
          <t>Mar</t>
        </is>
      </c>
      <c r="E3324" t="inlineStr">
        <is>
          <t>North America</t>
        </is>
      </c>
      <c r="F3324" t="inlineStr">
        <is>
          <t>USA</t>
        </is>
      </c>
      <c r="G3324" t="inlineStr">
        <is>
          <t>Corolla</t>
        </is>
      </c>
      <c r="H3324" t="inlineStr">
        <is>
          <t>Dealer retail</t>
        </is>
      </c>
      <c r="I3324" t="inlineStr">
        <is>
          <t>Private buyer</t>
        </is>
      </c>
      <c r="J3324" t="inlineStr">
        <is>
          <t>Carlos Silva</t>
        </is>
      </c>
      <c r="K3324" s="70" t="n">
        <v>23</v>
      </c>
      <c r="L3324" s="71" t="n">
        <v>2957053.02</v>
      </c>
      <c r="M3324" s="71" t="n">
        <v>68012219.45999999</v>
      </c>
      <c r="N3324" s="71" t="n">
        <v>2040366.58</v>
      </c>
      <c r="O3324" s="71" t="n">
        <v>65971852.88</v>
      </c>
      <c r="P3324" s="71" t="n">
        <v>51311178.97</v>
      </c>
      <c r="Q3324" s="71" t="n">
        <v>14660673.91</v>
      </c>
      <c r="R3324" t="inlineStr">
        <is>
          <t>NY-04</t>
        </is>
      </c>
      <c r="S3324" t="inlineStr">
        <is>
          <t>Petrol</t>
        </is>
      </c>
      <c r="T3324" s="70" t="n">
        <v>25</v>
      </c>
      <c r="U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TY103316</t>
        </is>
      </c>
      <c r="B3325" s="68" t="n">
        <v>46098</v>
      </c>
      <c r="C3325" s="69" t="n">
        <v>2026</v>
      </c>
      <c r="D3325" t="inlineStr">
        <is>
          <t>Mar</t>
        </is>
      </c>
      <c r="E3325" t="inlineStr">
        <is>
          <t>Japan</t>
        </is>
      </c>
      <c r="F3325" t="inlineStr">
        <is>
          <t>Japan</t>
        </is>
      </c>
      <c r="G3325" t="inlineStr">
        <is>
          <t>Camry</t>
        </is>
      </c>
      <c r="H3325" t="inlineStr">
        <is>
          <t>Dealer retail</t>
        </is>
      </c>
      <c r="I3325" t="inlineStr">
        <is>
          <t>Private buyer</t>
        </is>
      </c>
      <c r="J3325" t="inlineStr">
        <is>
          <t>Omar Haddad</t>
        </is>
      </c>
      <c r="K3325" s="70" t="n">
        <v>42</v>
      </c>
      <c r="L3325" s="71" t="n">
        <v>4152866.92</v>
      </c>
      <c r="M3325" s="71" t="n">
        <v>174420410.64</v>
      </c>
      <c r="N3325" s="71" t="n">
        <v>5232612.32</v>
      </c>
      <c r="O3325" s="71" t="n">
        <v>169187798.32</v>
      </c>
      <c r="P3325" s="71" t="n">
        <v>139501648.03</v>
      </c>
      <c r="Q3325" s="71" t="n">
        <v>29686150.29</v>
      </c>
      <c r="R3325" t="inlineStr">
        <is>
          <t>NG-04</t>
        </is>
      </c>
      <c r="S3325" t="inlineStr">
        <is>
          <t>Hybrid</t>
        </is>
      </c>
      <c r="T3325" s="70" t="n">
        <v>44</v>
      </c>
      <c r="U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TY103317</t>
        </is>
      </c>
      <c r="B3326" s="68" t="n">
        <v>46098</v>
      </c>
      <c r="C3326" s="69" t="n">
        <v>2026</v>
      </c>
      <c r="D3326" t="inlineStr">
        <is>
          <t>Mar</t>
        </is>
      </c>
      <c r="E3326" t="inlineStr">
        <is>
          <t>Asia</t>
        </is>
      </c>
      <c r="F3326" t="inlineStr">
        <is>
          <t>India</t>
        </is>
      </c>
      <c r="G3326" t="inlineStr">
        <is>
          <t>Prius</t>
        </is>
      </c>
      <c r="H3326" t="inlineStr">
        <is>
          <t>Dealer retail</t>
        </is>
      </c>
      <c r="I3326" t="inlineStr">
        <is>
          <t>Company fleet</t>
        </is>
      </c>
      <c r="J3326" t="inlineStr">
        <is>
          <t>Aisha Bello</t>
        </is>
      </c>
      <c r="K3326" s="70" t="n">
        <v>12</v>
      </c>
      <c r="L3326" s="71" t="n">
        <v>3791108.53</v>
      </c>
      <c r="M3326" s="71" t="n">
        <v>45493302.36</v>
      </c>
      <c r="N3326" s="71" t="n">
        <v>0</v>
      </c>
      <c r="O3326" s="71" t="n">
        <v>45493302.36</v>
      </c>
      <c r="P3326" s="71" t="n">
        <v>32981214.04</v>
      </c>
      <c r="Q3326" s="71" t="n">
        <v>12512088.32</v>
      </c>
      <c r="R3326" t="inlineStr">
        <is>
          <t>DL-04</t>
        </is>
      </c>
      <c r="S3326" t="inlineStr">
        <is>
          <t>Hybrid</t>
        </is>
      </c>
      <c r="T3326" s="70" t="n">
        <v>12</v>
      </c>
      <c r="U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TY103318</t>
        </is>
      </c>
      <c r="B3327" s="68" t="n">
        <v>46099</v>
      </c>
      <c r="C3327" s="69" t="n">
        <v>2026</v>
      </c>
      <c r="D3327" t="inlineStr">
        <is>
          <t>Mar</t>
        </is>
      </c>
      <c r="E3327" t="inlineStr">
        <is>
          <t>Japan</t>
        </is>
      </c>
      <c r="F3327" t="inlineStr">
        <is>
          <t>Japan</t>
        </is>
      </c>
      <c r="G3327" t="inlineStr">
        <is>
          <t>bZ4X</t>
        </is>
      </c>
      <c r="H3327" t="inlineStr">
        <is>
          <t>Dealer retail</t>
        </is>
      </c>
      <c r="I3327" t="inlineStr">
        <is>
          <t>Private buyer</t>
        </is>
      </c>
      <c r="J3327" t="inlineStr">
        <is>
          <t>Emma Clarke</t>
        </is>
      </c>
      <c r="K3327" s="70" t="n">
        <v>51</v>
      </c>
      <c r="L3327" s="71" t="n">
        <v>6920501.96</v>
      </c>
      <c r="M3327" s="71" t="n">
        <v>352945599.96</v>
      </c>
      <c r="N3327" s="71" t="n">
        <v>0</v>
      </c>
      <c r="O3327" s="71" t="n">
        <v>352945599.96</v>
      </c>
      <c r="P3327" s="71" t="n">
        <v>284650289.36</v>
      </c>
      <c r="Q3327" s="71" t="n">
        <v>68295310.59999999</v>
      </c>
      <c r="R3327" t="inlineStr">
        <is>
          <t>TK-01</t>
        </is>
      </c>
      <c r="S3327" t="inlineStr">
        <is>
          <t>EV</t>
        </is>
      </c>
      <c r="T3327" s="70" t="n">
        <v>54</v>
      </c>
      <c r="U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TY103319</t>
        </is>
      </c>
      <c r="B3328" s="68" t="n">
        <v>46099</v>
      </c>
      <c r="C3328" s="69" t="n">
        <v>2026</v>
      </c>
      <c r="D3328" t="inlineStr">
        <is>
          <t>Mar</t>
        </is>
      </c>
      <c r="E3328" t="inlineStr">
        <is>
          <t>North America</t>
        </is>
      </c>
      <c r="F3328" t="inlineStr">
        <is>
          <t>USA</t>
        </is>
      </c>
      <c r="G3328" t="inlineStr">
        <is>
          <t>Corolla</t>
        </is>
      </c>
      <c r="H3328" t="inlineStr">
        <is>
          <t>Dealer retail</t>
        </is>
      </c>
      <c r="I3328" t="inlineStr">
        <is>
          <t>Private buyer</t>
        </is>
      </c>
      <c r="J3328" t="inlineStr">
        <is>
          <t>Liam O'Brien</t>
        </is>
      </c>
      <c r="K3328" s="70" t="n">
        <v>33</v>
      </c>
      <c r="L3328" s="71" t="n">
        <v>2968012.74</v>
      </c>
      <c r="M3328" s="71" t="n">
        <v>97944420.42</v>
      </c>
      <c r="N3328" s="71" t="n">
        <v>4897221.02</v>
      </c>
      <c r="O3328" s="71" t="n">
        <v>93047199.40000001</v>
      </c>
      <c r="P3328" s="71" t="n">
        <v>75104778.2</v>
      </c>
      <c r="Q3328" s="71" t="n">
        <v>17942421.2</v>
      </c>
      <c r="R3328" t="inlineStr">
        <is>
          <t>TX-01</t>
        </is>
      </c>
      <c r="S3328" t="inlineStr">
        <is>
          <t>Petrol</t>
        </is>
      </c>
      <c r="T3328" s="70" t="n">
        <v>32</v>
      </c>
      <c r="U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TY103320</t>
        </is>
      </c>
      <c r="B3329" s="68" t="n">
        <v>46099</v>
      </c>
      <c r="C3329" s="69" t="n">
        <v>2026</v>
      </c>
      <c r="D3329" t="inlineStr">
        <is>
          <t>Mar</t>
        </is>
      </c>
      <c r="E3329" t="inlineStr">
        <is>
          <t>Middle East</t>
        </is>
      </c>
      <c r="F3329" t="inlineStr">
        <is>
          <t>UAE</t>
        </is>
      </c>
      <c r="G3329" t="inlineStr">
        <is>
          <t>Prius</t>
        </is>
      </c>
      <c r="H3329" t="inlineStr">
        <is>
          <t>Dealer retail</t>
        </is>
      </c>
      <c r="I3329" t="inlineStr">
        <is>
          <t>Government</t>
        </is>
      </c>
      <c r="J3329" t="inlineStr">
        <is>
          <t>Ana Costa</t>
        </is>
      </c>
      <c r="K3329" s="70" t="n">
        <v>23</v>
      </c>
      <c r="L3329" s="71" t="n">
        <v>3739859.74</v>
      </c>
      <c r="M3329" s="71" t="n">
        <v>86016774.02</v>
      </c>
      <c r="N3329" s="71" t="n">
        <v>4300838.7</v>
      </c>
      <c r="O3329" s="71" t="n">
        <v>81715935.31999999</v>
      </c>
      <c r="P3329" s="71" t="n">
        <v>65861262.25</v>
      </c>
      <c r="Q3329" s="71" t="n">
        <v>15854673.07</v>
      </c>
      <c r="R3329" t="inlineStr">
        <is>
          <t>DB-02</t>
        </is>
      </c>
      <c r="S3329" t="inlineStr">
        <is>
          <t>Hybrid</t>
        </is>
      </c>
      <c r="T3329" s="70" t="n">
        <v>23</v>
      </c>
      <c r="U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TY103321</t>
        </is>
      </c>
      <c r="B3330" s="68" t="n">
        <v>46099</v>
      </c>
      <c r="C3330" s="69" t="n">
        <v>2026</v>
      </c>
      <c r="D3330" t="inlineStr">
        <is>
          <t>Mar</t>
        </is>
      </c>
      <c r="E3330" t="inlineStr">
        <is>
          <t>Middle East</t>
        </is>
      </c>
      <c r="F3330" t="inlineStr">
        <is>
          <t>UAE</t>
        </is>
      </c>
      <c r="G3330" t="inlineStr">
        <is>
          <t>Camry</t>
        </is>
      </c>
      <c r="H3330" t="inlineStr">
        <is>
          <t>Dealer retail</t>
        </is>
      </c>
      <c r="I3330" t="inlineStr">
        <is>
          <t>Company fleet</t>
        </is>
      </c>
      <c r="J3330" t="inlineStr">
        <is>
          <t>Arjun Mehta</t>
        </is>
      </c>
      <c r="K3330" s="70" t="n">
        <v>45</v>
      </c>
      <c r="L3330" s="71" t="n">
        <v>3911919.32</v>
      </c>
      <c r="M3330" s="71" t="n">
        <v>176036369.4</v>
      </c>
      <c r="N3330" s="71" t="n">
        <v>0</v>
      </c>
      <c r="O3330" s="71" t="n">
        <v>176036369.4</v>
      </c>
      <c r="P3330" s="71" t="n">
        <v>148762726.45</v>
      </c>
      <c r="Q3330" s="71" t="n">
        <v>27273642.95</v>
      </c>
      <c r="R3330" t="inlineStr">
        <is>
          <t>DB-03</t>
        </is>
      </c>
      <c r="S3330" t="inlineStr">
        <is>
          <t>Hybrid</t>
        </is>
      </c>
      <c r="T3330" s="70" t="n">
        <v>50</v>
      </c>
      <c r="U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TY103322</t>
        </is>
      </c>
      <c r="B3331" s="68" t="n">
        <v>46099</v>
      </c>
      <c r="C3331" s="69" t="n">
        <v>2026</v>
      </c>
      <c r="D3331" t="inlineStr">
        <is>
          <t>Mar</t>
        </is>
      </c>
      <c r="E3331" t="inlineStr">
        <is>
          <t>Asia</t>
        </is>
      </c>
      <c r="F3331" t="inlineStr">
        <is>
          <t>Thailand</t>
        </is>
      </c>
      <c r="G3331" t="inlineStr">
        <is>
          <t>Hilux</t>
        </is>
      </c>
      <c r="H3331" t="inlineStr">
        <is>
          <t>Dealer retail</t>
        </is>
      </c>
      <c r="I3331" t="inlineStr">
        <is>
          <t>Private buyer</t>
        </is>
      </c>
      <c r="J3331" t="inlineStr">
        <is>
          <t>Lucas Martin</t>
        </is>
      </c>
      <c r="K3331" s="70" t="n">
        <v>27</v>
      </c>
      <c r="L3331" s="71" t="n">
        <v>4049477.84</v>
      </c>
      <c r="M3331" s="71" t="n">
        <v>109335901.68</v>
      </c>
      <c r="N3331" s="71" t="n">
        <v>2186718.03</v>
      </c>
      <c r="O3331" s="71" t="n">
        <v>107149183.65</v>
      </c>
      <c r="P3331" s="71" t="n">
        <v>87127651.36</v>
      </c>
      <c r="Q3331" s="71" t="n">
        <v>20021532.29</v>
      </c>
      <c r="R3331" t="inlineStr">
        <is>
          <t>BK-01</t>
        </is>
      </c>
      <c r="S3331" t="inlineStr">
        <is>
          <t>Diesel</t>
        </is>
      </c>
      <c r="T3331" s="70" t="n">
        <v>27</v>
      </c>
      <c r="U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TY103323</t>
        </is>
      </c>
      <c r="B3332" s="68" t="n">
        <v>46099</v>
      </c>
      <c r="C3332" s="69" t="n">
        <v>2026</v>
      </c>
      <c r="D3332" t="inlineStr">
        <is>
          <t>Mar</t>
        </is>
      </c>
      <c r="E3332" t="inlineStr">
        <is>
          <t>Europe</t>
        </is>
      </c>
      <c r="F3332" t="inlineStr">
        <is>
          <t>France</t>
        </is>
      </c>
      <c r="G3332" t="inlineStr">
        <is>
          <t>RAV4</t>
        </is>
      </c>
      <c r="H3332" t="inlineStr">
        <is>
          <t>Dealer retail</t>
        </is>
      </c>
      <c r="I3332" t="inlineStr">
        <is>
          <t>Private buyer</t>
        </is>
      </c>
      <c r="J3332" t="inlineStr">
        <is>
          <t>Emma Clarke</t>
        </is>
      </c>
      <c r="K3332" s="70" t="n">
        <v>34</v>
      </c>
      <c r="L3332" s="71" t="n">
        <v>3814387</v>
      </c>
      <c r="M3332" s="71" t="n">
        <v>129689158</v>
      </c>
      <c r="N3332" s="71" t="n">
        <v>2593783.16</v>
      </c>
      <c r="O3332" s="71" t="n">
        <v>127095374.84</v>
      </c>
      <c r="P3332" s="71" t="n">
        <v>97508782.09</v>
      </c>
      <c r="Q3332" s="71" t="n">
        <v>29586592.75</v>
      </c>
      <c r="R3332" t="inlineStr">
        <is>
          <t>PA-03</t>
        </is>
      </c>
      <c r="S3332" t="inlineStr">
        <is>
          <t>Hybrid</t>
        </is>
      </c>
      <c r="T3332" s="70" t="n">
        <v>35</v>
      </c>
      <c r="U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TY103324</t>
        </is>
      </c>
      <c r="B3333" s="68" t="n">
        <v>46099</v>
      </c>
      <c r="C3333" s="69" t="n">
        <v>2026</v>
      </c>
      <c r="D3333" t="inlineStr">
        <is>
          <t>Mar</t>
        </is>
      </c>
      <c r="E3333" t="inlineStr">
        <is>
          <t>Asia</t>
        </is>
      </c>
      <c r="F3333" t="inlineStr">
        <is>
          <t>India</t>
        </is>
      </c>
      <c r="G3333" t="inlineStr">
        <is>
          <t>Corolla</t>
        </is>
      </c>
      <c r="H3333" t="inlineStr">
        <is>
          <t>Dealer retail</t>
        </is>
      </c>
      <c r="I3333" t="inlineStr">
        <is>
          <t>Private buyer</t>
        </is>
      </c>
      <c r="J3333" t="inlineStr">
        <is>
          <t>Sara Rossi</t>
        </is>
      </c>
      <c r="K3333" s="70" t="n">
        <v>26</v>
      </c>
      <c r="L3333" s="71" t="n">
        <v>2937206.2</v>
      </c>
      <c r="M3333" s="71" t="n">
        <v>76367361.2</v>
      </c>
      <c r="N3333" s="71" t="n">
        <v>0</v>
      </c>
      <c r="O3333" s="71" t="n">
        <v>76367361.2</v>
      </c>
      <c r="P3333" s="71" t="n">
        <v>61057037.09</v>
      </c>
      <c r="Q3333" s="71" t="n">
        <v>15310324.11</v>
      </c>
      <c r="R3333" t="inlineStr">
        <is>
          <t>BL-02</t>
        </is>
      </c>
      <c r="S3333" t="inlineStr">
        <is>
          <t>Petrol</t>
        </is>
      </c>
      <c r="T3333" s="70" t="n">
        <v>26</v>
      </c>
      <c r="U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TY103325</t>
        </is>
      </c>
      <c r="B3334" s="68" t="n">
        <v>46099</v>
      </c>
      <c r="C3334" s="69" t="n">
        <v>2026</v>
      </c>
      <c r="D3334" t="inlineStr">
        <is>
          <t>Mar</t>
        </is>
      </c>
      <c r="E3334" t="inlineStr">
        <is>
          <t>Europe</t>
        </is>
      </c>
      <c r="F3334" t="inlineStr">
        <is>
          <t>UK</t>
        </is>
      </c>
      <c r="G3334" t="inlineStr">
        <is>
          <t>RAV4</t>
        </is>
      </c>
      <c r="H3334" t="inlineStr">
        <is>
          <t>Dealer retail</t>
        </is>
      </c>
      <c r="I3334" t="inlineStr">
        <is>
          <t>Private buyer</t>
        </is>
      </c>
      <c r="J3334" t="inlineStr">
        <is>
          <t>Fatima Al-Saud</t>
        </is>
      </c>
      <c r="K3334" s="70" t="n">
        <v>23</v>
      </c>
      <c r="L3334" s="71" t="n">
        <v>3616854.82</v>
      </c>
      <c r="M3334" s="71" t="n">
        <v>83187660.86</v>
      </c>
      <c r="N3334" s="71" t="n">
        <v>0</v>
      </c>
      <c r="O3334" s="71" t="n">
        <v>83187660.86</v>
      </c>
      <c r="P3334" s="71" t="n">
        <v>66469024.55</v>
      </c>
      <c r="Q3334" s="71" t="n">
        <v>16718636.31</v>
      </c>
      <c r="R3334" t="inlineStr">
        <is>
          <t>LN-03</t>
        </is>
      </c>
      <c r="S3334" t="inlineStr">
        <is>
          <t>Petrol</t>
        </is>
      </c>
      <c r="T3334" s="70" t="n">
        <v>24</v>
      </c>
      <c r="U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TY103326</t>
        </is>
      </c>
      <c r="B3335" s="68" t="n">
        <v>46099</v>
      </c>
      <c r="C3335" s="69" t="n">
        <v>2026</v>
      </c>
      <c r="D3335" t="inlineStr">
        <is>
          <t>Mar</t>
        </is>
      </c>
      <c r="E3335" t="inlineStr">
        <is>
          <t>Middle East</t>
        </is>
      </c>
      <c r="F3335" t="inlineStr">
        <is>
          <t>Saudi Arabia</t>
        </is>
      </c>
      <c r="G3335" t="inlineStr">
        <is>
          <t>RAV4</t>
        </is>
      </c>
      <c r="H3335" t="inlineStr">
        <is>
          <t>Online reservation</t>
        </is>
      </c>
      <c r="I3335" t="inlineStr">
        <is>
          <t>Private buyer</t>
        </is>
      </c>
      <c r="J3335" t="inlineStr">
        <is>
          <t>Ravindra Patil</t>
        </is>
      </c>
      <c r="K3335" s="70" t="n">
        <v>39</v>
      </c>
      <c r="L3335" s="71" t="n">
        <v>3824767.06</v>
      </c>
      <c r="M3335" s="71" t="n">
        <v>149165915.34</v>
      </c>
      <c r="N3335" s="71" t="n">
        <v>0</v>
      </c>
      <c r="O3335" s="71" t="n">
        <v>149165915.34</v>
      </c>
      <c r="P3335" s="71" t="n">
        <v>114005055.33</v>
      </c>
      <c r="Q3335" s="71" t="n">
        <v>35160860.01</v>
      </c>
      <c r="R3335" t="inlineStr">
        <is>
          <t>RY-04</t>
        </is>
      </c>
      <c r="S3335" t="inlineStr">
        <is>
          <t>Hybrid</t>
        </is>
      </c>
      <c r="T3335" s="70" t="n">
        <v>41</v>
      </c>
      <c r="U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TY103327</t>
        </is>
      </c>
      <c r="B3336" s="68" t="n">
        <v>46099</v>
      </c>
      <c r="C3336" s="69" t="n">
        <v>2026</v>
      </c>
      <c r="D3336" t="inlineStr">
        <is>
          <t>Mar</t>
        </is>
      </c>
      <c r="E3336" t="inlineStr">
        <is>
          <t>Europe</t>
        </is>
      </c>
      <c r="F3336" t="inlineStr">
        <is>
          <t>France</t>
        </is>
      </c>
      <c r="G3336" t="inlineStr">
        <is>
          <t>Corolla</t>
        </is>
      </c>
      <c r="H3336" t="inlineStr">
        <is>
          <t>Fleet</t>
        </is>
      </c>
      <c r="I3336" t="inlineStr">
        <is>
          <t>Private buyer</t>
        </is>
      </c>
      <c r="J3336" t="inlineStr">
        <is>
          <t>Amir Khan</t>
        </is>
      </c>
      <c r="K3336" s="70" t="n">
        <v>19</v>
      </c>
      <c r="L3336" s="71" t="n">
        <v>2897711.7</v>
      </c>
      <c r="M3336" s="71" t="n">
        <v>55056522.3</v>
      </c>
      <c r="N3336" s="71" t="n">
        <v>0</v>
      </c>
      <c r="O3336" s="71" t="n">
        <v>55056522.3</v>
      </c>
      <c r="P3336" s="71" t="n">
        <v>43938216.22</v>
      </c>
      <c r="Q3336" s="71" t="n">
        <v>11118306.08</v>
      </c>
      <c r="R3336" t="inlineStr">
        <is>
          <t>PA-01</t>
        </is>
      </c>
      <c r="S3336" t="inlineStr">
        <is>
          <t>Petrol</t>
        </is>
      </c>
      <c r="T3336" s="70" t="n">
        <v>19</v>
      </c>
      <c r="U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TY103328</t>
        </is>
      </c>
      <c r="B3337" s="68" t="n">
        <v>46099</v>
      </c>
      <c r="C3337" s="69" t="n">
        <v>2026</v>
      </c>
      <c r="D3337" t="inlineStr">
        <is>
          <t>Mar</t>
        </is>
      </c>
      <c r="E3337" t="inlineStr">
        <is>
          <t>North America</t>
        </is>
      </c>
      <c r="F3337" t="inlineStr">
        <is>
          <t>USA</t>
        </is>
      </c>
      <c r="G3337" t="inlineStr">
        <is>
          <t>Corolla</t>
        </is>
      </c>
      <c r="H3337" t="inlineStr">
        <is>
          <t>Fleet</t>
        </is>
      </c>
      <c r="I3337" t="inlineStr">
        <is>
          <t>Private buyer</t>
        </is>
      </c>
      <c r="J3337" t="inlineStr">
        <is>
          <t>Carlos Silva</t>
        </is>
      </c>
      <c r="K3337" s="70" t="n">
        <v>46</v>
      </c>
      <c r="L3337" s="71" t="n">
        <v>2777408.94</v>
      </c>
      <c r="M3337" s="71" t="n">
        <v>127760811.24</v>
      </c>
      <c r="N3337" s="71" t="n">
        <v>0</v>
      </c>
      <c r="O3337" s="71" t="n">
        <v>127760811.24</v>
      </c>
      <c r="P3337" s="71" t="n">
        <v>102767570.78</v>
      </c>
      <c r="Q3337" s="71" t="n">
        <v>24993240.46</v>
      </c>
      <c r="R3337" t="inlineStr">
        <is>
          <t>LA-04</t>
        </is>
      </c>
      <c r="S3337" t="inlineStr">
        <is>
          <t>Hybrid</t>
        </is>
      </c>
      <c r="T3337" s="70" t="n">
        <v>45</v>
      </c>
      <c r="U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TY103329</t>
        </is>
      </c>
      <c r="B3338" s="68" t="n">
        <v>46100</v>
      </c>
      <c r="C3338" s="69" t="n">
        <v>2026</v>
      </c>
      <c r="D3338" t="inlineStr">
        <is>
          <t>Mar</t>
        </is>
      </c>
      <c r="E3338" t="inlineStr">
        <is>
          <t>Asia</t>
        </is>
      </c>
      <c r="F3338" t="inlineStr">
        <is>
          <t>Thailand</t>
        </is>
      </c>
      <c r="G3338" t="inlineStr">
        <is>
          <t>Corolla</t>
        </is>
      </c>
      <c r="H3338" t="inlineStr">
        <is>
          <t>Fleet</t>
        </is>
      </c>
      <c r="I3338" t="inlineStr">
        <is>
          <t>Private buyer</t>
        </is>
      </c>
      <c r="J3338" t="inlineStr">
        <is>
          <t>Ravindra Patil</t>
        </is>
      </c>
      <c r="K3338" s="70" t="n">
        <v>35</v>
      </c>
      <c r="L3338" s="71" t="n">
        <v>2915441.13</v>
      </c>
      <c r="M3338" s="71" t="n">
        <v>102040439.55</v>
      </c>
      <c r="N3338" s="71" t="n">
        <v>5102021.98</v>
      </c>
      <c r="O3338" s="71" t="n">
        <v>96938417.56999999</v>
      </c>
      <c r="P3338" s="71" t="n">
        <v>79295501.44</v>
      </c>
      <c r="Q3338" s="71" t="n">
        <v>17642916.13</v>
      </c>
      <c r="R3338" t="inlineStr">
        <is>
          <t>BK-03</t>
        </is>
      </c>
      <c r="S3338" t="inlineStr">
        <is>
          <t>Petrol</t>
        </is>
      </c>
      <c r="T3338" s="70" t="n">
        <v>37</v>
      </c>
      <c r="U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TY103330</t>
        </is>
      </c>
      <c r="B3339" s="68" t="n">
        <v>46100</v>
      </c>
      <c r="C3339" s="69" t="n">
        <v>2026</v>
      </c>
      <c r="D3339" t="inlineStr">
        <is>
          <t>Mar</t>
        </is>
      </c>
      <c r="E3339" t="inlineStr">
        <is>
          <t>North America</t>
        </is>
      </c>
      <c r="F3339" t="inlineStr">
        <is>
          <t>Canada</t>
        </is>
      </c>
      <c r="G3339" t="inlineStr">
        <is>
          <t>Prius</t>
        </is>
      </c>
      <c r="H3339" t="inlineStr">
        <is>
          <t>Online reservation</t>
        </is>
      </c>
      <c r="I3339" t="inlineStr">
        <is>
          <t>Private buyer</t>
        </is>
      </c>
      <c r="J3339" t="inlineStr">
        <is>
          <t>Ana Costa</t>
        </is>
      </c>
      <c r="K3339" s="70" t="n">
        <v>47</v>
      </c>
      <c r="L3339" s="71" t="n">
        <v>3783497.3</v>
      </c>
      <c r="M3339" s="71" t="n">
        <v>177824373.1</v>
      </c>
      <c r="N3339" s="71" t="n">
        <v>8891218.65</v>
      </c>
      <c r="O3339" s="71" t="n">
        <v>168933154.45</v>
      </c>
      <c r="P3339" s="71" t="n">
        <v>136454687.26</v>
      </c>
      <c r="Q3339" s="71" t="n">
        <v>32478467.19</v>
      </c>
      <c r="R3339" t="inlineStr">
        <is>
          <t>TO-04</t>
        </is>
      </c>
      <c r="S3339" t="inlineStr">
        <is>
          <t>Hybrid</t>
        </is>
      </c>
      <c r="T3339" s="70" t="n">
        <v>48</v>
      </c>
      <c r="U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TY103331</t>
        </is>
      </c>
      <c r="B3340" s="68" t="n">
        <v>46100</v>
      </c>
      <c r="C3340" s="69" t="n">
        <v>2026</v>
      </c>
      <c r="D3340" t="inlineStr">
        <is>
          <t>Mar</t>
        </is>
      </c>
      <c r="E3340" t="inlineStr">
        <is>
          <t>Europe</t>
        </is>
      </c>
      <c r="F3340" t="inlineStr">
        <is>
          <t>Germany</t>
        </is>
      </c>
      <c r="G3340" t="inlineStr">
        <is>
          <t>Corolla</t>
        </is>
      </c>
      <c r="H3340" t="inlineStr">
        <is>
          <t>Dealer retail</t>
        </is>
      </c>
      <c r="I3340" t="inlineStr">
        <is>
          <t>Private buyer</t>
        </is>
      </c>
      <c r="J3340" t="inlineStr">
        <is>
          <t>Olivia Brown</t>
        </is>
      </c>
      <c r="K3340" s="70" t="n">
        <v>42</v>
      </c>
      <c r="L3340" s="71" t="n">
        <v>2789523.84</v>
      </c>
      <c r="M3340" s="71" t="n">
        <v>117160001.28</v>
      </c>
      <c r="N3340" s="71" t="n">
        <v>0</v>
      </c>
      <c r="O3340" s="71" t="n">
        <v>117160001.28</v>
      </c>
      <c r="P3340" s="71" t="n">
        <v>95798489.89</v>
      </c>
      <c r="Q3340" s="71" t="n">
        <v>21361511.39</v>
      </c>
      <c r="R3340" t="inlineStr">
        <is>
          <t>BE-03</t>
        </is>
      </c>
      <c r="S3340" t="inlineStr">
        <is>
          <t>Hybrid</t>
        </is>
      </c>
      <c r="T3340" s="70" t="n">
        <v>44</v>
      </c>
      <c r="U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TY103332</t>
        </is>
      </c>
      <c r="B3341" s="68" t="n">
        <v>46100</v>
      </c>
      <c r="C3341" s="69" t="n">
        <v>2026</v>
      </c>
      <c r="D3341" t="inlineStr">
        <is>
          <t>Mar</t>
        </is>
      </c>
      <c r="E3341" t="inlineStr">
        <is>
          <t>Asia</t>
        </is>
      </c>
      <c r="F3341" t="inlineStr">
        <is>
          <t>Indonesia</t>
        </is>
      </c>
      <c r="G3341" t="inlineStr">
        <is>
          <t>Camry</t>
        </is>
      </c>
      <c r="H3341" t="inlineStr">
        <is>
          <t>Fleet</t>
        </is>
      </c>
      <c r="I3341" t="inlineStr">
        <is>
          <t>Private buyer</t>
        </is>
      </c>
      <c r="J3341" t="inlineStr">
        <is>
          <t>Emma Clarke</t>
        </is>
      </c>
      <c r="K3341" s="70" t="n">
        <v>6</v>
      </c>
      <c r="L3341" s="71" t="n">
        <v>3978276.45</v>
      </c>
      <c r="M3341" s="71" t="n">
        <v>23869658.7</v>
      </c>
      <c r="N3341" s="71" t="n">
        <v>0</v>
      </c>
      <c r="O3341" s="71" t="n">
        <v>23869658.7</v>
      </c>
      <c r="P3341" s="71" t="n">
        <v>19386596.45</v>
      </c>
      <c r="Q3341" s="71" t="n">
        <v>4483062.25</v>
      </c>
      <c r="R3341" t="inlineStr">
        <is>
          <t>JK-04</t>
        </is>
      </c>
      <c r="S3341" t="inlineStr">
        <is>
          <t>Hybrid</t>
        </is>
      </c>
      <c r="T3341" s="70" t="n">
        <v>6</v>
      </c>
      <c r="U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TY103333</t>
        </is>
      </c>
      <c r="B3342" s="68" t="n">
        <v>46100</v>
      </c>
      <c r="C3342" s="69" t="n">
        <v>2026</v>
      </c>
      <c r="D3342" t="inlineStr">
        <is>
          <t>Mar</t>
        </is>
      </c>
      <c r="E3342" t="inlineStr">
        <is>
          <t>Europe</t>
        </is>
      </c>
      <c r="F3342" t="inlineStr">
        <is>
          <t>UK</t>
        </is>
      </c>
      <c r="G3342" t="inlineStr">
        <is>
          <t>Corolla</t>
        </is>
      </c>
      <c r="H3342" t="inlineStr">
        <is>
          <t>Fleet</t>
        </is>
      </c>
      <c r="I3342" t="inlineStr">
        <is>
          <t>Company fleet</t>
        </is>
      </c>
      <c r="J3342" t="inlineStr">
        <is>
          <t>Ruhi Shaikh</t>
        </is>
      </c>
      <c r="K3342" s="70" t="n">
        <v>21</v>
      </c>
      <c r="L3342" s="71" t="n">
        <v>2787523.65</v>
      </c>
      <c r="M3342" s="71" t="n">
        <v>58537996.65</v>
      </c>
      <c r="N3342" s="71" t="n">
        <v>0</v>
      </c>
      <c r="O3342" s="71" t="n">
        <v>58537996.65</v>
      </c>
      <c r="P3342" s="71" t="n">
        <v>46424272.85</v>
      </c>
      <c r="Q3342" s="71" t="n">
        <v>12113723.8</v>
      </c>
      <c r="R3342" t="inlineStr">
        <is>
          <t>LN-04</t>
        </is>
      </c>
      <c r="S3342" t="inlineStr">
        <is>
          <t>Petrol</t>
        </is>
      </c>
      <c r="T3342" s="70" t="n">
        <v>23</v>
      </c>
      <c r="U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TY103334</t>
        </is>
      </c>
      <c r="B3343" s="68" t="n">
        <v>46100</v>
      </c>
      <c r="C3343" s="69" t="n">
        <v>2026</v>
      </c>
      <c r="D3343" t="inlineStr">
        <is>
          <t>Mar</t>
        </is>
      </c>
      <c r="E3343" t="inlineStr">
        <is>
          <t>North America</t>
        </is>
      </c>
      <c r="F3343" t="inlineStr">
        <is>
          <t>Canada</t>
        </is>
      </c>
      <c r="G3343" t="inlineStr">
        <is>
          <t>RAV4</t>
        </is>
      </c>
      <c r="H3343" t="inlineStr">
        <is>
          <t>Dealer retail</t>
        </is>
      </c>
      <c r="I3343" t="inlineStr">
        <is>
          <t>Private buyer</t>
        </is>
      </c>
      <c r="J3343" t="inlineStr">
        <is>
          <t>Amir Khan</t>
        </is>
      </c>
      <c r="K3343" s="70" t="n">
        <v>51</v>
      </c>
      <c r="L3343" s="71" t="n">
        <v>3933733.88</v>
      </c>
      <c r="M3343" s="71" t="n">
        <v>200620427.88</v>
      </c>
      <c r="N3343" s="71" t="n">
        <v>6018612.84</v>
      </c>
      <c r="O3343" s="71" t="n">
        <v>194601815.04</v>
      </c>
      <c r="P3343" s="71" t="n">
        <v>141086238.83</v>
      </c>
      <c r="Q3343" s="71" t="n">
        <v>53515576.21</v>
      </c>
      <c r="R3343" t="inlineStr">
        <is>
          <t>TO-01</t>
        </is>
      </c>
      <c r="S3343" t="inlineStr">
        <is>
          <t>Hybrid</t>
        </is>
      </c>
      <c r="T3343" s="70" t="n">
        <v>55</v>
      </c>
      <c r="U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TY103335</t>
        </is>
      </c>
      <c r="B3344" s="68" t="n">
        <v>46101</v>
      </c>
      <c r="C3344" s="69" t="n">
        <v>2026</v>
      </c>
      <c r="D3344" t="inlineStr">
        <is>
          <t>Mar</t>
        </is>
      </c>
      <c r="E3344" t="inlineStr">
        <is>
          <t>Europe</t>
        </is>
      </c>
      <c r="F3344" t="inlineStr">
        <is>
          <t>France</t>
        </is>
      </c>
      <c r="G3344" t="inlineStr">
        <is>
          <t>Land Cruiser</t>
        </is>
      </c>
      <c r="H3344" t="inlineStr">
        <is>
          <t>Online reservation</t>
        </is>
      </c>
      <c r="I3344" t="inlineStr">
        <is>
          <t>Private buyer</t>
        </is>
      </c>
      <c r="J3344" t="inlineStr">
        <is>
          <t>Kofi Mensah</t>
        </is>
      </c>
      <c r="K3344" s="70" t="n">
        <v>9</v>
      </c>
      <c r="L3344" s="71" t="n">
        <v>7297319.91</v>
      </c>
      <c r="M3344" s="71" t="n">
        <v>65675879.19</v>
      </c>
      <c r="N3344" s="71" t="n">
        <v>0</v>
      </c>
      <c r="O3344" s="71" t="n">
        <v>65675879.19</v>
      </c>
      <c r="P3344" s="71" t="n">
        <v>48154274.02</v>
      </c>
      <c r="Q3344" s="71" t="n">
        <v>17521605.17</v>
      </c>
      <c r="R3344" t="inlineStr">
        <is>
          <t>PA-03</t>
        </is>
      </c>
      <c r="S3344" t="inlineStr">
        <is>
          <t>Diesel</t>
        </is>
      </c>
      <c r="T3344" s="70" t="n">
        <v>9</v>
      </c>
      <c r="U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TY103336</t>
        </is>
      </c>
      <c r="B3345" s="68" t="n">
        <v>46101</v>
      </c>
      <c r="C3345" s="69" t="n">
        <v>2026</v>
      </c>
      <c r="D3345" t="inlineStr">
        <is>
          <t>Mar</t>
        </is>
      </c>
      <c r="E3345" t="inlineStr">
        <is>
          <t>North America</t>
        </is>
      </c>
      <c r="F3345" t="inlineStr">
        <is>
          <t>Canada</t>
        </is>
      </c>
      <c r="G3345" t="inlineStr">
        <is>
          <t>Camry</t>
        </is>
      </c>
      <c r="H3345" t="inlineStr">
        <is>
          <t>Dealer retail</t>
        </is>
      </c>
      <c r="I3345" t="inlineStr">
        <is>
          <t>Company fleet</t>
        </is>
      </c>
      <c r="J3345" t="inlineStr">
        <is>
          <t>Aisha Bello</t>
        </is>
      </c>
      <c r="K3345" s="70" t="n">
        <v>15</v>
      </c>
      <c r="L3345" s="71" t="n">
        <v>3936328.28</v>
      </c>
      <c r="M3345" s="71" t="n">
        <v>59044924.2</v>
      </c>
      <c r="N3345" s="71" t="n">
        <v>0</v>
      </c>
      <c r="O3345" s="71" t="n">
        <v>59044924.2</v>
      </c>
      <c r="P3345" s="71" t="n">
        <v>47866608.33</v>
      </c>
      <c r="Q3345" s="71" t="n">
        <v>11178315.87</v>
      </c>
      <c r="R3345" t="inlineStr">
        <is>
          <t>TO-01</t>
        </is>
      </c>
      <c r="S3345" t="inlineStr">
        <is>
          <t>Petrol</t>
        </is>
      </c>
      <c r="T3345" s="70" t="n">
        <v>16</v>
      </c>
      <c r="U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TY103337</t>
        </is>
      </c>
      <c r="B3346" s="68" t="n">
        <v>46101</v>
      </c>
      <c r="C3346" s="69" t="n">
        <v>2026</v>
      </c>
      <c r="D3346" t="inlineStr">
        <is>
          <t>Mar</t>
        </is>
      </c>
      <c r="E3346" t="inlineStr">
        <is>
          <t>North America</t>
        </is>
      </c>
      <c r="F3346" t="inlineStr">
        <is>
          <t>USA</t>
        </is>
      </c>
      <c r="G3346" t="inlineStr">
        <is>
          <t>Corolla</t>
        </is>
      </c>
      <c r="H3346" t="inlineStr">
        <is>
          <t>Dealer retail</t>
        </is>
      </c>
      <c r="I3346" t="inlineStr">
        <is>
          <t>Private buyer</t>
        </is>
      </c>
      <c r="J3346" t="inlineStr">
        <is>
          <t>Ana Costa</t>
        </is>
      </c>
      <c r="K3346" s="70" t="n">
        <v>37</v>
      </c>
      <c r="L3346" s="71" t="n">
        <v>2681708.45</v>
      </c>
      <c r="M3346" s="71" t="n">
        <v>99223212.65000001</v>
      </c>
      <c r="N3346" s="71" t="n">
        <v>4961160.63</v>
      </c>
      <c r="O3346" s="71" t="n">
        <v>94262052.02</v>
      </c>
      <c r="P3346" s="71" t="n">
        <v>86157393.45999999</v>
      </c>
      <c r="Q3346" s="71" t="n">
        <v>8104658.56</v>
      </c>
      <c r="R3346" t="inlineStr">
        <is>
          <t>TX-04</t>
        </is>
      </c>
      <c r="S3346" t="inlineStr">
        <is>
          <t>Petrol</t>
        </is>
      </c>
      <c r="T3346" s="70" t="n">
        <v>37</v>
      </c>
      <c r="U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TY103338</t>
        </is>
      </c>
      <c r="B3347" s="68" t="n">
        <v>46101</v>
      </c>
      <c r="C3347" s="69" t="n">
        <v>2026</v>
      </c>
      <c r="D3347" t="inlineStr">
        <is>
          <t>Mar</t>
        </is>
      </c>
      <c r="E3347" t="inlineStr">
        <is>
          <t>North America</t>
        </is>
      </c>
      <c r="F3347" t="inlineStr">
        <is>
          <t>USA</t>
        </is>
      </c>
      <c r="G3347" t="inlineStr">
        <is>
          <t>Corolla</t>
        </is>
      </c>
      <c r="H3347" t="inlineStr">
        <is>
          <t>Dealer retail</t>
        </is>
      </c>
      <c r="I3347" t="inlineStr">
        <is>
          <t>Private buyer</t>
        </is>
      </c>
      <c r="J3347" t="inlineStr">
        <is>
          <t>Priya Nair</t>
        </is>
      </c>
      <c r="K3347" s="70" t="n">
        <v>33</v>
      </c>
      <c r="L3347" s="71" t="n">
        <v>2993928.8</v>
      </c>
      <c r="M3347" s="71" t="n">
        <v>98799650.40000001</v>
      </c>
      <c r="N3347" s="71" t="n">
        <v>2963989.51</v>
      </c>
      <c r="O3347" s="71" t="n">
        <v>95835660.89</v>
      </c>
      <c r="P3347" s="71" t="n">
        <v>73705877.43000001</v>
      </c>
      <c r="Q3347" s="71" t="n">
        <v>22129783.46</v>
      </c>
      <c r="R3347" t="inlineStr">
        <is>
          <t>LA-01</t>
        </is>
      </c>
      <c r="S3347" t="inlineStr">
        <is>
          <t>Hybrid</t>
        </is>
      </c>
      <c r="T3347" s="70" t="n">
        <v>32</v>
      </c>
      <c r="U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TY103339</t>
        </is>
      </c>
      <c r="B3348" s="68" t="n">
        <v>46101</v>
      </c>
      <c r="C3348" s="69" t="n">
        <v>2026</v>
      </c>
      <c r="D3348" t="inlineStr">
        <is>
          <t>Mar</t>
        </is>
      </c>
      <c r="E3348" t="inlineStr">
        <is>
          <t>Asia</t>
        </is>
      </c>
      <c r="F3348" t="inlineStr">
        <is>
          <t>Thailand</t>
        </is>
      </c>
      <c r="G3348" t="inlineStr">
        <is>
          <t>Hilux</t>
        </is>
      </c>
      <c r="H3348" t="inlineStr">
        <is>
          <t>Fleet</t>
        </is>
      </c>
      <c r="I3348" t="inlineStr">
        <is>
          <t>Private buyer</t>
        </is>
      </c>
      <c r="J3348" t="inlineStr">
        <is>
          <t>Mei Lin</t>
        </is>
      </c>
      <c r="K3348" s="70" t="n">
        <v>3</v>
      </c>
      <c r="L3348" s="71" t="n">
        <v>4098674.45</v>
      </c>
      <c r="M3348" s="71" t="n">
        <v>12296023.35</v>
      </c>
      <c r="N3348" s="71" t="n">
        <v>245920.47</v>
      </c>
      <c r="O3348" s="71" t="n">
        <v>12050102.88</v>
      </c>
      <c r="P3348" s="71" t="n">
        <v>9572077.35</v>
      </c>
      <c r="Q3348" s="71" t="n">
        <v>2478025.53</v>
      </c>
      <c r="R3348" t="inlineStr">
        <is>
          <t>BK-03</t>
        </is>
      </c>
      <c r="S3348" t="inlineStr">
        <is>
          <t>Diesel</t>
        </is>
      </c>
      <c r="T3348" s="70" t="n">
        <v>3</v>
      </c>
      <c r="U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TY103340</t>
        </is>
      </c>
      <c r="B3349" s="68" t="n">
        <v>46101</v>
      </c>
      <c r="C3349" s="69" t="n">
        <v>2026</v>
      </c>
      <c r="D3349" t="inlineStr">
        <is>
          <t>Mar</t>
        </is>
      </c>
      <c r="E3349" t="inlineStr">
        <is>
          <t>Asia</t>
        </is>
      </c>
      <c r="F3349" t="inlineStr">
        <is>
          <t>Indonesia</t>
        </is>
      </c>
      <c r="G3349" t="inlineStr">
        <is>
          <t>RAV4</t>
        </is>
      </c>
      <c r="H3349" t="inlineStr">
        <is>
          <t>Fleet</t>
        </is>
      </c>
      <c r="I3349" t="inlineStr">
        <is>
          <t>Private buyer</t>
        </is>
      </c>
      <c r="J3349" t="inlineStr">
        <is>
          <t>Yuki Sato</t>
        </is>
      </c>
      <c r="K3349" s="70" t="n">
        <v>31</v>
      </c>
      <c r="L3349" s="71" t="n">
        <v>3801301.97</v>
      </c>
      <c r="M3349" s="71" t="n">
        <v>117840361.07</v>
      </c>
      <c r="N3349" s="71" t="n">
        <v>2356807.22</v>
      </c>
      <c r="O3349" s="71" t="n">
        <v>115483553.85</v>
      </c>
      <c r="P3349" s="71" t="n">
        <v>90780419.16</v>
      </c>
      <c r="Q3349" s="71" t="n">
        <v>24703134.69</v>
      </c>
      <c r="R3349" t="inlineStr">
        <is>
          <t>JK-02</t>
        </is>
      </c>
      <c r="S3349" t="inlineStr">
        <is>
          <t>Hybrid</t>
        </is>
      </c>
      <c r="T3349" s="70" t="n">
        <v>30</v>
      </c>
      <c r="U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TY103341</t>
        </is>
      </c>
      <c r="B3350" s="68" t="n">
        <v>46101</v>
      </c>
      <c r="C3350" s="69" t="n">
        <v>2026</v>
      </c>
      <c r="D3350" t="inlineStr">
        <is>
          <t>Mar</t>
        </is>
      </c>
      <c r="E3350" t="inlineStr">
        <is>
          <t>North America</t>
        </is>
      </c>
      <c r="F3350" t="inlineStr">
        <is>
          <t>USA</t>
        </is>
      </c>
      <c r="G3350" t="inlineStr">
        <is>
          <t>bZ4X</t>
        </is>
      </c>
      <c r="H3350" t="inlineStr">
        <is>
          <t>Dealer retail</t>
        </is>
      </c>
      <c r="I3350" t="inlineStr">
        <is>
          <t>Government</t>
        </is>
      </c>
      <c r="J3350" t="inlineStr">
        <is>
          <t>Hiroshi Tanaka</t>
        </is>
      </c>
      <c r="K3350" s="70" t="n">
        <v>22</v>
      </c>
      <c r="L3350" s="71" t="n">
        <v>6589631.98</v>
      </c>
      <c r="M3350" s="71" t="n">
        <v>144971903.56</v>
      </c>
      <c r="N3350" s="71" t="n">
        <v>2899438.07</v>
      </c>
      <c r="O3350" s="71" t="n">
        <v>142072465.49</v>
      </c>
      <c r="P3350" s="71" t="n">
        <v>117246873.67</v>
      </c>
      <c r="Q3350" s="71" t="n">
        <v>24825591.82</v>
      </c>
      <c r="R3350" t="inlineStr">
        <is>
          <t>LA-03</t>
        </is>
      </c>
      <c r="S3350" t="inlineStr">
        <is>
          <t>EV</t>
        </is>
      </c>
      <c r="T3350" s="70" t="n">
        <v>22</v>
      </c>
      <c r="U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TY103342</t>
        </is>
      </c>
      <c r="B3351" s="68" t="n">
        <v>46101</v>
      </c>
      <c r="C3351" s="69" t="n">
        <v>2026</v>
      </c>
      <c r="D3351" t="inlineStr">
        <is>
          <t>Mar</t>
        </is>
      </c>
      <c r="E3351" t="inlineStr">
        <is>
          <t>Japan</t>
        </is>
      </c>
      <c r="F3351" t="inlineStr">
        <is>
          <t>Japan</t>
        </is>
      </c>
      <c r="G3351" t="inlineStr">
        <is>
          <t>RAV4</t>
        </is>
      </c>
      <c r="H3351" t="inlineStr">
        <is>
          <t>Dealer retail</t>
        </is>
      </c>
      <c r="I3351" t="inlineStr">
        <is>
          <t>Private buyer</t>
        </is>
      </c>
      <c r="J3351" t="inlineStr">
        <is>
          <t>Olivia Brown</t>
        </is>
      </c>
      <c r="K3351" s="70" t="n">
        <v>34</v>
      </c>
      <c r="L3351" s="71" t="n">
        <v>3695624.39</v>
      </c>
      <c r="M3351" s="71" t="n">
        <v>125651229.26</v>
      </c>
      <c r="N3351" s="71" t="n">
        <v>2513024.59</v>
      </c>
      <c r="O3351" s="71" t="n">
        <v>123138204.67</v>
      </c>
      <c r="P3351" s="71" t="n">
        <v>99780033.06999999</v>
      </c>
      <c r="Q3351" s="71" t="n">
        <v>23358171.6</v>
      </c>
      <c r="R3351" t="inlineStr">
        <is>
          <t>OS-04</t>
        </is>
      </c>
      <c r="S3351" t="inlineStr">
        <is>
          <t>Hybrid</t>
        </is>
      </c>
      <c r="T3351" s="70" t="n">
        <v>38</v>
      </c>
      <c r="U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TY103343</t>
        </is>
      </c>
      <c r="B3352" s="68" t="n">
        <v>46101</v>
      </c>
      <c r="C3352" s="69" t="n">
        <v>2026</v>
      </c>
      <c r="D3352" t="inlineStr">
        <is>
          <t>Mar</t>
        </is>
      </c>
      <c r="E3352" t="inlineStr">
        <is>
          <t>Europe</t>
        </is>
      </c>
      <c r="F3352" t="inlineStr">
        <is>
          <t>UK</t>
        </is>
      </c>
      <c r="G3352" t="inlineStr">
        <is>
          <t>Hilux</t>
        </is>
      </c>
      <c r="H3352" t="inlineStr">
        <is>
          <t>Dealer retail</t>
        </is>
      </c>
      <c r="I3352" t="inlineStr">
        <is>
          <t>Private buyer</t>
        </is>
      </c>
      <c r="J3352" t="inlineStr">
        <is>
          <t>Sara Rossi</t>
        </is>
      </c>
      <c r="K3352" s="70" t="n">
        <v>24</v>
      </c>
      <c r="L3352" s="71" t="n">
        <v>3942008.57</v>
      </c>
      <c r="M3352" s="71" t="n">
        <v>94608205.68000001</v>
      </c>
      <c r="N3352" s="71" t="n">
        <v>0</v>
      </c>
      <c r="O3352" s="71" t="n">
        <v>94608205.68000001</v>
      </c>
      <c r="P3352" s="71" t="n">
        <v>76035039.20999999</v>
      </c>
      <c r="Q3352" s="71" t="n">
        <v>18573166.47</v>
      </c>
      <c r="R3352" t="inlineStr">
        <is>
          <t>LN-04</t>
        </is>
      </c>
      <c r="S3352" t="inlineStr">
        <is>
          <t>Petrol</t>
        </is>
      </c>
      <c r="T3352" s="70" t="n">
        <v>25</v>
      </c>
      <c r="U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TY103344</t>
        </is>
      </c>
      <c r="B3353" s="68" t="n">
        <v>46101</v>
      </c>
      <c r="C3353" s="69" t="n">
        <v>2026</v>
      </c>
      <c r="D3353" t="inlineStr">
        <is>
          <t>Mar</t>
        </is>
      </c>
      <c r="E3353" t="inlineStr">
        <is>
          <t>North America</t>
        </is>
      </c>
      <c r="F3353" t="inlineStr">
        <is>
          <t>USA</t>
        </is>
      </c>
      <c r="G3353" t="inlineStr">
        <is>
          <t>Corolla</t>
        </is>
      </c>
      <c r="H3353" t="inlineStr">
        <is>
          <t>Dealer retail</t>
        </is>
      </c>
      <c r="I3353" t="inlineStr">
        <is>
          <t>Private buyer</t>
        </is>
      </c>
      <c r="J3353" t="inlineStr">
        <is>
          <t>Sophie Müller</t>
        </is>
      </c>
      <c r="K3353" s="70" t="n">
        <v>13</v>
      </c>
      <c r="L3353" s="71" t="n">
        <v>2681063.95</v>
      </c>
      <c r="M3353" s="71" t="n">
        <v>34853831.35</v>
      </c>
      <c r="N3353" s="71" t="n">
        <v>697076.63</v>
      </c>
      <c r="O3353" s="71" t="n">
        <v>34156754.72</v>
      </c>
      <c r="P3353" s="71" t="n">
        <v>30007488.55</v>
      </c>
      <c r="Q3353" s="71" t="n">
        <v>4149266.17</v>
      </c>
      <c r="R3353" t="inlineStr">
        <is>
          <t>LA-01</t>
        </is>
      </c>
      <c r="S3353" t="inlineStr">
        <is>
          <t>Petrol</t>
        </is>
      </c>
      <c r="T3353" s="70" t="n">
        <v>14</v>
      </c>
      <c r="U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TY103345</t>
        </is>
      </c>
      <c r="B3354" s="68" t="n">
        <v>46102</v>
      </c>
      <c r="C3354" s="69" t="n">
        <v>2026</v>
      </c>
      <c r="D3354" t="inlineStr">
        <is>
          <t>Mar</t>
        </is>
      </c>
      <c r="E3354" t="inlineStr">
        <is>
          <t>North America</t>
        </is>
      </c>
      <c r="F3354" t="inlineStr">
        <is>
          <t>Canada</t>
        </is>
      </c>
      <c r="G3354" t="inlineStr">
        <is>
          <t>Hilux</t>
        </is>
      </c>
      <c r="H3354" t="inlineStr">
        <is>
          <t>Dealer retail</t>
        </is>
      </c>
      <c r="I3354" t="inlineStr">
        <is>
          <t>Company fleet</t>
        </is>
      </c>
      <c r="J3354" t="inlineStr">
        <is>
          <t>Olivia Brown</t>
        </is>
      </c>
      <c r="K3354" s="70" t="n">
        <v>16</v>
      </c>
      <c r="L3354" s="71" t="n">
        <v>3984097.15</v>
      </c>
      <c r="M3354" s="71" t="n">
        <v>63745554.4</v>
      </c>
      <c r="N3354" s="71" t="n">
        <v>0</v>
      </c>
      <c r="O3354" s="71" t="n">
        <v>63745554.4</v>
      </c>
      <c r="P3354" s="71" t="n">
        <v>51929367.85</v>
      </c>
      <c r="Q3354" s="71" t="n">
        <v>11816186.55</v>
      </c>
      <c r="R3354" t="inlineStr">
        <is>
          <t>TO-03</t>
        </is>
      </c>
      <c r="S3354" t="inlineStr">
        <is>
          <t>Petrol</t>
        </is>
      </c>
      <c r="T3354" s="70" t="n">
        <v>16</v>
      </c>
      <c r="U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TY103346</t>
        </is>
      </c>
      <c r="B3355" s="68" t="n">
        <v>46102</v>
      </c>
      <c r="C3355" s="69" t="n">
        <v>2026</v>
      </c>
      <c r="D3355" t="inlineStr">
        <is>
          <t>Mar</t>
        </is>
      </c>
      <c r="E3355" t="inlineStr">
        <is>
          <t>North America</t>
        </is>
      </c>
      <c r="F3355" t="inlineStr">
        <is>
          <t>USA</t>
        </is>
      </c>
      <c r="G3355" t="inlineStr">
        <is>
          <t>Hilux</t>
        </is>
      </c>
      <c r="H3355" t="inlineStr">
        <is>
          <t>Online reservation</t>
        </is>
      </c>
      <c r="I3355" t="inlineStr">
        <is>
          <t>Private buyer</t>
        </is>
      </c>
      <c r="J3355" t="inlineStr">
        <is>
          <t>Olivia Brown</t>
        </is>
      </c>
      <c r="K3355" s="70" t="n">
        <v>35</v>
      </c>
      <c r="L3355" s="71" t="n">
        <v>4183474.78</v>
      </c>
      <c r="M3355" s="71" t="n">
        <v>146421617.3</v>
      </c>
      <c r="N3355" s="71" t="n">
        <v>0</v>
      </c>
      <c r="O3355" s="71" t="n">
        <v>146421617.3</v>
      </c>
      <c r="P3355" s="71" t="n">
        <v>112747043.86</v>
      </c>
      <c r="Q3355" s="71" t="n">
        <v>33674573.44</v>
      </c>
      <c r="R3355" t="inlineStr">
        <is>
          <t>TX-04</t>
        </is>
      </c>
      <c r="S3355" t="inlineStr">
        <is>
          <t>Diesel</t>
        </is>
      </c>
      <c r="T3355" s="70" t="n">
        <v>34</v>
      </c>
      <c r="U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TY103347</t>
        </is>
      </c>
      <c r="B3356" s="68" t="n">
        <v>46102</v>
      </c>
      <c r="C3356" s="69" t="n">
        <v>2026</v>
      </c>
      <c r="D3356" t="inlineStr">
        <is>
          <t>Mar</t>
        </is>
      </c>
      <c r="E3356" t="inlineStr">
        <is>
          <t>Middle East</t>
        </is>
      </c>
      <c r="F3356" t="inlineStr">
        <is>
          <t>Saudi Arabia</t>
        </is>
      </c>
      <c r="G3356" t="inlineStr">
        <is>
          <t>Camry</t>
        </is>
      </c>
      <c r="H3356" t="inlineStr">
        <is>
          <t>Dealer retail</t>
        </is>
      </c>
      <c r="I3356" t="inlineStr">
        <is>
          <t>Private buyer</t>
        </is>
      </c>
      <c r="J3356" t="inlineStr">
        <is>
          <t>Sara Rossi</t>
        </is>
      </c>
      <c r="K3356" s="70" t="n">
        <v>49</v>
      </c>
      <c r="L3356" s="71" t="n">
        <v>3808084.83</v>
      </c>
      <c r="M3356" s="71" t="n">
        <v>186596156.67</v>
      </c>
      <c r="N3356" s="71" t="n">
        <v>0</v>
      </c>
      <c r="O3356" s="71" t="n">
        <v>186596156.67</v>
      </c>
      <c r="P3356" s="71" t="n">
        <v>154587641.08</v>
      </c>
      <c r="Q3356" s="71" t="n">
        <v>32008515.59</v>
      </c>
      <c r="R3356" t="inlineStr">
        <is>
          <t>RY-02</t>
        </is>
      </c>
      <c r="S3356" t="inlineStr">
        <is>
          <t>Hybrid</t>
        </is>
      </c>
      <c r="T3356" s="70" t="n">
        <v>50</v>
      </c>
      <c r="U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TY103348</t>
        </is>
      </c>
      <c r="B3357" s="68" t="n">
        <v>46102</v>
      </c>
      <c r="C3357" s="69" t="n">
        <v>2026</v>
      </c>
      <c r="D3357" t="inlineStr">
        <is>
          <t>Mar</t>
        </is>
      </c>
      <c r="E3357" t="inlineStr">
        <is>
          <t>Japan</t>
        </is>
      </c>
      <c r="F3357" t="inlineStr">
        <is>
          <t>Japan</t>
        </is>
      </c>
      <c r="G3357" t="inlineStr">
        <is>
          <t>Corolla</t>
        </is>
      </c>
      <c r="H3357" t="inlineStr">
        <is>
          <t>Dealer retail</t>
        </is>
      </c>
      <c r="I3357" t="inlineStr">
        <is>
          <t>Private buyer</t>
        </is>
      </c>
      <c r="J3357" t="inlineStr">
        <is>
          <t>Kofi Mensah</t>
        </is>
      </c>
      <c r="K3357" s="70" t="n">
        <v>29</v>
      </c>
      <c r="L3357" s="71" t="n">
        <v>2804833.14</v>
      </c>
      <c r="M3357" s="71" t="n">
        <v>81340161.06</v>
      </c>
      <c r="N3357" s="71" t="n">
        <v>1626803.22</v>
      </c>
      <c r="O3357" s="71" t="n">
        <v>79713357.84</v>
      </c>
      <c r="P3357" s="71" t="n">
        <v>69039582.15000001</v>
      </c>
      <c r="Q3357" s="71" t="n">
        <v>10673775.69</v>
      </c>
      <c r="R3357" t="inlineStr">
        <is>
          <t>NG-02</t>
        </is>
      </c>
      <c r="S3357" t="inlineStr">
        <is>
          <t>Hybrid</t>
        </is>
      </c>
      <c r="T3357" s="70" t="n">
        <v>29</v>
      </c>
      <c r="U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TY103349</t>
        </is>
      </c>
      <c r="B3358" s="68" t="n">
        <v>46102</v>
      </c>
      <c r="C3358" s="69" t="n">
        <v>2026</v>
      </c>
      <c r="D3358" t="inlineStr">
        <is>
          <t>Mar</t>
        </is>
      </c>
      <c r="E3358" t="inlineStr">
        <is>
          <t>Japan</t>
        </is>
      </c>
      <c r="F3358" t="inlineStr">
        <is>
          <t>Japan</t>
        </is>
      </c>
      <c r="G3358" t="inlineStr">
        <is>
          <t>Prius</t>
        </is>
      </c>
      <c r="H3358" t="inlineStr">
        <is>
          <t>Dealer retail</t>
        </is>
      </c>
      <c r="I3358" t="inlineStr">
        <is>
          <t>Private buyer</t>
        </is>
      </c>
      <c r="J3358" t="inlineStr">
        <is>
          <t>Sara Rossi</t>
        </is>
      </c>
      <c r="K3358" s="70" t="n">
        <v>36</v>
      </c>
      <c r="L3358" s="71" t="n">
        <v>3907553.57</v>
      </c>
      <c r="M3358" s="71" t="n">
        <v>140671928.52</v>
      </c>
      <c r="N3358" s="71" t="n">
        <v>4220157.86</v>
      </c>
      <c r="O3358" s="71" t="n">
        <v>136451770.66</v>
      </c>
      <c r="P3358" s="71" t="n">
        <v>97985159.31</v>
      </c>
      <c r="Q3358" s="71" t="n">
        <v>38466611.35</v>
      </c>
      <c r="R3358" t="inlineStr">
        <is>
          <t>TK-04</t>
        </is>
      </c>
      <c r="S3358" t="inlineStr">
        <is>
          <t>Hybrid</t>
        </is>
      </c>
      <c r="T3358" s="70" t="n">
        <v>36</v>
      </c>
      <c r="U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TY103350</t>
        </is>
      </c>
      <c r="B3359" s="68" t="n">
        <v>46102</v>
      </c>
      <c r="C3359" s="69" t="n">
        <v>2026</v>
      </c>
      <c r="D3359" t="inlineStr">
        <is>
          <t>Mar</t>
        </is>
      </c>
      <c r="E3359" t="inlineStr">
        <is>
          <t>North America</t>
        </is>
      </c>
      <c r="F3359" t="inlineStr">
        <is>
          <t>USA</t>
        </is>
      </c>
      <c r="G3359" t="inlineStr">
        <is>
          <t>bZ4X</t>
        </is>
      </c>
      <c r="H3359" t="inlineStr">
        <is>
          <t>Dealer retail</t>
        </is>
      </c>
      <c r="I3359" t="inlineStr">
        <is>
          <t>Private buyer</t>
        </is>
      </c>
      <c r="J3359" t="inlineStr">
        <is>
          <t>Carlos Silva</t>
        </is>
      </c>
      <c r="K3359" s="70" t="n">
        <v>17</v>
      </c>
      <c r="L3359" s="71" t="n">
        <v>6898633.21</v>
      </c>
      <c r="M3359" s="71" t="n">
        <v>117276764.57</v>
      </c>
      <c r="N3359" s="71" t="n">
        <v>0</v>
      </c>
      <c r="O3359" s="71" t="n">
        <v>117276764.57</v>
      </c>
      <c r="P3359" s="71" t="n">
        <v>91782804.43000001</v>
      </c>
      <c r="Q3359" s="71" t="n">
        <v>25493960.14</v>
      </c>
      <c r="R3359" t="inlineStr">
        <is>
          <t>TX-01</t>
        </is>
      </c>
      <c r="S3359" t="inlineStr">
        <is>
          <t>EV</t>
        </is>
      </c>
      <c r="T3359" s="70" t="n">
        <v>18</v>
      </c>
      <c r="U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TY103351</t>
        </is>
      </c>
      <c r="B3360" s="68" t="n">
        <v>46102</v>
      </c>
      <c r="C3360" s="69" t="n">
        <v>2026</v>
      </c>
      <c r="D3360" t="inlineStr">
        <is>
          <t>Mar</t>
        </is>
      </c>
      <c r="E3360" t="inlineStr">
        <is>
          <t>Europe</t>
        </is>
      </c>
      <c r="F3360" t="inlineStr">
        <is>
          <t>France</t>
        </is>
      </c>
      <c r="G3360" t="inlineStr">
        <is>
          <t>Land Cruiser</t>
        </is>
      </c>
      <c r="H3360" t="inlineStr">
        <is>
          <t>Fleet</t>
        </is>
      </c>
      <c r="I3360" t="inlineStr">
        <is>
          <t>Company fleet</t>
        </is>
      </c>
      <c r="J3360" t="inlineStr">
        <is>
          <t>Zoya Ahmed</t>
        </is>
      </c>
      <c r="K3360" s="70" t="n">
        <v>9</v>
      </c>
      <c r="L3360" s="71" t="n">
        <v>7673293.22</v>
      </c>
      <c r="M3360" s="71" t="n">
        <v>69059638.98</v>
      </c>
      <c r="N3360" s="71" t="n">
        <v>0</v>
      </c>
      <c r="O3360" s="71" t="n">
        <v>69059638.98</v>
      </c>
      <c r="P3360" s="71" t="n">
        <v>48070750.34</v>
      </c>
      <c r="Q3360" s="71" t="n">
        <v>20988888.64</v>
      </c>
      <c r="R3360" t="inlineStr">
        <is>
          <t>PA-04</t>
        </is>
      </c>
      <c r="S3360" t="inlineStr">
        <is>
          <t>Diesel</t>
        </is>
      </c>
      <c r="T3360" s="70" t="n">
        <v>9</v>
      </c>
      <c r="U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TY103352</t>
        </is>
      </c>
      <c r="B3361" s="68" t="n">
        <v>46102</v>
      </c>
      <c r="C3361" s="69" t="n">
        <v>2026</v>
      </c>
      <c r="D3361" t="inlineStr">
        <is>
          <t>Mar</t>
        </is>
      </c>
      <c r="E3361" t="inlineStr">
        <is>
          <t>North America</t>
        </is>
      </c>
      <c r="F3361" t="inlineStr">
        <is>
          <t>Canada</t>
        </is>
      </c>
      <c r="G3361" t="inlineStr">
        <is>
          <t>Land Cruiser</t>
        </is>
      </c>
      <c r="H3361" t="inlineStr">
        <is>
          <t>Dealer retail</t>
        </is>
      </c>
      <c r="I3361" t="inlineStr">
        <is>
          <t>Private buyer</t>
        </is>
      </c>
      <c r="J3361" t="inlineStr">
        <is>
          <t>Lucas Martin</t>
        </is>
      </c>
      <c r="K3361" s="70" t="n">
        <v>14</v>
      </c>
      <c r="L3361" s="71" t="n">
        <v>8059081.14</v>
      </c>
      <c r="M3361" s="71" t="n">
        <v>112827135.96</v>
      </c>
      <c r="N3361" s="71" t="n">
        <v>5641356.8</v>
      </c>
      <c r="O3361" s="71" t="n">
        <v>107185779.16</v>
      </c>
      <c r="P3361" s="71" t="n">
        <v>77831404.70999999</v>
      </c>
      <c r="Q3361" s="71" t="n">
        <v>29354374.45</v>
      </c>
      <c r="R3361" t="inlineStr">
        <is>
          <t>TO-04</t>
        </is>
      </c>
      <c r="S3361" t="inlineStr">
        <is>
          <t>Diesel</t>
        </is>
      </c>
      <c r="T3361" s="70" t="n">
        <v>14</v>
      </c>
      <c r="U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TY103353</t>
        </is>
      </c>
      <c r="B3362" s="68" t="n">
        <v>46102</v>
      </c>
      <c r="C3362" s="69" t="n">
        <v>2026</v>
      </c>
      <c r="D3362" t="inlineStr">
        <is>
          <t>Mar</t>
        </is>
      </c>
      <c r="E3362" t="inlineStr">
        <is>
          <t>Asia</t>
        </is>
      </c>
      <c r="F3362" t="inlineStr">
        <is>
          <t>Thailand</t>
        </is>
      </c>
      <c r="G3362" t="inlineStr">
        <is>
          <t>Camry</t>
        </is>
      </c>
      <c r="H3362" t="inlineStr">
        <is>
          <t>Dealer retail</t>
        </is>
      </c>
      <c r="I3362" t="inlineStr">
        <is>
          <t>Private buyer</t>
        </is>
      </c>
      <c r="J3362" t="inlineStr">
        <is>
          <t>Wei Chen</t>
        </is>
      </c>
      <c r="K3362" s="70" t="n">
        <v>15</v>
      </c>
      <c r="L3362" s="71" t="n">
        <v>4233024.39</v>
      </c>
      <c r="M3362" s="71" t="n">
        <v>63495365.85</v>
      </c>
      <c r="N3362" s="71" t="n">
        <v>3174768.29</v>
      </c>
      <c r="O3362" s="71" t="n">
        <v>60320597.56</v>
      </c>
      <c r="P3362" s="71" t="n">
        <v>47189995.2</v>
      </c>
      <c r="Q3362" s="71" t="n">
        <v>13130602.36</v>
      </c>
      <c r="R3362" t="inlineStr">
        <is>
          <t>BK-04</t>
        </is>
      </c>
      <c r="S3362" t="inlineStr">
        <is>
          <t>Petrol</t>
        </is>
      </c>
      <c r="T3362" s="70" t="n">
        <v>17</v>
      </c>
      <c r="U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TY103354</t>
        </is>
      </c>
      <c r="B3363" s="68" t="n">
        <v>46102</v>
      </c>
      <c r="C3363" s="69" t="n">
        <v>2026</v>
      </c>
      <c r="D3363" t="inlineStr">
        <is>
          <t>Mar</t>
        </is>
      </c>
      <c r="E3363" t="inlineStr">
        <is>
          <t>Japan</t>
        </is>
      </c>
      <c r="F3363" t="inlineStr">
        <is>
          <t>Japan</t>
        </is>
      </c>
      <c r="G3363" t="inlineStr">
        <is>
          <t>Corolla</t>
        </is>
      </c>
      <c r="H3363" t="inlineStr">
        <is>
          <t>Dealer retail</t>
        </is>
      </c>
      <c r="I3363" t="inlineStr">
        <is>
          <t>Company fleet</t>
        </is>
      </c>
      <c r="J3363" t="inlineStr">
        <is>
          <t>Zoya Ahmed</t>
        </is>
      </c>
      <c r="K3363" s="70" t="n">
        <v>30</v>
      </c>
      <c r="L3363" s="71" t="n">
        <v>2948161.98</v>
      </c>
      <c r="M3363" s="71" t="n">
        <v>88444859.40000001</v>
      </c>
      <c r="N3363" s="71" t="n">
        <v>2653345.78</v>
      </c>
      <c r="O3363" s="71" t="n">
        <v>85791513.62</v>
      </c>
      <c r="P3363" s="71" t="n">
        <v>69407418.84</v>
      </c>
      <c r="Q3363" s="71" t="n">
        <v>16384094.78</v>
      </c>
      <c r="R3363" t="inlineStr">
        <is>
          <t>OS-04</t>
        </is>
      </c>
      <c r="S3363" t="inlineStr">
        <is>
          <t>Hybrid</t>
        </is>
      </c>
      <c r="T3363" s="70" t="n">
        <v>30</v>
      </c>
      <c r="U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TY103355</t>
        </is>
      </c>
      <c r="B3364" s="68" t="n">
        <v>46103</v>
      </c>
      <c r="C3364" s="69" t="n">
        <v>2026</v>
      </c>
      <c r="D3364" t="inlineStr">
        <is>
          <t>Mar</t>
        </is>
      </c>
      <c r="E3364" t="inlineStr">
        <is>
          <t>Asia</t>
        </is>
      </c>
      <c r="F3364" t="inlineStr">
        <is>
          <t>Thailand</t>
        </is>
      </c>
      <c r="G3364" t="inlineStr">
        <is>
          <t>Prius</t>
        </is>
      </c>
      <c r="H3364" t="inlineStr">
        <is>
          <t>Dealer retail</t>
        </is>
      </c>
      <c r="I3364" t="inlineStr">
        <is>
          <t>Private buyer</t>
        </is>
      </c>
      <c r="J3364" t="inlineStr">
        <is>
          <t>Aisha Bello</t>
        </is>
      </c>
      <c r="K3364" s="70" t="n">
        <v>46</v>
      </c>
      <c r="L3364" s="71" t="n">
        <v>3804029.26</v>
      </c>
      <c r="M3364" s="71" t="n">
        <v>174985345.96</v>
      </c>
      <c r="N3364" s="71" t="n">
        <v>8749267.300000001</v>
      </c>
      <c r="O3364" s="71" t="n">
        <v>166236078.66</v>
      </c>
      <c r="P3364" s="71" t="n">
        <v>134504657.17</v>
      </c>
      <c r="Q3364" s="71" t="n">
        <v>31731421.49</v>
      </c>
      <c r="R3364" t="inlineStr">
        <is>
          <t>BK-03</t>
        </is>
      </c>
      <c r="S3364" t="inlineStr">
        <is>
          <t>Hybrid</t>
        </is>
      </c>
      <c r="T3364" s="70" t="n">
        <v>47</v>
      </c>
      <c r="U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TY103356</t>
        </is>
      </c>
      <c r="B3365" s="68" t="n">
        <v>46103</v>
      </c>
      <c r="C3365" s="69" t="n">
        <v>2026</v>
      </c>
      <c r="D3365" t="inlineStr">
        <is>
          <t>Mar</t>
        </is>
      </c>
      <c r="E3365" t="inlineStr">
        <is>
          <t>Asia</t>
        </is>
      </c>
      <c r="F3365" t="inlineStr">
        <is>
          <t>Thailand</t>
        </is>
      </c>
      <c r="G3365" t="inlineStr">
        <is>
          <t>Corolla</t>
        </is>
      </c>
      <c r="H3365" t="inlineStr">
        <is>
          <t>Dealer retail</t>
        </is>
      </c>
      <c r="I3365" t="inlineStr">
        <is>
          <t>Company fleet</t>
        </is>
      </c>
      <c r="J3365" t="inlineStr">
        <is>
          <t>Zoya Ahmed</t>
        </is>
      </c>
      <c r="K3365" s="70" t="n">
        <v>45</v>
      </c>
      <c r="L3365" s="71" t="n">
        <v>2813706.69</v>
      </c>
      <c r="M3365" s="71" t="n">
        <v>126616801.05</v>
      </c>
      <c r="N3365" s="71" t="n">
        <v>6330840.05</v>
      </c>
      <c r="O3365" s="71" t="n">
        <v>120285961</v>
      </c>
      <c r="P3365" s="71" t="n">
        <v>106951772.27</v>
      </c>
      <c r="Q3365" s="71" t="n">
        <v>13334188.73</v>
      </c>
      <c r="R3365" t="inlineStr">
        <is>
          <t>BK-02</t>
        </is>
      </c>
      <c r="S3365" t="inlineStr">
        <is>
          <t>Petrol</t>
        </is>
      </c>
      <c r="T3365" s="70" t="n">
        <v>45</v>
      </c>
      <c r="U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TY103357</t>
        </is>
      </c>
      <c r="B3366" s="68" t="n">
        <v>46103</v>
      </c>
      <c r="C3366" s="69" t="n">
        <v>2026</v>
      </c>
      <c r="D3366" t="inlineStr">
        <is>
          <t>Mar</t>
        </is>
      </c>
      <c r="E3366" t="inlineStr">
        <is>
          <t>North America</t>
        </is>
      </c>
      <c r="F3366" t="inlineStr">
        <is>
          <t>Canada</t>
        </is>
      </c>
      <c r="G3366" t="inlineStr">
        <is>
          <t>RAV4</t>
        </is>
      </c>
      <c r="H3366" t="inlineStr">
        <is>
          <t>Fleet</t>
        </is>
      </c>
      <c r="I3366" t="inlineStr">
        <is>
          <t>Private buyer</t>
        </is>
      </c>
      <c r="J3366" t="inlineStr">
        <is>
          <t>Hiroshi Tanaka</t>
        </is>
      </c>
      <c r="K3366" s="70" t="n">
        <v>29</v>
      </c>
      <c r="L3366" s="71" t="n">
        <v>3621542.39</v>
      </c>
      <c r="M3366" s="71" t="n">
        <v>105024729.31</v>
      </c>
      <c r="N3366" s="71" t="n">
        <v>5251236.47</v>
      </c>
      <c r="O3366" s="71" t="n">
        <v>99773492.84</v>
      </c>
      <c r="P3366" s="71" t="n">
        <v>83834999.59</v>
      </c>
      <c r="Q3366" s="71" t="n">
        <v>15938493.25</v>
      </c>
      <c r="R3366" t="inlineStr">
        <is>
          <t>TO-01</t>
        </is>
      </c>
      <c r="S3366" t="inlineStr">
        <is>
          <t>Petrol</t>
        </is>
      </c>
      <c r="T3366" s="70" t="n">
        <v>30</v>
      </c>
      <c r="U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TY103358</t>
        </is>
      </c>
      <c r="B3367" s="68" t="n">
        <v>46103</v>
      </c>
      <c r="C3367" s="69" t="n">
        <v>2026</v>
      </c>
      <c r="D3367" t="inlineStr">
        <is>
          <t>Mar</t>
        </is>
      </c>
      <c r="E3367" t="inlineStr">
        <is>
          <t>North America</t>
        </is>
      </c>
      <c r="F3367" t="inlineStr">
        <is>
          <t>USA</t>
        </is>
      </c>
      <c r="G3367" t="inlineStr">
        <is>
          <t>bZ4X</t>
        </is>
      </c>
      <c r="H3367" t="inlineStr">
        <is>
          <t>Dealer retail</t>
        </is>
      </c>
      <c r="I3367" t="inlineStr">
        <is>
          <t>Private buyer</t>
        </is>
      </c>
      <c r="J3367" t="inlineStr">
        <is>
          <t>Olivia Brown</t>
        </is>
      </c>
      <c r="K3367" s="70" t="n">
        <v>47</v>
      </c>
      <c r="L3367" s="71" t="n">
        <v>6835952.31</v>
      </c>
      <c r="M3367" s="71" t="n">
        <v>321289758.57</v>
      </c>
      <c r="N3367" s="71" t="n">
        <v>6425795.17</v>
      </c>
      <c r="O3367" s="71" t="n">
        <v>314863963.4</v>
      </c>
      <c r="P3367" s="71" t="n">
        <v>244683204.41</v>
      </c>
      <c r="Q3367" s="71" t="n">
        <v>70180758.98999999</v>
      </c>
      <c r="R3367" t="inlineStr">
        <is>
          <t>TX-03</t>
        </is>
      </c>
      <c r="S3367" t="inlineStr">
        <is>
          <t>EV</t>
        </is>
      </c>
      <c r="T3367" s="70" t="n">
        <v>52</v>
      </c>
      <c r="U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TY103359</t>
        </is>
      </c>
      <c r="B3368" s="68" t="n">
        <v>46103</v>
      </c>
      <c r="C3368" s="69" t="n">
        <v>2026</v>
      </c>
      <c r="D3368" t="inlineStr">
        <is>
          <t>Mar</t>
        </is>
      </c>
      <c r="E3368" t="inlineStr">
        <is>
          <t>North America</t>
        </is>
      </c>
      <c r="F3368" t="inlineStr">
        <is>
          <t>USA</t>
        </is>
      </c>
      <c r="G3368" t="inlineStr">
        <is>
          <t>Land Cruiser</t>
        </is>
      </c>
      <c r="H3368" t="inlineStr">
        <is>
          <t>Dealer retail</t>
        </is>
      </c>
      <c r="I3368" t="inlineStr">
        <is>
          <t>Private buyer</t>
        </is>
      </c>
      <c r="J3368" t="inlineStr">
        <is>
          <t>Lucas Martin</t>
        </is>
      </c>
      <c r="K3368" s="70" t="n">
        <v>36</v>
      </c>
      <c r="L3368" s="71" t="n">
        <v>7976567.23</v>
      </c>
      <c r="M3368" s="71" t="n">
        <v>287156420.28</v>
      </c>
      <c r="N3368" s="71" t="n">
        <v>0</v>
      </c>
      <c r="O3368" s="71" t="n">
        <v>287156420.28</v>
      </c>
      <c r="P3368" s="71" t="n">
        <v>195169630.87</v>
      </c>
      <c r="Q3368" s="71" t="n">
        <v>91986789.41</v>
      </c>
      <c r="R3368" t="inlineStr">
        <is>
          <t>LA-01</t>
        </is>
      </c>
      <c r="S3368" t="inlineStr">
        <is>
          <t>Petrol</t>
        </is>
      </c>
      <c r="T3368" s="70" t="n">
        <v>36</v>
      </c>
      <c r="U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TY103360</t>
        </is>
      </c>
      <c r="B3369" s="68" t="n">
        <v>46103</v>
      </c>
      <c r="C3369" s="69" t="n">
        <v>2026</v>
      </c>
      <c r="D3369" t="inlineStr">
        <is>
          <t>Mar</t>
        </is>
      </c>
      <c r="E3369" t="inlineStr">
        <is>
          <t>Japan</t>
        </is>
      </c>
      <c r="F3369" t="inlineStr">
        <is>
          <t>Japan</t>
        </is>
      </c>
      <c r="G3369" t="inlineStr">
        <is>
          <t>Hilux</t>
        </is>
      </c>
      <c r="H3369" t="inlineStr">
        <is>
          <t>Dealer retail</t>
        </is>
      </c>
      <c r="I3369" t="inlineStr">
        <is>
          <t>Private buyer</t>
        </is>
      </c>
      <c r="J3369" t="inlineStr">
        <is>
          <t>Aisha Bello</t>
        </is>
      </c>
      <c r="K3369" s="70" t="n">
        <v>29</v>
      </c>
      <c r="L3369" s="71" t="n">
        <v>3924676.06</v>
      </c>
      <c r="M3369" s="71" t="n">
        <v>113815605.74</v>
      </c>
      <c r="N3369" s="71" t="n">
        <v>0</v>
      </c>
      <c r="O3369" s="71" t="n">
        <v>113815605.74</v>
      </c>
      <c r="P3369" s="71" t="n">
        <v>90686316.18000001</v>
      </c>
      <c r="Q3369" s="71" t="n">
        <v>23129289.56</v>
      </c>
      <c r="R3369" t="inlineStr">
        <is>
          <t>TK-04</t>
        </is>
      </c>
      <c r="S3369" t="inlineStr">
        <is>
          <t>Petrol</t>
        </is>
      </c>
      <c r="T3369" s="70" t="n">
        <v>32</v>
      </c>
      <c r="U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TY103361</t>
        </is>
      </c>
      <c r="B3370" s="68" t="n">
        <v>46103</v>
      </c>
      <c r="C3370" s="69" t="n">
        <v>2026</v>
      </c>
      <c r="D3370" t="inlineStr">
        <is>
          <t>Mar</t>
        </is>
      </c>
      <c r="E3370" t="inlineStr">
        <is>
          <t>Japan</t>
        </is>
      </c>
      <c r="F3370" t="inlineStr">
        <is>
          <t>Japan</t>
        </is>
      </c>
      <c r="G3370" t="inlineStr">
        <is>
          <t>Camry</t>
        </is>
      </c>
      <c r="H3370" t="inlineStr">
        <is>
          <t>Fleet</t>
        </is>
      </c>
      <c r="I3370" t="inlineStr">
        <is>
          <t>Company fleet</t>
        </is>
      </c>
      <c r="J3370" t="inlineStr">
        <is>
          <t>Amir Khan</t>
        </is>
      </c>
      <c r="K3370" s="70" t="n">
        <v>19</v>
      </c>
      <c r="L3370" s="71" t="n">
        <v>4049758.3</v>
      </c>
      <c r="M3370" s="71" t="n">
        <v>76945407.7</v>
      </c>
      <c r="N3370" s="71" t="n">
        <v>1538908.15</v>
      </c>
      <c r="O3370" s="71" t="n">
        <v>75406499.55</v>
      </c>
      <c r="P3370" s="71" t="n">
        <v>59139718.26</v>
      </c>
      <c r="Q3370" s="71" t="n">
        <v>16266781.29</v>
      </c>
      <c r="R3370" t="inlineStr">
        <is>
          <t>NG-04</t>
        </is>
      </c>
      <c r="S3370" t="inlineStr">
        <is>
          <t>Hybrid</t>
        </is>
      </c>
      <c r="T3370" s="70" t="n">
        <v>20</v>
      </c>
      <c r="U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TY103362</t>
        </is>
      </c>
      <c r="B3371" s="68" t="n">
        <v>46103</v>
      </c>
      <c r="C3371" s="69" t="n">
        <v>2026</v>
      </c>
      <c r="D3371" t="inlineStr">
        <is>
          <t>Mar</t>
        </is>
      </c>
      <c r="E3371" t="inlineStr">
        <is>
          <t>North America</t>
        </is>
      </c>
      <c r="F3371" t="inlineStr">
        <is>
          <t>USA</t>
        </is>
      </c>
      <c r="G3371" t="inlineStr">
        <is>
          <t>Land Cruiser</t>
        </is>
      </c>
      <c r="H3371" t="inlineStr">
        <is>
          <t>Dealer retail</t>
        </is>
      </c>
      <c r="I3371" t="inlineStr">
        <is>
          <t>Private buyer</t>
        </is>
      </c>
      <c r="J3371" t="inlineStr">
        <is>
          <t>Mei Lin</t>
        </is>
      </c>
      <c r="K3371" s="70" t="n">
        <v>2</v>
      </c>
      <c r="L3371" s="71" t="n">
        <v>8027953.62</v>
      </c>
      <c r="M3371" s="71" t="n">
        <v>16055907.24</v>
      </c>
      <c r="N3371" s="71" t="n">
        <v>0</v>
      </c>
      <c r="O3371" s="71" t="n">
        <v>16055907.24</v>
      </c>
      <c r="P3371" s="71" t="n">
        <v>11304094.62</v>
      </c>
      <c r="Q3371" s="71" t="n">
        <v>4751812.62</v>
      </c>
      <c r="R3371" t="inlineStr">
        <is>
          <t>NY-02</t>
        </is>
      </c>
      <c r="S3371" t="inlineStr">
        <is>
          <t>Diesel</t>
        </is>
      </c>
      <c r="T3371" s="70" t="n">
        <v>2</v>
      </c>
      <c r="U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TY103363</t>
        </is>
      </c>
      <c r="B3372" s="68" t="n">
        <v>46103</v>
      </c>
      <c r="C3372" s="69" t="n">
        <v>2026</v>
      </c>
      <c r="D3372" t="inlineStr">
        <is>
          <t>Mar</t>
        </is>
      </c>
      <c r="E3372" t="inlineStr">
        <is>
          <t>Asia</t>
        </is>
      </c>
      <c r="F3372" t="inlineStr">
        <is>
          <t>Indonesia</t>
        </is>
      </c>
      <c r="G3372" t="inlineStr">
        <is>
          <t>Hilux</t>
        </is>
      </c>
      <c r="H3372" t="inlineStr">
        <is>
          <t>Dealer retail</t>
        </is>
      </c>
      <c r="I3372" t="inlineStr">
        <is>
          <t>Company fleet</t>
        </is>
      </c>
      <c r="J3372" t="inlineStr">
        <is>
          <t>Aisha Bello</t>
        </is>
      </c>
      <c r="K3372" s="70" t="n">
        <v>2</v>
      </c>
      <c r="L3372" s="71" t="n">
        <v>4243949.95</v>
      </c>
      <c r="M3372" s="71" t="n">
        <v>8487899.9</v>
      </c>
      <c r="N3372" s="71" t="n">
        <v>254637</v>
      </c>
      <c r="O3372" s="71" t="n">
        <v>8233262.9</v>
      </c>
      <c r="P3372" s="71" t="n">
        <v>6467908.99</v>
      </c>
      <c r="Q3372" s="71" t="n">
        <v>1765353.91</v>
      </c>
      <c r="R3372" t="inlineStr">
        <is>
          <t>JK-01</t>
        </is>
      </c>
      <c r="S3372" t="inlineStr">
        <is>
          <t>Petrol</t>
        </is>
      </c>
      <c r="T3372" s="70" t="n">
        <v>2</v>
      </c>
      <c r="U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TY103364</t>
        </is>
      </c>
      <c r="B3373" s="68" t="n">
        <v>46104</v>
      </c>
      <c r="C3373" s="69" t="n">
        <v>2026</v>
      </c>
      <c r="D3373" t="inlineStr">
        <is>
          <t>Mar</t>
        </is>
      </c>
      <c r="E3373" t="inlineStr">
        <is>
          <t>Japan</t>
        </is>
      </c>
      <c r="F3373" t="inlineStr">
        <is>
          <t>Japan</t>
        </is>
      </c>
      <c r="G3373" t="inlineStr">
        <is>
          <t>bZ4X</t>
        </is>
      </c>
      <c r="H3373" t="inlineStr">
        <is>
          <t>Dealer retail</t>
        </is>
      </c>
      <c r="I3373" t="inlineStr">
        <is>
          <t>Company fleet</t>
        </is>
      </c>
      <c r="J3373" t="inlineStr">
        <is>
          <t>Wei Chen</t>
        </is>
      </c>
      <c r="K3373" s="70" t="n">
        <v>51</v>
      </c>
      <c r="L3373" s="71" t="n">
        <v>6912796.68</v>
      </c>
      <c r="M3373" s="71" t="n">
        <v>352552630.68</v>
      </c>
      <c r="N3373" s="71" t="n">
        <v>7051052.61</v>
      </c>
      <c r="O3373" s="71" t="n">
        <v>345501578.07</v>
      </c>
      <c r="P3373" s="71" t="n">
        <v>277977462.54</v>
      </c>
      <c r="Q3373" s="71" t="n">
        <v>67524115.53</v>
      </c>
      <c r="R3373" t="inlineStr">
        <is>
          <t>OS-04</t>
        </is>
      </c>
      <c r="S3373" t="inlineStr">
        <is>
          <t>EV</t>
        </is>
      </c>
      <c r="T3373" s="70" t="n">
        <v>54</v>
      </c>
      <c r="U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TY103365</t>
        </is>
      </c>
      <c r="B3374" s="68" t="n">
        <v>46104</v>
      </c>
      <c r="C3374" s="69" t="n">
        <v>2026</v>
      </c>
      <c r="D3374" t="inlineStr">
        <is>
          <t>Mar</t>
        </is>
      </c>
      <c r="E3374" t="inlineStr">
        <is>
          <t>Japan</t>
        </is>
      </c>
      <c r="F3374" t="inlineStr">
        <is>
          <t>Japan</t>
        </is>
      </c>
      <c r="G3374" t="inlineStr">
        <is>
          <t>Corolla</t>
        </is>
      </c>
      <c r="H3374" t="inlineStr">
        <is>
          <t>Dealer retail</t>
        </is>
      </c>
      <c r="I3374" t="inlineStr">
        <is>
          <t>Company fleet</t>
        </is>
      </c>
      <c r="J3374" t="inlineStr">
        <is>
          <t>Lucas Martin</t>
        </is>
      </c>
      <c r="K3374" s="70" t="n">
        <v>36</v>
      </c>
      <c r="L3374" s="71" t="n">
        <v>2798505.97</v>
      </c>
      <c r="M3374" s="71" t="n">
        <v>100746214.92</v>
      </c>
      <c r="N3374" s="71" t="n">
        <v>0</v>
      </c>
      <c r="O3374" s="71" t="n">
        <v>100746214.92</v>
      </c>
      <c r="P3374" s="71" t="n">
        <v>82456495.97</v>
      </c>
      <c r="Q3374" s="71" t="n">
        <v>18289718.95</v>
      </c>
      <c r="R3374" t="inlineStr">
        <is>
          <t>NG-04</t>
        </is>
      </c>
      <c r="S3374" t="inlineStr">
        <is>
          <t>Petrol</t>
        </is>
      </c>
      <c r="T3374" s="70" t="n">
        <v>39</v>
      </c>
      <c r="U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TY103366</t>
        </is>
      </c>
      <c r="B3375" s="68" t="n">
        <v>46104</v>
      </c>
      <c r="C3375" s="69" t="n">
        <v>2026</v>
      </c>
      <c r="D3375" t="inlineStr">
        <is>
          <t>Mar</t>
        </is>
      </c>
      <c r="E3375" t="inlineStr">
        <is>
          <t>North America</t>
        </is>
      </c>
      <c r="F3375" t="inlineStr">
        <is>
          <t>Canada</t>
        </is>
      </c>
      <c r="G3375" t="inlineStr">
        <is>
          <t>Hilux</t>
        </is>
      </c>
      <c r="H3375" t="inlineStr">
        <is>
          <t>Dealer retail</t>
        </is>
      </c>
      <c r="I3375" t="inlineStr">
        <is>
          <t>Private buyer</t>
        </is>
      </c>
      <c r="J3375" t="inlineStr">
        <is>
          <t>Sara Rossi</t>
        </is>
      </c>
      <c r="K3375" s="70" t="n">
        <v>34</v>
      </c>
      <c r="L3375" s="71" t="n">
        <v>4281035.31</v>
      </c>
      <c r="M3375" s="71" t="n">
        <v>145555200.54</v>
      </c>
      <c r="N3375" s="71" t="n">
        <v>7277760.03</v>
      </c>
      <c r="O3375" s="71" t="n">
        <v>138277440.51</v>
      </c>
      <c r="P3375" s="71" t="n">
        <v>110004434.43</v>
      </c>
      <c r="Q3375" s="71" t="n">
        <v>28273006.08</v>
      </c>
      <c r="R3375" t="inlineStr">
        <is>
          <t>TO-02</t>
        </is>
      </c>
      <c r="S3375" t="inlineStr">
        <is>
          <t>Diesel</t>
        </is>
      </c>
      <c r="T3375" s="70" t="n">
        <v>36</v>
      </c>
      <c r="U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TY103367</t>
        </is>
      </c>
      <c r="B3376" s="68" t="n">
        <v>46104</v>
      </c>
      <c r="C3376" s="69" t="n">
        <v>2026</v>
      </c>
      <c r="D3376" t="inlineStr">
        <is>
          <t>Mar</t>
        </is>
      </c>
      <c r="E3376" t="inlineStr">
        <is>
          <t>Japan</t>
        </is>
      </c>
      <c r="F3376" t="inlineStr">
        <is>
          <t>Japan</t>
        </is>
      </c>
      <c r="G3376" t="inlineStr">
        <is>
          <t>Corolla</t>
        </is>
      </c>
      <c r="H3376" t="inlineStr">
        <is>
          <t>Dealer retail</t>
        </is>
      </c>
      <c r="I3376" t="inlineStr">
        <is>
          <t>Private buyer</t>
        </is>
      </c>
      <c r="J3376" t="inlineStr">
        <is>
          <t>Ana Costa</t>
        </is>
      </c>
      <c r="K3376" s="70" t="n">
        <v>12</v>
      </c>
      <c r="L3376" s="71" t="n">
        <v>2961918.28</v>
      </c>
      <c r="M3376" s="71" t="n">
        <v>35543019.36</v>
      </c>
      <c r="N3376" s="71" t="n">
        <v>1777150.97</v>
      </c>
      <c r="O3376" s="71" t="n">
        <v>33765868.39</v>
      </c>
      <c r="P3376" s="71" t="n">
        <v>26519916.66</v>
      </c>
      <c r="Q3376" s="71" t="n">
        <v>7245951.73</v>
      </c>
      <c r="R3376" t="inlineStr">
        <is>
          <t>NG-02</t>
        </is>
      </c>
      <c r="S3376" t="inlineStr">
        <is>
          <t>Petrol</t>
        </is>
      </c>
      <c r="T3376" s="70" t="n">
        <v>13</v>
      </c>
      <c r="U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TY103368</t>
        </is>
      </c>
      <c r="B3377" s="68" t="n">
        <v>46105</v>
      </c>
      <c r="C3377" s="69" t="n">
        <v>2026</v>
      </c>
      <c r="D3377" t="inlineStr">
        <is>
          <t>Mar</t>
        </is>
      </c>
      <c r="E3377" t="inlineStr">
        <is>
          <t>Middle East</t>
        </is>
      </c>
      <c r="F3377" t="inlineStr">
        <is>
          <t>Saudi Arabia</t>
        </is>
      </c>
      <c r="G3377" t="inlineStr">
        <is>
          <t>bZ4X</t>
        </is>
      </c>
      <c r="H3377" t="inlineStr">
        <is>
          <t>Dealer retail</t>
        </is>
      </c>
      <c r="I3377" t="inlineStr">
        <is>
          <t>Private buyer</t>
        </is>
      </c>
      <c r="J3377" t="inlineStr">
        <is>
          <t>Shraddha Kulkarni</t>
        </is>
      </c>
      <c r="K3377" s="70" t="n">
        <v>38</v>
      </c>
      <c r="L3377" s="71" t="n">
        <v>7285422.81</v>
      </c>
      <c r="M3377" s="71" t="n">
        <v>276846066.78</v>
      </c>
      <c r="N3377" s="71" t="n">
        <v>5536921.34</v>
      </c>
      <c r="O3377" s="71" t="n">
        <v>271309145.44</v>
      </c>
      <c r="P3377" s="71" t="n">
        <v>210484546.75</v>
      </c>
      <c r="Q3377" s="71" t="n">
        <v>60824598.69</v>
      </c>
      <c r="R3377" t="inlineStr">
        <is>
          <t>RY-03</t>
        </is>
      </c>
      <c r="S3377" t="inlineStr">
        <is>
          <t>EV</t>
        </is>
      </c>
      <c r="T3377" s="70" t="n">
        <v>39</v>
      </c>
      <c r="U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TY103369</t>
        </is>
      </c>
      <c r="B3378" s="68" t="n">
        <v>46105</v>
      </c>
      <c r="C3378" s="69" t="n">
        <v>2026</v>
      </c>
      <c r="D3378" t="inlineStr">
        <is>
          <t>Mar</t>
        </is>
      </c>
      <c r="E3378" t="inlineStr">
        <is>
          <t>Japan</t>
        </is>
      </c>
      <c r="F3378" t="inlineStr">
        <is>
          <t>Japan</t>
        </is>
      </c>
      <c r="G3378" t="inlineStr">
        <is>
          <t>Corolla</t>
        </is>
      </c>
      <c r="H3378" t="inlineStr">
        <is>
          <t>Dealer retail</t>
        </is>
      </c>
      <c r="I3378" t="inlineStr">
        <is>
          <t>Private buyer</t>
        </is>
      </c>
      <c r="J3378" t="inlineStr">
        <is>
          <t>Emma Clarke</t>
        </is>
      </c>
      <c r="K3378" s="70" t="n">
        <v>25</v>
      </c>
      <c r="L3378" s="71" t="n">
        <v>2879081.53</v>
      </c>
      <c r="M3378" s="71" t="n">
        <v>71977038.25</v>
      </c>
      <c r="N3378" s="71" t="n">
        <v>3598851.91</v>
      </c>
      <c r="O3378" s="71" t="n">
        <v>68378186.34</v>
      </c>
      <c r="P3378" s="71" t="n">
        <v>55623177.89</v>
      </c>
      <c r="Q3378" s="71" t="n">
        <v>12755008.45</v>
      </c>
      <c r="R3378" t="inlineStr">
        <is>
          <t>OS-04</t>
        </is>
      </c>
      <c r="S3378" t="inlineStr">
        <is>
          <t>Hybrid</t>
        </is>
      </c>
      <c r="T3378" s="70" t="n">
        <v>26</v>
      </c>
      <c r="U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TY103370</t>
        </is>
      </c>
      <c r="B3379" s="68" t="n">
        <v>46105</v>
      </c>
      <c r="C3379" s="69" t="n">
        <v>2026</v>
      </c>
      <c r="D3379" t="inlineStr">
        <is>
          <t>Mar</t>
        </is>
      </c>
      <c r="E3379" t="inlineStr">
        <is>
          <t>Asia</t>
        </is>
      </c>
      <c r="F3379" t="inlineStr">
        <is>
          <t>Indonesia</t>
        </is>
      </c>
      <c r="G3379" t="inlineStr">
        <is>
          <t>bZ4X</t>
        </is>
      </c>
      <c r="H3379" t="inlineStr">
        <is>
          <t>Online reservation</t>
        </is>
      </c>
      <c r="I3379" t="inlineStr">
        <is>
          <t>Private buyer</t>
        </is>
      </c>
      <c r="J3379" t="inlineStr">
        <is>
          <t>Liam O'Brien</t>
        </is>
      </c>
      <c r="K3379" s="70" t="n">
        <v>30</v>
      </c>
      <c r="L3379" s="71" t="n">
        <v>6831356.14</v>
      </c>
      <c r="M3379" s="71" t="n">
        <v>204940684.2</v>
      </c>
      <c r="N3379" s="71" t="n">
        <v>10247034.21</v>
      </c>
      <c r="O3379" s="71" t="n">
        <v>194693649.99</v>
      </c>
      <c r="P3379" s="71" t="n">
        <v>163279640.37</v>
      </c>
      <c r="Q3379" s="71" t="n">
        <v>31414009.62</v>
      </c>
      <c r="R3379" t="inlineStr">
        <is>
          <t>JK-03</t>
        </is>
      </c>
      <c r="S3379" t="inlineStr">
        <is>
          <t>EV</t>
        </is>
      </c>
      <c r="T3379" s="70" t="n">
        <v>31</v>
      </c>
      <c r="U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TY103371</t>
        </is>
      </c>
      <c r="B3380" s="68" t="n">
        <v>46105</v>
      </c>
      <c r="C3380" s="69" t="n">
        <v>2026</v>
      </c>
      <c r="D3380" t="inlineStr">
        <is>
          <t>Mar</t>
        </is>
      </c>
      <c r="E3380" t="inlineStr">
        <is>
          <t>North America</t>
        </is>
      </c>
      <c r="F3380" t="inlineStr">
        <is>
          <t>Canada</t>
        </is>
      </c>
      <c r="G3380" t="inlineStr">
        <is>
          <t>Land Cruiser</t>
        </is>
      </c>
      <c r="H3380" t="inlineStr">
        <is>
          <t>Dealer retail</t>
        </is>
      </c>
      <c r="I3380" t="inlineStr">
        <is>
          <t>Private buyer</t>
        </is>
      </c>
      <c r="J3380" t="inlineStr">
        <is>
          <t>Noah Smith</t>
        </is>
      </c>
      <c r="K3380" s="70" t="n">
        <v>19</v>
      </c>
      <c r="L3380" s="71" t="n">
        <v>7641201.02</v>
      </c>
      <c r="M3380" s="71" t="n">
        <v>145182819.38</v>
      </c>
      <c r="N3380" s="71" t="n">
        <v>2903656.39</v>
      </c>
      <c r="O3380" s="71" t="n">
        <v>142279162.99</v>
      </c>
      <c r="P3380" s="71" t="n">
        <v>108821117.09</v>
      </c>
      <c r="Q3380" s="71" t="n">
        <v>33458045.9</v>
      </c>
      <c r="R3380" t="inlineStr">
        <is>
          <t>TO-04</t>
        </is>
      </c>
      <c r="S3380" t="inlineStr">
        <is>
          <t>Diesel</t>
        </is>
      </c>
      <c r="T3380" s="70" t="n">
        <v>21</v>
      </c>
      <c r="U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TY103372</t>
        </is>
      </c>
      <c r="B3381" s="68" t="n">
        <v>46106</v>
      </c>
      <c r="C3381" s="69" t="n">
        <v>2026</v>
      </c>
      <c r="D3381" t="inlineStr">
        <is>
          <t>Mar</t>
        </is>
      </c>
      <c r="E3381" t="inlineStr">
        <is>
          <t>Middle East</t>
        </is>
      </c>
      <c r="F3381" t="inlineStr">
        <is>
          <t>Saudi Arabia</t>
        </is>
      </c>
      <c r="G3381" t="inlineStr">
        <is>
          <t>Camry</t>
        </is>
      </c>
      <c r="H3381" t="inlineStr">
        <is>
          <t>Dealer retail</t>
        </is>
      </c>
      <c r="I3381" t="inlineStr">
        <is>
          <t>Private buyer</t>
        </is>
      </c>
      <c r="J3381" t="inlineStr">
        <is>
          <t>Mei Lin</t>
        </is>
      </c>
      <c r="K3381" s="70" t="n">
        <v>4</v>
      </c>
      <c r="L3381" s="71" t="n">
        <v>3878172.73</v>
      </c>
      <c r="M3381" s="71" t="n">
        <v>15512690.92</v>
      </c>
      <c r="N3381" s="71" t="n">
        <v>465380.73</v>
      </c>
      <c r="O3381" s="71" t="n">
        <v>15047310.19</v>
      </c>
      <c r="P3381" s="71" t="n">
        <v>12467785.62</v>
      </c>
      <c r="Q3381" s="71" t="n">
        <v>2579524.57</v>
      </c>
      <c r="R3381" t="inlineStr">
        <is>
          <t>RY-03</t>
        </is>
      </c>
      <c r="S3381" t="inlineStr">
        <is>
          <t>Hybrid</t>
        </is>
      </c>
      <c r="T3381" s="70" t="n">
        <v>4</v>
      </c>
      <c r="U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TY103373</t>
        </is>
      </c>
      <c r="B3382" s="68" t="n">
        <v>46106</v>
      </c>
      <c r="C3382" s="69" t="n">
        <v>2026</v>
      </c>
      <c r="D3382" t="inlineStr">
        <is>
          <t>Mar</t>
        </is>
      </c>
      <c r="E3382" t="inlineStr">
        <is>
          <t>North America</t>
        </is>
      </c>
      <c r="F3382" t="inlineStr">
        <is>
          <t>USA</t>
        </is>
      </c>
      <c r="G3382" t="inlineStr">
        <is>
          <t>Corolla</t>
        </is>
      </c>
      <c r="H3382" t="inlineStr">
        <is>
          <t>Dealer retail</t>
        </is>
      </c>
      <c r="I3382" t="inlineStr">
        <is>
          <t>Private buyer</t>
        </is>
      </c>
      <c r="J3382" t="inlineStr">
        <is>
          <t>Lucas Martin</t>
        </is>
      </c>
      <c r="K3382" s="70" t="n">
        <v>44</v>
      </c>
      <c r="L3382" s="71" t="n">
        <v>2807946.23</v>
      </c>
      <c r="M3382" s="71" t="n">
        <v>123549634.12</v>
      </c>
      <c r="N3382" s="71" t="n">
        <v>6177481.71</v>
      </c>
      <c r="O3382" s="71" t="n">
        <v>117372152.41</v>
      </c>
      <c r="P3382" s="71" t="n">
        <v>104982209.11</v>
      </c>
      <c r="Q3382" s="71" t="n">
        <v>12389943.3</v>
      </c>
      <c r="R3382" t="inlineStr">
        <is>
          <t>LA-01</t>
        </is>
      </c>
      <c r="S3382" t="inlineStr">
        <is>
          <t>Petrol</t>
        </is>
      </c>
      <c r="T3382" s="70" t="n">
        <v>47</v>
      </c>
      <c r="U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TY103374</t>
        </is>
      </c>
      <c r="B3383" s="68" t="n">
        <v>46106</v>
      </c>
      <c r="C3383" s="69" t="n">
        <v>2026</v>
      </c>
      <c r="D3383" t="inlineStr">
        <is>
          <t>Mar</t>
        </is>
      </c>
      <c r="E3383" t="inlineStr">
        <is>
          <t>Japan</t>
        </is>
      </c>
      <c r="F3383" t="inlineStr">
        <is>
          <t>Japan</t>
        </is>
      </c>
      <c r="G3383" t="inlineStr">
        <is>
          <t>bZ4X</t>
        </is>
      </c>
      <c r="H3383" t="inlineStr">
        <is>
          <t>Dealer retail</t>
        </is>
      </c>
      <c r="I3383" t="inlineStr">
        <is>
          <t>Private buyer</t>
        </is>
      </c>
      <c r="J3383" t="inlineStr">
        <is>
          <t>Olivia Brown</t>
        </is>
      </c>
      <c r="K3383" s="70" t="n">
        <v>44</v>
      </c>
      <c r="L3383" s="71" t="n">
        <v>6734997.87</v>
      </c>
      <c r="M3383" s="71" t="n">
        <v>296339906.28</v>
      </c>
      <c r="N3383" s="71" t="n">
        <v>5926798.13</v>
      </c>
      <c r="O3383" s="71" t="n">
        <v>290413108.15</v>
      </c>
      <c r="P3383" s="71" t="n">
        <v>230037221.24</v>
      </c>
      <c r="Q3383" s="71" t="n">
        <v>60375886.91</v>
      </c>
      <c r="R3383" t="inlineStr">
        <is>
          <t>TK-02</t>
        </is>
      </c>
      <c r="S3383" t="inlineStr">
        <is>
          <t>EV</t>
        </is>
      </c>
      <c r="T3383" s="70" t="n">
        <v>49</v>
      </c>
      <c r="U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TY103375</t>
        </is>
      </c>
      <c r="B3384" s="68" t="n">
        <v>46106</v>
      </c>
      <c r="C3384" s="69" t="n">
        <v>2026</v>
      </c>
      <c r="D3384" t="inlineStr">
        <is>
          <t>Mar</t>
        </is>
      </c>
      <c r="E3384" t="inlineStr">
        <is>
          <t>Japan</t>
        </is>
      </c>
      <c r="F3384" t="inlineStr">
        <is>
          <t>Japan</t>
        </is>
      </c>
      <c r="G3384" t="inlineStr">
        <is>
          <t>Camry</t>
        </is>
      </c>
      <c r="H3384" t="inlineStr">
        <is>
          <t>Dealer retail</t>
        </is>
      </c>
      <c r="I3384" t="inlineStr">
        <is>
          <t>Private buyer</t>
        </is>
      </c>
      <c r="J3384" t="inlineStr">
        <is>
          <t>Hiroshi Tanaka</t>
        </is>
      </c>
      <c r="K3384" s="70" t="n">
        <v>24</v>
      </c>
      <c r="L3384" s="71" t="n">
        <v>3850372.29</v>
      </c>
      <c r="M3384" s="71" t="n">
        <v>92408934.95999999</v>
      </c>
      <c r="N3384" s="71" t="n">
        <v>4620446.75</v>
      </c>
      <c r="O3384" s="71" t="n">
        <v>87788488.20999999</v>
      </c>
      <c r="P3384" s="71" t="n">
        <v>78909394.47</v>
      </c>
      <c r="Q3384" s="71" t="n">
        <v>8879093.74</v>
      </c>
      <c r="R3384" t="inlineStr">
        <is>
          <t>TK-04</t>
        </is>
      </c>
      <c r="S3384" t="inlineStr">
        <is>
          <t>Petrol</t>
        </is>
      </c>
      <c r="T3384" s="70" t="n">
        <v>26</v>
      </c>
      <c r="U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TY103376</t>
        </is>
      </c>
      <c r="B3385" s="68" t="n">
        <v>46106</v>
      </c>
      <c r="C3385" s="69" t="n">
        <v>2026</v>
      </c>
      <c r="D3385" t="inlineStr">
        <is>
          <t>Mar</t>
        </is>
      </c>
      <c r="E3385" t="inlineStr">
        <is>
          <t>North America</t>
        </is>
      </c>
      <c r="F3385" t="inlineStr">
        <is>
          <t>USA</t>
        </is>
      </c>
      <c r="G3385" t="inlineStr">
        <is>
          <t>RAV4</t>
        </is>
      </c>
      <c r="H3385" t="inlineStr">
        <is>
          <t>Fleet</t>
        </is>
      </c>
      <c r="I3385" t="inlineStr">
        <is>
          <t>Private buyer</t>
        </is>
      </c>
      <c r="J3385" t="inlineStr">
        <is>
          <t>Amir Khan</t>
        </is>
      </c>
      <c r="K3385" s="70" t="n">
        <v>16</v>
      </c>
      <c r="L3385" s="71" t="n">
        <v>3539580.72</v>
      </c>
      <c r="M3385" s="71" t="n">
        <v>56633291.52</v>
      </c>
      <c r="N3385" s="71" t="n">
        <v>1132665.83</v>
      </c>
      <c r="O3385" s="71" t="n">
        <v>55500625.69</v>
      </c>
      <c r="P3385" s="71" t="n">
        <v>46938818.1</v>
      </c>
      <c r="Q3385" s="71" t="n">
        <v>8561807.59</v>
      </c>
      <c r="R3385" t="inlineStr">
        <is>
          <t>LA-01</t>
        </is>
      </c>
      <c r="S3385" t="inlineStr">
        <is>
          <t>Hybrid</t>
        </is>
      </c>
      <c r="T3385" s="70" t="n">
        <v>16</v>
      </c>
      <c r="U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TY103377</t>
        </is>
      </c>
      <c r="B3386" s="68" t="n">
        <v>46106</v>
      </c>
      <c r="C3386" s="69" t="n">
        <v>2026</v>
      </c>
      <c r="D3386" t="inlineStr">
        <is>
          <t>Mar</t>
        </is>
      </c>
      <c r="E3386" t="inlineStr">
        <is>
          <t>North America</t>
        </is>
      </c>
      <c r="F3386" t="inlineStr">
        <is>
          <t>USA</t>
        </is>
      </c>
      <c r="G3386" t="inlineStr">
        <is>
          <t>RAV4</t>
        </is>
      </c>
      <c r="H3386" t="inlineStr">
        <is>
          <t>Dealer retail</t>
        </is>
      </c>
      <c r="I3386" t="inlineStr">
        <is>
          <t>Private buyer</t>
        </is>
      </c>
      <c r="J3386" t="inlineStr">
        <is>
          <t>Noah Smith</t>
        </is>
      </c>
      <c r="K3386" s="70" t="n">
        <v>29</v>
      </c>
      <c r="L3386" s="71" t="n">
        <v>3775289.17</v>
      </c>
      <c r="M3386" s="71" t="n">
        <v>109483385.93</v>
      </c>
      <c r="N3386" s="71" t="n">
        <v>3284501.58</v>
      </c>
      <c r="O3386" s="71" t="n">
        <v>106198884.35</v>
      </c>
      <c r="P3386" s="71" t="n">
        <v>82000908.44</v>
      </c>
      <c r="Q3386" s="71" t="n">
        <v>24197975.91</v>
      </c>
      <c r="R3386" t="inlineStr">
        <is>
          <t>LA-02</t>
        </is>
      </c>
      <c r="S3386" t="inlineStr">
        <is>
          <t>Hybrid</t>
        </is>
      </c>
      <c r="T3386" s="70" t="n">
        <v>30</v>
      </c>
      <c r="U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TY103378</t>
        </is>
      </c>
      <c r="B3387" s="68" t="n">
        <v>46107</v>
      </c>
      <c r="C3387" s="69" t="n">
        <v>2026</v>
      </c>
      <c r="D3387" t="inlineStr">
        <is>
          <t>Mar</t>
        </is>
      </c>
      <c r="E3387" t="inlineStr">
        <is>
          <t>Japan</t>
        </is>
      </c>
      <c r="F3387" t="inlineStr">
        <is>
          <t>Japan</t>
        </is>
      </c>
      <c r="G3387" t="inlineStr">
        <is>
          <t>RAV4</t>
        </is>
      </c>
      <c r="H3387" t="inlineStr">
        <is>
          <t>Fleet</t>
        </is>
      </c>
      <c r="I3387" t="inlineStr">
        <is>
          <t>Government</t>
        </is>
      </c>
      <c r="J3387" t="inlineStr">
        <is>
          <t>Ana Costa</t>
        </is>
      </c>
      <c r="K3387" s="70" t="n">
        <v>4</v>
      </c>
      <c r="L3387" s="71" t="n">
        <v>3599695.77</v>
      </c>
      <c r="M3387" s="71" t="n">
        <v>14398783.08</v>
      </c>
      <c r="N3387" s="71" t="n">
        <v>431963.49</v>
      </c>
      <c r="O3387" s="71" t="n">
        <v>13966819.59</v>
      </c>
      <c r="P3387" s="71" t="n">
        <v>11389386.8</v>
      </c>
      <c r="Q3387" s="71" t="n">
        <v>2577432.79</v>
      </c>
      <c r="R3387" t="inlineStr">
        <is>
          <t>NG-02</t>
        </is>
      </c>
      <c r="S3387" t="inlineStr">
        <is>
          <t>Petrol</t>
        </is>
      </c>
      <c r="T3387" s="70" t="n">
        <v>4</v>
      </c>
      <c r="U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TY103379</t>
        </is>
      </c>
      <c r="B3388" s="68" t="n">
        <v>46107</v>
      </c>
      <c r="C3388" s="69" t="n">
        <v>2026</v>
      </c>
      <c r="D3388" t="inlineStr">
        <is>
          <t>Mar</t>
        </is>
      </c>
      <c r="E3388" t="inlineStr">
        <is>
          <t>Europe</t>
        </is>
      </c>
      <c r="F3388" t="inlineStr">
        <is>
          <t>UK</t>
        </is>
      </c>
      <c r="G3388" t="inlineStr">
        <is>
          <t>Corolla</t>
        </is>
      </c>
      <c r="H3388" t="inlineStr">
        <is>
          <t>Dealer retail</t>
        </is>
      </c>
      <c r="I3388" t="inlineStr">
        <is>
          <t>Private buyer</t>
        </is>
      </c>
      <c r="J3388" t="inlineStr">
        <is>
          <t>Ruhi Shaikh</t>
        </is>
      </c>
      <c r="K3388" s="70" t="n">
        <v>49</v>
      </c>
      <c r="L3388" s="71" t="n">
        <v>2827917.42</v>
      </c>
      <c r="M3388" s="71" t="n">
        <v>138567953.58</v>
      </c>
      <c r="N3388" s="71" t="n">
        <v>4157038.61</v>
      </c>
      <c r="O3388" s="71" t="n">
        <v>134410914.97</v>
      </c>
      <c r="P3388" s="71" t="n">
        <v>109351771.55</v>
      </c>
      <c r="Q3388" s="71" t="n">
        <v>25059143.42</v>
      </c>
      <c r="R3388" t="inlineStr">
        <is>
          <t>LN-03</t>
        </is>
      </c>
      <c r="S3388" t="inlineStr">
        <is>
          <t>Hybrid</t>
        </is>
      </c>
      <c r="T3388" s="70" t="n">
        <v>49</v>
      </c>
      <c r="U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TY103380</t>
        </is>
      </c>
      <c r="B3389" s="68" t="n">
        <v>46107</v>
      </c>
      <c r="C3389" s="69" t="n">
        <v>2026</v>
      </c>
      <c r="D3389" t="inlineStr">
        <is>
          <t>Mar</t>
        </is>
      </c>
      <c r="E3389" t="inlineStr">
        <is>
          <t>Japan</t>
        </is>
      </c>
      <c r="F3389" t="inlineStr">
        <is>
          <t>Japan</t>
        </is>
      </c>
      <c r="G3389" t="inlineStr">
        <is>
          <t>bZ4X</t>
        </is>
      </c>
      <c r="H3389" t="inlineStr">
        <is>
          <t>Dealer retail</t>
        </is>
      </c>
      <c r="I3389" t="inlineStr">
        <is>
          <t>Government</t>
        </is>
      </c>
      <c r="J3389" t="inlineStr">
        <is>
          <t>Shraddha Kulkarni</t>
        </is>
      </c>
      <c r="K3389" s="70" t="n">
        <v>13</v>
      </c>
      <c r="L3389" s="71" t="n">
        <v>7146594.57</v>
      </c>
      <c r="M3389" s="71" t="n">
        <v>92905729.41</v>
      </c>
      <c r="N3389" s="71" t="n">
        <v>1858114.59</v>
      </c>
      <c r="O3389" s="71" t="n">
        <v>91047614.81999999</v>
      </c>
      <c r="P3389" s="71" t="n">
        <v>69267187.93000001</v>
      </c>
      <c r="Q3389" s="71" t="n">
        <v>21780426.89</v>
      </c>
      <c r="R3389" t="inlineStr">
        <is>
          <t>NG-02</t>
        </is>
      </c>
      <c r="S3389" t="inlineStr">
        <is>
          <t>EV</t>
        </is>
      </c>
      <c r="T3389" s="70" t="n">
        <v>13</v>
      </c>
      <c r="U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TY103381</t>
        </is>
      </c>
      <c r="B3390" s="68" t="n">
        <v>46107</v>
      </c>
      <c r="C3390" s="69" t="n">
        <v>2026</v>
      </c>
      <c r="D3390" t="inlineStr">
        <is>
          <t>Mar</t>
        </is>
      </c>
      <c r="E3390" t="inlineStr">
        <is>
          <t>Europe</t>
        </is>
      </c>
      <c r="F3390" t="inlineStr">
        <is>
          <t>UK</t>
        </is>
      </c>
      <c r="G3390" t="inlineStr">
        <is>
          <t>Corolla</t>
        </is>
      </c>
      <c r="H3390" t="inlineStr">
        <is>
          <t>Fleet</t>
        </is>
      </c>
      <c r="I3390" t="inlineStr">
        <is>
          <t>Private buyer</t>
        </is>
      </c>
      <c r="J3390" t="inlineStr">
        <is>
          <t>Arjun Mehta</t>
        </is>
      </c>
      <c r="K3390" s="70" t="n">
        <v>19</v>
      </c>
      <c r="L3390" s="71" t="n">
        <v>2917057.16</v>
      </c>
      <c r="M3390" s="71" t="n">
        <v>55424086.04</v>
      </c>
      <c r="N3390" s="71" t="n">
        <v>0</v>
      </c>
      <c r="O3390" s="71" t="n">
        <v>55424086.04</v>
      </c>
      <c r="P3390" s="71" t="n">
        <v>43118797.09</v>
      </c>
      <c r="Q3390" s="71" t="n">
        <v>12305288.95</v>
      </c>
      <c r="R3390" t="inlineStr">
        <is>
          <t>LN-04</t>
        </is>
      </c>
      <c r="S3390" t="inlineStr">
        <is>
          <t>Petrol</t>
        </is>
      </c>
      <c r="T3390" s="70" t="n">
        <v>21</v>
      </c>
      <c r="U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TY103382</t>
        </is>
      </c>
      <c r="B3391" s="68" t="n">
        <v>46107</v>
      </c>
      <c r="C3391" s="69" t="n">
        <v>2026</v>
      </c>
      <c r="D3391" t="inlineStr">
        <is>
          <t>Mar</t>
        </is>
      </c>
      <c r="E3391" t="inlineStr">
        <is>
          <t>North America</t>
        </is>
      </c>
      <c r="F3391" t="inlineStr">
        <is>
          <t>Canada</t>
        </is>
      </c>
      <c r="G3391" t="inlineStr">
        <is>
          <t>Corolla</t>
        </is>
      </c>
      <c r="H3391" t="inlineStr">
        <is>
          <t>Fleet</t>
        </is>
      </c>
      <c r="I3391" t="inlineStr">
        <is>
          <t>Private buyer</t>
        </is>
      </c>
      <c r="J3391" t="inlineStr">
        <is>
          <t>Ravindra Patil</t>
        </is>
      </c>
      <c r="K3391" s="70" t="n">
        <v>15</v>
      </c>
      <c r="L3391" s="71" t="n">
        <v>2981587.59</v>
      </c>
      <c r="M3391" s="71" t="n">
        <v>44723813.85</v>
      </c>
      <c r="N3391" s="71" t="n">
        <v>2236190.69</v>
      </c>
      <c r="O3391" s="71" t="n">
        <v>42487623.16</v>
      </c>
      <c r="P3391" s="71" t="n">
        <v>33276038.17</v>
      </c>
      <c r="Q3391" s="71" t="n">
        <v>9211584.99</v>
      </c>
      <c r="R3391" t="inlineStr">
        <is>
          <t>TO-04</t>
        </is>
      </c>
      <c r="S3391" t="inlineStr">
        <is>
          <t>Hybrid</t>
        </is>
      </c>
      <c r="T3391" s="70" t="n">
        <v>16</v>
      </c>
      <c r="U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TY103383</t>
        </is>
      </c>
      <c r="B3392" s="68" t="n">
        <v>46107</v>
      </c>
      <c r="C3392" s="69" t="n">
        <v>2026</v>
      </c>
      <c r="D3392" t="inlineStr">
        <is>
          <t>Mar</t>
        </is>
      </c>
      <c r="E3392" t="inlineStr">
        <is>
          <t>North America</t>
        </is>
      </c>
      <c r="F3392" t="inlineStr">
        <is>
          <t>USA</t>
        </is>
      </c>
      <c r="G3392" t="inlineStr">
        <is>
          <t>bZ4X</t>
        </is>
      </c>
      <c r="H3392" t="inlineStr">
        <is>
          <t>Online reservation</t>
        </is>
      </c>
      <c r="I3392" t="inlineStr">
        <is>
          <t>Private buyer</t>
        </is>
      </c>
      <c r="J3392" t="inlineStr">
        <is>
          <t>Sara Rossi</t>
        </is>
      </c>
      <c r="K3392" s="70" t="n">
        <v>50</v>
      </c>
      <c r="L3392" s="71" t="n">
        <v>6643997.96</v>
      </c>
      <c r="M3392" s="71" t="n">
        <v>332199898</v>
      </c>
      <c r="N3392" s="71" t="n">
        <v>0</v>
      </c>
      <c r="O3392" s="71" t="n">
        <v>332199898</v>
      </c>
      <c r="P3392" s="71" t="n">
        <v>274944425.97</v>
      </c>
      <c r="Q3392" s="71" t="n">
        <v>57255472.03</v>
      </c>
      <c r="R3392" t="inlineStr">
        <is>
          <t>NY-02</t>
        </is>
      </c>
      <c r="S3392" t="inlineStr">
        <is>
          <t>EV</t>
        </is>
      </c>
      <c r="T3392" s="70" t="n">
        <v>48</v>
      </c>
      <c r="U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TY103384</t>
        </is>
      </c>
      <c r="B3393" s="68" t="n">
        <v>46107</v>
      </c>
      <c r="C3393" s="69" t="n">
        <v>2026</v>
      </c>
      <c r="D3393" t="inlineStr">
        <is>
          <t>Mar</t>
        </is>
      </c>
      <c r="E3393" t="inlineStr">
        <is>
          <t>Japan</t>
        </is>
      </c>
      <c r="F3393" t="inlineStr">
        <is>
          <t>Japan</t>
        </is>
      </c>
      <c r="G3393" t="inlineStr">
        <is>
          <t>Corolla</t>
        </is>
      </c>
      <c r="H3393" t="inlineStr">
        <is>
          <t>Fleet</t>
        </is>
      </c>
      <c r="I3393" t="inlineStr">
        <is>
          <t>Private buyer</t>
        </is>
      </c>
      <c r="J3393" t="inlineStr">
        <is>
          <t>Carlos Silva</t>
        </is>
      </c>
      <c r="K3393" s="70" t="n">
        <v>43</v>
      </c>
      <c r="L3393" s="71" t="n">
        <v>2779742.54</v>
      </c>
      <c r="M3393" s="71" t="n">
        <v>119528929.22</v>
      </c>
      <c r="N3393" s="71" t="n">
        <v>5976446.46</v>
      </c>
      <c r="O3393" s="71" t="n">
        <v>113552482.76</v>
      </c>
      <c r="P3393" s="71" t="n">
        <v>99013515.45999999</v>
      </c>
      <c r="Q3393" s="71" t="n">
        <v>14538967.3</v>
      </c>
      <c r="R3393" t="inlineStr">
        <is>
          <t>OS-03</t>
        </is>
      </c>
      <c r="S3393" t="inlineStr">
        <is>
          <t>Petrol</t>
        </is>
      </c>
      <c r="T3393" s="70" t="n">
        <v>43</v>
      </c>
      <c r="U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TY103385</t>
        </is>
      </c>
      <c r="B3394" s="68" t="n">
        <v>46107</v>
      </c>
      <c r="C3394" s="69" t="n">
        <v>2026</v>
      </c>
      <c r="D3394" t="inlineStr">
        <is>
          <t>Mar</t>
        </is>
      </c>
      <c r="E3394" t="inlineStr">
        <is>
          <t>Middle East</t>
        </is>
      </c>
      <c r="F3394" t="inlineStr">
        <is>
          <t>Saudi Arabia</t>
        </is>
      </c>
      <c r="G3394" t="inlineStr">
        <is>
          <t>bZ4X</t>
        </is>
      </c>
      <c r="H3394" t="inlineStr">
        <is>
          <t>Dealer retail</t>
        </is>
      </c>
      <c r="I3394" t="inlineStr">
        <is>
          <t>Government</t>
        </is>
      </c>
      <c r="J3394" t="inlineStr">
        <is>
          <t>Wei Chen</t>
        </is>
      </c>
      <c r="K3394" s="70" t="n">
        <v>46</v>
      </c>
      <c r="L3394" s="71" t="n">
        <v>6737223.71</v>
      </c>
      <c r="M3394" s="71" t="n">
        <v>309912290.66</v>
      </c>
      <c r="N3394" s="71" t="n">
        <v>6198245.81</v>
      </c>
      <c r="O3394" s="71" t="n">
        <v>303714044.85</v>
      </c>
      <c r="P3394" s="71" t="n">
        <v>251221653.59</v>
      </c>
      <c r="Q3394" s="71" t="n">
        <v>52492391.26</v>
      </c>
      <c r="R3394" t="inlineStr">
        <is>
          <t>RY-03</t>
        </is>
      </c>
      <c r="S3394" t="inlineStr">
        <is>
          <t>EV</t>
        </is>
      </c>
      <c r="T3394" s="70" t="n">
        <v>48</v>
      </c>
      <c r="U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TY103386</t>
        </is>
      </c>
      <c r="B3395" s="68" t="n">
        <v>46108</v>
      </c>
      <c r="C3395" s="69" t="n">
        <v>2026</v>
      </c>
      <c r="D3395" t="inlineStr">
        <is>
          <t>Mar</t>
        </is>
      </c>
      <c r="E3395" t="inlineStr">
        <is>
          <t>Asia</t>
        </is>
      </c>
      <c r="F3395" t="inlineStr">
        <is>
          <t>Thailand</t>
        </is>
      </c>
      <c r="G3395" t="inlineStr">
        <is>
          <t>bZ4X</t>
        </is>
      </c>
      <c r="H3395" t="inlineStr">
        <is>
          <t>Dealer retail</t>
        </is>
      </c>
      <c r="I3395" t="inlineStr">
        <is>
          <t>Private buyer</t>
        </is>
      </c>
      <c r="J3395" t="inlineStr">
        <is>
          <t>Emma Clarke</t>
        </is>
      </c>
      <c r="K3395" s="70" t="n">
        <v>32</v>
      </c>
      <c r="L3395" s="71" t="n">
        <v>7319868.09</v>
      </c>
      <c r="M3395" s="71" t="n">
        <v>234235778.88</v>
      </c>
      <c r="N3395" s="71" t="n">
        <v>7027073.37</v>
      </c>
      <c r="O3395" s="71" t="n">
        <v>227208705.51</v>
      </c>
      <c r="P3395" s="71" t="n">
        <v>176325156.33</v>
      </c>
      <c r="Q3395" s="71" t="n">
        <v>50883549.18</v>
      </c>
      <c r="R3395" t="inlineStr">
        <is>
          <t>BK-02</t>
        </is>
      </c>
      <c r="S3395" t="inlineStr">
        <is>
          <t>EV</t>
        </is>
      </c>
      <c r="T3395" s="70" t="n">
        <v>32</v>
      </c>
      <c r="U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TY103387</t>
        </is>
      </c>
      <c r="B3396" s="68" t="n">
        <v>46108</v>
      </c>
      <c r="C3396" s="69" t="n">
        <v>2026</v>
      </c>
      <c r="D3396" t="inlineStr">
        <is>
          <t>Mar</t>
        </is>
      </c>
      <c r="E3396" t="inlineStr">
        <is>
          <t>North America</t>
        </is>
      </c>
      <c r="F3396" t="inlineStr">
        <is>
          <t>USA</t>
        </is>
      </c>
      <c r="G3396" t="inlineStr">
        <is>
          <t>Corolla</t>
        </is>
      </c>
      <c r="H3396" t="inlineStr">
        <is>
          <t>Dealer retail</t>
        </is>
      </c>
      <c r="I3396" t="inlineStr">
        <is>
          <t>Government</t>
        </is>
      </c>
      <c r="J3396" t="inlineStr">
        <is>
          <t>Sophie Müller</t>
        </is>
      </c>
      <c r="K3396" s="70" t="n">
        <v>6</v>
      </c>
      <c r="L3396" s="71" t="n">
        <v>2687088.2</v>
      </c>
      <c r="M3396" s="71" t="n">
        <v>16122529.2</v>
      </c>
      <c r="N3396" s="71" t="n">
        <v>806126.46</v>
      </c>
      <c r="O3396" s="71" t="n">
        <v>15316402.74</v>
      </c>
      <c r="P3396" s="71" t="n">
        <v>13499528.33</v>
      </c>
      <c r="Q3396" s="71" t="n">
        <v>1816874.41</v>
      </c>
      <c r="R3396" t="inlineStr">
        <is>
          <t>NY-04</t>
        </is>
      </c>
      <c r="S3396" t="inlineStr">
        <is>
          <t>Hybrid</t>
        </is>
      </c>
      <c r="T3396" s="70" t="n">
        <v>6</v>
      </c>
      <c r="U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TY103388</t>
        </is>
      </c>
      <c r="B3397" s="68" t="n">
        <v>46108</v>
      </c>
      <c r="C3397" s="69" t="n">
        <v>2026</v>
      </c>
      <c r="D3397" t="inlineStr">
        <is>
          <t>Mar</t>
        </is>
      </c>
      <c r="E3397" t="inlineStr">
        <is>
          <t>Japan</t>
        </is>
      </c>
      <c r="F3397" t="inlineStr">
        <is>
          <t>Japan</t>
        </is>
      </c>
      <c r="G3397" t="inlineStr">
        <is>
          <t>Prius</t>
        </is>
      </c>
      <c r="H3397" t="inlineStr">
        <is>
          <t>Dealer retail</t>
        </is>
      </c>
      <c r="I3397" t="inlineStr">
        <is>
          <t>Private buyer</t>
        </is>
      </c>
      <c r="J3397" t="inlineStr">
        <is>
          <t>Shraddha Kulkarni</t>
        </is>
      </c>
      <c r="K3397" s="70" t="n">
        <v>48</v>
      </c>
      <c r="L3397" s="71" t="n">
        <v>3523846.92</v>
      </c>
      <c r="M3397" s="71" t="n">
        <v>169144652.16</v>
      </c>
      <c r="N3397" s="71" t="n">
        <v>0</v>
      </c>
      <c r="O3397" s="71" t="n">
        <v>169144652.16</v>
      </c>
      <c r="P3397" s="71" t="n">
        <v>132636039.33</v>
      </c>
      <c r="Q3397" s="71" t="n">
        <v>36508612.83</v>
      </c>
      <c r="R3397" t="inlineStr">
        <is>
          <t>OS-02</t>
        </is>
      </c>
      <c r="S3397" t="inlineStr">
        <is>
          <t>Hybrid</t>
        </is>
      </c>
      <c r="T3397" s="70" t="n">
        <v>49</v>
      </c>
      <c r="U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TY103389</t>
        </is>
      </c>
      <c r="B3398" s="68" t="n">
        <v>46109</v>
      </c>
      <c r="C3398" s="69" t="n">
        <v>2026</v>
      </c>
      <c r="D3398" t="inlineStr">
        <is>
          <t>Mar</t>
        </is>
      </c>
      <c r="E3398" t="inlineStr">
        <is>
          <t>Europe</t>
        </is>
      </c>
      <c r="F3398" t="inlineStr">
        <is>
          <t>Germany</t>
        </is>
      </c>
      <c r="G3398" t="inlineStr">
        <is>
          <t>bZ4X</t>
        </is>
      </c>
      <c r="H3398" t="inlineStr">
        <is>
          <t>Online reservation</t>
        </is>
      </c>
      <c r="I3398" t="inlineStr">
        <is>
          <t>Company fleet</t>
        </is>
      </c>
      <c r="J3398" t="inlineStr">
        <is>
          <t>Arjun Mehta</t>
        </is>
      </c>
      <c r="K3398" s="70" t="n">
        <v>47</v>
      </c>
      <c r="L3398" s="71" t="n">
        <v>6828175.42</v>
      </c>
      <c r="M3398" s="71" t="n">
        <v>320924244.74</v>
      </c>
      <c r="N3398" s="71" t="n">
        <v>0</v>
      </c>
      <c r="O3398" s="71" t="n">
        <v>320924244.74</v>
      </c>
      <c r="P3398" s="71" t="n">
        <v>261119333.92</v>
      </c>
      <c r="Q3398" s="71" t="n">
        <v>59804910.82</v>
      </c>
      <c r="R3398" t="inlineStr">
        <is>
          <t>BE-02</t>
        </is>
      </c>
      <c r="S3398" t="inlineStr">
        <is>
          <t>EV</t>
        </is>
      </c>
      <c r="T3398" s="70" t="n">
        <v>48</v>
      </c>
      <c r="U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TY103390</t>
        </is>
      </c>
      <c r="B3399" s="68" t="n">
        <v>46109</v>
      </c>
      <c r="C3399" s="69" t="n">
        <v>2026</v>
      </c>
      <c r="D3399" t="inlineStr">
        <is>
          <t>Mar</t>
        </is>
      </c>
      <c r="E3399" t="inlineStr">
        <is>
          <t>Asia</t>
        </is>
      </c>
      <c r="F3399" t="inlineStr">
        <is>
          <t>India</t>
        </is>
      </c>
      <c r="G3399" t="inlineStr">
        <is>
          <t>Hilux</t>
        </is>
      </c>
      <c r="H3399" t="inlineStr">
        <is>
          <t>Dealer retail</t>
        </is>
      </c>
      <c r="I3399" t="inlineStr">
        <is>
          <t>Private buyer</t>
        </is>
      </c>
      <c r="J3399" t="inlineStr">
        <is>
          <t>Yuki Sato</t>
        </is>
      </c>
      <c r="K3399" s="70" t="n">
        <v>30</v>
      </c>
      <c r="L3399" s="71" t="n">
        <v>3850959.51</v>
      </c>
      <c r="M3399" s="71" t="n">
        <v>115528785.3</v>
      </c>
      <c r="N3399" s="71" t="n">
        <v>5776439.27</v>
      </c>
      <c r="O3399" s="71" t="n">
        <v>109752346.03</v>
      </c>
      <c r="P3399" s="71" t="n">
        <v>92613760.81</v>
      </c>
      <c r="Q3399" s="71" t="n">
        <v>17138585.22</v>
      </c>
      <c r="R3399" t="inlineStr">
        <is>
          <t>DL-04</t>
        </is>
      </c>
      <c r="S3399" t="inlineStr">
        <is>
          <t>Diesel</t>
        </is>
      </c>
      <c r="T3399" s="70" t="n">
        <v>30</v>
      </c>
      <c r="U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TY103391</t>
        </is>
      </c>
      <c r="B3400" s="68" t="n">
        <v>46109</v>
      </c>
      <c r="C3400" s="69" t="n">
        <v>2026</v>
      </c>
      <c r="D3400" t="inlineStr">
        <is>
          <t>Mar</t>
        </is>
      </c>
      <c r="E3400" t="inlineStr">
        <is>
          <t>Asia</t>
        </is>
      </c>
      <c r="F3400" t="inlineStr">
        <is>
          <t>Indonesia</t>
        </is>
      </c>
      <c r="G3400" t="inlineStr">
        <is>
          <t>Corolla</t>
        </is>
      </c>
      <c r="H3400" t="inlineStr">
        <is>
          <t>Dealer retail</t>
        </is>
      </c>
      <c r="I3400" t="inlineStr">
        <is>
          <t>Company fleet</t>
        </is>
      </c>
      <c r="J3400" t="inlineStr">
        <is>
          <t>Aisha Bello</t>
        </is>
      </c>
      <c r="K3400" s="70" t="n">
        <v>36</v>
      </c>
      <c r="L3400" s="71" t="n">
        <v>2695688.72</v>
      </c>
      <c r="M3400" s="71" t="n">
        <v>97044793.92</v>
      </c>
      <c r="N3400" s="71" t="n">
        <v>4852239.7</v>
      </c>
      <c r="O3400" s="71" t="n">
        <v>92192554.22</v>
      </c>
      <c r="P3400" s="71" t="n">
        <v>81903135.98999999</v>
      </c>
      <c r="Q3400" s="71" t="n">
        <v>10289418.23</v>
      </c>
      <c r="R3400" t="inlineStr">
        <is>
          <t>JK-03</t>
        </is>
      </c>
      <c r="S3400" t="inlineStr">
        <is>
          <t>Petrol</t>
        </is>
      </c>
      <c r="T3400" s="70" t="n">
        <v>35</v>
      </c>
      <c r="U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TY103392</t>
        </is>
      </c>
      <c r="B3401" s="68" t="n">
        <v>46109</v>
      </c>
      <c r="C3401" s="69" t="n">
        <v>2026</v>
      </c>
      <c r="D3401" t="inlineStr">
        <is>
          <t>Mar</t>
        </is>
      </c>
      <c r="E3401" t="inlineStr">
        <is>
          <t>Japan</t>
        </is>
      </c>
      <c r="F3401" t="inlineStr">
        <is>
          <t>Japan</t>
        </is>
      </c>
      <c r="G3401" t="inlineStr">
        <is>
          <t>Land Cruiser</t>
        </is>
      </c>
      <c r="H3401" t="inlineStr">
        <is>
          <t>Dealer retail</t>
        </is>
      </c>
      <c r="I3401" t="inlineStr">
        <is>
          <t>Private buyer</t>
        </is>
      </c>
      <c r="J3401" t="inlineStr">
        <is>
          <t>Aisha Bello</t>
        </is>
      </c>
      <c r="K3401" s="70" t="n">
        <v>41</v>
      </c>
      <c r="L3401" s="71" t="n">
        <v>7392866.05</v>
      </c>
      <c r="M3401" s="71" t="n">
        <v>303107508.05</v>
      </c>
      <c r="N3401" s="71" t="n">
        <v>6062150.16</v>
      </c>
      <c r="O3401" s="71" t="n">
        <v>297045357.89</v>
      </c>
      <c r="P3401" s="71" t="n">
        <v>230580943.3</v>
      </c>
      <c r="Q3401" s="71" t="n">
        <v>66464414.59</v>
      </c>
      <c r="R3401" t="inlineStr">
        <is>
          <t>OS-02</t>
        </is>
      </c>
      <c r="S3401" t="inlineStr">
        <is>
          <t>Diesel</t>
        </is>
      </c>
      <c r="T3401" s="70" t="n">
        <v>41</v>
      </c>
      <c r="U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TY103393</t>
        </is>
      </c>
      <c r="B3402" s="68" t="n">
        <v>46109</v>
      </c>
      <c r="C3402" s="69" t="n">
        <v>2026</v>
      </c>
      <c r="D3402" t="inlineStr">
        <is>
          <t>Mar</t>
        </is>
      </c>
      <c r="E3402" t="inlineStr">
        <is>
          <t>Middle East</t>
        </is>
      </c>
      <c r="F3402" t="inlineStr">
        <is>
          <t>Saudi Arabia</t>
        </is>
      </c>
      <c r="G3402" t="inlineStr">
        <is>
          <t>bZ4X</t>
        </is>
      </c>
      <c r="H3402" t="inlineStr">
        <is>
          <t>Dealer retail</t>
        </is>
      </c>
      <c r="I3402" t="inlineStr">
        <is>
          <t>Private buyer</t>
        </is>
      </c>
      <c r="J3402" t="inlineStr">
        <is>
          <t>Ravindra Patil</t>
        </is>
      </c>
      <c r="K3402" s="70" t="n">
        <v>34</v>
      </c>
      <c r="L3402" s="71" t="n">
        <v>6652288.85</v>
      </c>
      <c r="M3402" s="71" t="n">
        <v>226177820.9</v>
      </c>
      <c r="N3402" s="71" t="n">
        <v>11308891.05</v>
      </c>
      <c r="O3402" s="71" t="n">
        <v>214868929.85</v>
      </c>
      <c r="P3402" s="71" t="n">
        <v>184478672.37</v>
      </c>
      <c r="Q3402" s="71" t="n">
        <v>30390257.48</v>
      </c>
      <c r="R3402" t="inlineStr">
        <is>
          <t>RY-02</t>
        </is>
      </c>
      <c r="S3402" t="inlineStr">
        <is>
          <t>EV</t>
        </is>
      </c>
      <c r="T3402" s="70" t="n">
        <v>35</v>
      </c>
      <c r="U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TY103394</t>
        </is>
      </c>
      <c r="B3403" s="68" t="n">
        <v>46109</v>
      </c>
      <c r="C3403" s="69" t="n">
        <v>2026</v>
      </c>
      <c r="D3403" t="inlineStr">
        <is>
          <t>Mar</t>
        </is>
      </c>
      <c r="E3403" t="inlineStr">
        <is>
          <t>Europe</t>
        </is>
      </c>
      <c r="F3403" t="inlineStr">
        <is>
          <t>France</t>
        </is>
      </c>
      <c r="G3403" t="inlineStr">
        <is>
          <t>Land Cruiser</t>
        </is>
      </c>
      <c r="H3403" t="inlineStr">
        <is>
          <t>Dealer retail</t>
        </is>
      </c>
      <c r="I3403" t="inlineStr">
        <is>
          <t>Private buyer</t>
        </is>
      </c>
      <c r="J3403" t="inlineStr">
        <is>
          <t>Arjun Mehta</t>
        </is>
      </c>
      <c r="K3403" s="70" t="n">
        <v>33</v>
      </c>
      <c r="L3403" s="71" t="n">
        <v>7990008.01</v>
      </c>
      <c r="M3403" s="71" t="n">
        <v>263670264.33</v>
      </c>
      <c r="N3403" s="71" t="n">
        <v>0</v>
      </c>
      <c r="O3403" s="71" t="n">
        <v>263670264.33</v>
      </c>
      <c r="P3403" s="71" t="n">
        <v>187353052.32</v>
      </c>
      <c r="Q3403" s="71" t="n">
        <v>76317212.01000001</v>
      </c>
      <c r="R3403" t="inlineStr">
        <is>
          <t>PA-04</t>
        </is>
      </c>
      <c r="S3403" t="inlineStr">
        <is>
          <t>Diesel</t>
        </is>
      </c>
      <c r="T3403" s="70" t="n">
        <v>37</v>
      </c>
      <c r="U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TY103395</t>
        </is>
      </c>
      <c r="B3404" s="68" t="n">
        <v>46109</v>
      </c>
      <c r="C3404" s="69" t="n">
        <v>2026</v>
      </c>
      <c r="D3404" t="inlineStr">
        <is>
          <t>Mar</t>
        </is>
      </c>
      <c r="E3404" t="inlineStr">
        <is>
          <t>North America</t>
        </is>
      </c>
      <c r="F3404" t="inlineStr">
        <is>
          <t>USA</t>
        </is>
      </c>
      <c r="G3404" t="inlineStr">
        <is>
          <t>Prius</t>
        </is>
      </c>
      <c r="H3404" t="inlineStr">
        <is>
          <t>Dealer retail</t>
        </is>
      </c>
      <c r="I3404" t="inlineStr">
        <is>
          <t>Government</t>
        </is>
      </c>
      <c r="J3404" t="inlineStr">
        <is>
          <t>Wei Chen</t>
        </is>
      </c>
      <c r="K3404" s="70" t="n">
        <v>33</v>
      </c>
      <c r="L3404" s="71" t="n">
        <v>3548312.16</v>
      </c>
      <c r="M3404" s="71" t="n">
        <v>117094301.28</v>
      </c>
      <c r="N3404" s="71" t="n">
        <v>2341886.03</v>
      </c>
      <c r="O3404" s="71" t="n">
        <v>114752415.25</v>
      </c>
      <c r="P3404" s="71" t="n">
        <v>91148969.98</v>
      </c>
      <c r="Q3404" s="71" t="n">
        <v>23603445.27</v>
      </c>
      <c r="R3404" t="inlineStr">
        <is>
          <t>NY-01</t>
        </is>
      </c>
      <c r="S3404" t="inlineStr">
        <is>
          <t>Hybrid</t>
        </is>
      </c>
      <c r="T3404" s="70" t="n">
        <v>36</v>
      </c>
      <c r="U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TY103396</t>
        </is>
      </c>
      <c r="B3405" s="68" t="n">
        <v>46109</v>
      </c>
      <c r="C3405" s="69" t="n">
        <v>2026</v>
      </c>
      <c r="D3405" t="inlineStr">
        <is>
          <t>Mar</t>
        </is>
      </c>
      <c r="E3405" t="inlineStr">
        <is>
          <t>North America</t>
        </is>
      </c>
      <c r="F3405" t="inlineStr">
        <is>
          <t>USA</t>
        </is>
      </c>
      <c r="G3405" t="inlineStr">
        <is>
          <t>Hilux</t>
        </is>
      </c>
      <c r="H3405" t="inlineStr">
        <is>
          <t>Fleet</t>
        </is>
      </c>
      <c r="I3405" t="inlineStr">
        <is>
          <t>Private buyer</t>
        </is>
      </c>
      <c r="J3405" t="inlineStr">
        <is>
          <t>Priya Nair</t>
        </is>
      </c>
      <c r="K3405" s="70" t="n">
        <v>27</v>
      </c>
      <c r="L3405" s="71" t="n">
        <v>4185595.77</v>
      </c>
      <c r="M3405" s="71" t="n">
        <v>113011085.79</v>
      </c>
      <c r="N3405" s="71" t="n">
        <v>3390332.57</v>
      </c>
      <c r="O3405" s="71" t="n">
        <v>109620753.22</v>
      </c>
      <c r="P3405" s="71" t="n">
        <v>83702901.73999999</v>
      </c>
      <c r="Q3405" s="71" t="n">
        <v>25917851.48</v>
      </c>
      <c r="R3405" t="inlineStr">
        <is>
          <t>LA-03</t>
        </is>
      </c>
      <c r="S3405" t="inlineStr">
        <is>
          <t>Petrol</t>
        </is>
      </c>
      <c r="T3405" s="70" t="n">
        <v>27</v>
      </c>
      <c r="U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TY103397</t>
        </is>
      </c>
      <c r="B3406" s="68" t="n">
        <v>46109</v>
      </c>
      <c r="C3406" s="69" t="n">
        <v>2026</v>
      </c>
      <c r="D3406" t="inlineStr">
        <is>
          <t>Mar</t>
        </is>
      </c>
      <c r="E3406" t="inlineStr">
        <is>
          <t>Japan</t>
        </is>
      </c>
      <c r="F3406" t="inlineStr">
        <is>
          <t>Japan</t>
        </is>
      </c>
      <c r="G3406" t="inlineStr">
        <is>
          <t>Corolla</t>
        </is>
      </c>
      <c r="H3406" t="inlineStr">
        <is>
          <t>Dealer retail</t>
        </is>
      </c>
      <c r="I3406" t="inlineStr">
        <is>
          <t>Government</t>
        </is>
      </c>
      <c r="J3406" t="inlineStr">
        <is>
          <t>Shraddha Kulkarni</t>
        </is>
      </c>
      <c r="K3406" s="70" t="n">
        <v>15</v>
      </c>
      <c r="L3406" s="71" t="n">
        <v>2903655.87</v>
      </c>
      <c r="M3406" s="71" t="n">
        <v>43554838.05</v>
      </c>
      <c r="N3406" s="71" t="n">
        <v>2177741.9</v>
      </c>
      <c r="O3406" s="71" t="n">
        <v>41377096.15</v>
      </c>
      <c r="P3406" s="71" t="n">
        <v>35213357.75</v>
      </c>
      <c r="Q3406" s="71" t="n">
        <v>6163738.4</v>
      </c>
      <c r="R3406" t="inlineStr">
        <is>
          <t>TK-01</t>
        </is>
      </c>
      <c r="S3406" t="inlineStr">
        <is>
          <t>Petrol</t>
        </is>
      </c>
      <c r="T3406" s="70" t="n">
        <v>15</v>
      </c>
      <c r="U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TY103398</t>
        </is>
      </c>
      <c r="B3407" s="68" t="n">
        <v>46109</v>
      </c>
      <c r="C3407" s="69" t="n">
        <v>2026</v>
      </c>
      <c r="D3407" t="inlineStr">
        <is>
          <t>Mar</t>
        </is>
      </c>
      <c r="E3407" t="inlineStr">
        <is>
          <t>Asia</t>
        </is>
      </c>
      <c r="F3407" t="inlineStr">
        <is>
          <t>Thailand</t>
        </is>
      </c>
      <c r="G3407" t="inlineStr">
        <is>
          <t>Hilux</t>
        </is>
      </c>
      <c r="H3407" t="inlineStr">
        <is>
          <t>Dealer retail</t>
        </is>
      </c>
      <c r="I3407" t="inlineStr">
        <is>
          <t>Company fleet</t>
        </is>
      </c>
      <c r="J3407" t="inlineStr">
        <is>
          <t>Yuki Sato</t>
        </is>
      </c>
      <c r="K3407" s="70" t="n">
        <v>9</v>
      </c>
      <c r="L3407" s="71" t="n">
        <v>4293822.98</v>
      </c>
      <c r="M3407" s="71" t="n">
        <v>38644406.82</v>
      </c>
      <c r="N3407" s="71" t="n">
        <v>1159332.2</v>
      </c>
      <c r="O3407" s="71" t="n">
        <v>37485074.62</v>
      </c>
      <c r="P3407" s="71" t="n">
        <v>28187258.41</v>
      </c>
      <c r="Q3407" s="71" t="n">
        <v>9297816.210000001</v>
      </c>
      <c r="R3407" t="inlineStr">
        <is>
          <t>BK-04</t>
        </is>
      </c>
      <c r="S3407" t="inlineStr">
        <is>
          <t>Diesel</t>
        </is>
      </c>
      <c r="T3407" s="70" t="n">
        <v>9</v>
      </c>
      <c r="U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TY103399</t>
        </is>
      </c>
      <c r="B3408" s="68" t="n">
        <v>46113</v>
      </c>
      <c r="C3408" s="69" t="n">
        <v>2026</v>
      </c>
      <c r="D3408" t="inlineStr">
        <is>
          <t>Apr</t>
        </is>
      </c>
      <c r="E3408" t="inlineStr">
        <is>
          <t>Japan</t>
        </is>
      </c>
      <c r="F3408" t="inlineStr">
        <is>
          <t>Japan</t>
        </is>
      </c>
      <c r="G3408" t="inlineStr">
        <is>
          <t>Prius</t>
        </is>
      </c>
      <c r="H3408" t="inlineStr">
        <is>
          <t>Dealer retail</t>
        </is>
      </c>
      <c r="I3408" t="inlineStr">
        <is>
          <t>Company fleet</t>
        </is>
      </c>
      <c r="J3408" t="inlineStr">
        <is>
          <t>Ana Costa</t>
        </is>
      </c>
      <c r="K3408" s="70" t="n">
        <v>24</v>
      </c>
      <c r="L3408" s="71" t="n">
        <v>3814128.5</v>
      </c>
      <c r="M3408" s="71" t="n">
        <v>91539084</v>
      </c>
      <c r="N3408" s="71" t="n">
        <v>0</v>
      </c>
      <c r="O3408" s="71" t="n">
        <v>91539084</v>
      </c>
      <c r="P3408" s="71" t="n">
        <v>66200648.77</v>
      </c>
      <c r="Q3408" s="71" t="n">
        <v>25338435.23</v>
      </c>
      <c r="R3408" t="inlineStr">
        <is>
          <t>TK-01</t>
        </is>
      </c>
      <c r="S3408" t="inlineStr">
        <is>
          <t>Hybrid</t>
        </is>
      </c>
      <c r="T3408" s="70" t="n">
        <v>27</v>
      </c>
      <c r="U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TY103400</t>
        </is>
      </c>
      <c r="B3409" s="68" t="n">
        <v>46113</v>
      </c>
      <c r="C3409" s="69" t="n">
        <v>2026</v>
      </c>
      <c r="D3409" t="inlineStr">
        <is>
          <t>Apr</t>
        </is>
      </c>
      <c r="E3409" t="inlineStr">
        <is>
          <t>North America</t>
        </is>
      </c>
      <c r="F3409" t="inlineStr">
        <is>
          <t>Canada</t>
        </is>
      </c>
      <c r="G3409" t="inlineStr">
        <is>
          <t>Land Cruiser</t>
        </is>
      </c>
      <c r="H3409" t="inlineStr">
        <is>
          <t>Dealer retail</t>
        </is>
      </c>
      <c r="I3409" t="inlineStr">
        <is>
          <t>Private buyer</t>
        </is>
      </c>
      <c r="J3409" t="inlineStr">
        <is>
          <t>Carlos Silva</t>
        </is>
      </c>
      <c r="K3409" s="70" t="n">
        <v>3</v>
      </c>
      <c r="L3409" s="71" t="n">
        <v>7845979.64</v>
      </c>
      <c r="M3409" s="71" t="n">
        <v>23537938.92</v>
      </c>
      <c r="N3409" s="71" t="n">
        <v>470758.78</v>
      </c>
      <c r="O3409" s="71" t="n">
        <v>23067180.14</v>
      </c>
      <c r="P3409" s="71" t="n">
        <v>17253978.44</v>
      </c>
      <c r="Q3409" s="71" t="n">
        <v>5813201.7</v>
      </c>
      <c r="R3409" t="inlineStr">
        <is>
          <t>TO-01</t>
        </is>
      </c>
      <c r="S3409" t="inlineStr">
        <is>
          <t>Hybrid</t>
        </is>
      </c>
      <c r="T3409" s="70" t="n">
        <v>3</v>
      </c>
      <c r="U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TY103401</t>
        </is>
      </c>
      <c r="B3410" s="68" t="n">
        <v>46113</v>
      </c>
      <c r="C3410" s="69" t="n">
        <v>2026</v>
      </c>
      <c r="D3410" t="inlineStr">
        <is>
          <t>Apr</t>
        </is>
      </c>
      <c r="E3410" t="inlineStr">
        <is>
          <t>North America</t>
        </is>
      </c>
      <c r="F3410" t="inlineStr">
        <is>
          <t>USA</t>
        </is>
      </c>
      <c r="G3410" t="inlineStr">
        <is>
          <t>RAV4</t>
        </is>
      </c>
      <c r="H3410" t="inlineStr">
        <is>
          <t>Fleet</t>
        </is>
      </c>
      <c r="I3410" t="inlineStr">
        <is>
          <t>Private buyer</t>
        </is>
      </c>
      <c r="J3410" t="inlineStr">
        <is>
          <t>Amir Khan</t>
        </is>
      </c>
      <c r="K3410" s="70" t="n">
        <v>22</v>
      </c>
      <c r="L3410" s="71" t="n">
        <v>3615187.8</v>
      </c>
      <c r="M3410" s="71" t="n">
        <v>79534131.59999999</v>
      </c>
      <c r="N3410" s="71" t="n">
        <v>3976706.58</v>
      </c>
      <c r="O3410" s="71" t="n">
        <v>75557425.02</v>
      </c>
      <c r="P3410" s="71" t="n">
        <v>61359918.66</v>
      </c>
      <c r="Q3410" s="71" t="n">
        <v>14197506.36</v>
      </c>
      <c r="R3410" t="inlineStr">
        <is>
          <t>TX-03</t>
        </is>
      </c>
      <c r="S3410" t="inlineStr">
        <is>
          <t>Hybrid</t>
        </is>
      </c>
      <c r="T3410" s="70" t="n">
        <v>24</v>
      </c>
      <c r="U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TY103402</t>
        </is>
      </c>
      <c r="B3411" s="68" t="n">
        <v>46113</v>
      </c>
      <c r="C3411" s="69" t="n">
        <v>2026</v>
      </c>
      <c r="D3411" t="inlineStr">
        <is>
          <t>Apr</t>
        </is>
      </c>
      <c r="E3411" t="inlineStr">
        <is>
          <t>Asia</t>
        </is>
      </c>
      <c r="F3411" t="inlineStr">
        <is>
          <t>India</t>
        </is>
      </c>
      <c r="G3411" t="inlineStr">
        <is>
          <t>Corolla</t>
        </is>
      </c>
      <c r="H3411" t="inlineStr">
        <is>
          <t>Dealer retail</t>
        </is>
      </c>
      <c r="I3411" t="inlineStr">
        <is>
          <t>Private buyer</t>
        </is>
      </c>
      <c r="J3411" t="inlineStr">
        <is>
          <t>Olivia Brown</t>
        </is>
      </c>
      <c r="K3411" s="70" t="n">
        <v>30</v>
      </c>
      <c r="L3411" s="71" t="n">
        <v>2714878.45</v>
      </c>
      <c r="M3411" s="71" t="n">
        <v>81446353.5</v>
      </c>
      <c r="N3411" s="71" t="n">
        <v>4072317.68</v>
      </c>
      <c r="O3411" s="71" t="n">
        <v>77374035.81999999</v>
      </c>
      <c r="P3411" s="71" t="n">
        <v>68291253.02</v>
      </c>
      <c r="Q3411" s="71" t="n">
        <v>9082782.800000001</v>
      </c>
      <c r="R3411" t="inlineStr">
        <is>
          <t>PU-03</t>
        </is>
      </c>
      <c r="S3411" t="inlineStr">
        <is>
          <t>Petrol</t>
        </is>
      </c>
      <c r="T3411" s="70" t="n">
        <v>29</v>
      </c>
      <c r="U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TY103403</t>
        </is>
      </c>
      <c r="B3412" s="68" t="n">
        <v>46113</v>
      </c>
      <c r="C3412" s="69" t="n">
        <v>2026</v>
      </c>
      <c r="D3412" t="inlineStr">
        <is>
          <t>Apr</t>
        </is>
      </c>
      <c r="E3412" t="inlineStr">
        <is>
          <t>Asia</t>
        </is>
      </c>
      <c r="F3412" t="inlineStr">
        <is>
          <t>Thailand</t>
        </is>
      </c>
      <c r="G3412" t="inlineStr">
        <is>
          <t>Hilux</t>
        </is>
      </c>
      <c r="H3412" t="inlineStr">
        <is>
          <t>Dealer retail</t>
        </is>
      </c>
      <c r="I3412" t="inlineStr">
        <is>
          <t>Company fleet</t>
        </is>
      </c>
      <c r="J3412" t="inlineStr">
        <is>
          <t>Zoya Ahmed</t>
        </is>
      </c>
      <c r="K3412" s="70" t="n">
        <v>17</v>
      </c>
      <c r="L3412" s="71" t="n">
        <v>4068157.75</v>
      </c>
      <c r="M3412" s="71" t="n">
        <v>69158681.75</v>
      </c>
      <c r="N3412" s="71" t="n">
        <v>0</v>
      </c>
      <c r="O3412" s="71" t="n">
        <v>69158681.75</v>
      </c>
      <c r="P3412" s="71" t="n">
        <v>56374367.48</v>
      </c>
      <c r="Q3412" s="71" t="n">
        <v>12784314.27</v>
      </c>
      <c r="R3412" t="inlineStr">
        <is>
          <t>BK-01</t>
        </is>
      </c>
      <c r="S3412" t="inlineStr">
        <is>
          <t>Petrol</t>
        </is>
      </c>
      <c r="T3412" s="70" t="n">
        <v>18</v>
      </c>
      <c r="U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TY103404</t>
        </is>
      </c>
      <c r="B3413" s="68" t="n">
        <v>46113</v>
      </c>
      <c r="C3413" s="69" t="n">
        <v>2026</v>
      </c>
      <c r="D3413" t="inlineStr">
        <is>
          <t>Apr</t>
        </is>
      </c>
      <c r="E3413" t="inlineStr">
        <is>
          <t>Asia</t>
        </is>
      </c>
      <c r="F3413" t="inlineStr">
        <is>
          <t>India</t>
        </is>
      </c>
      <c r="G3413" t="inlineStr">
        <is>
          <t>Prius</t>
        </is>
      </c>
      <c r="H3413" t="inlineStr">
        <is>
          <t>Dealer retail</t>
        </is>
      </c>
      <c r="I3413" t="inlineStr">
        <is>
          <t>Government</t>
        </is>
      </c>
      <c r="J3413" t="inlineStr">
        <is>
          <t>Yuki Sato</t>
        </is>
      </c>
      <c r="K3413" s="70" t="n">
        <v>41</v>
      </c>
      <c r="L3413" s="71" t="n">
        <v>3647749.69</v>
      </c>
      <c r="M3413" s="71" t="n">
        <v>149557737.29</v>
      </c>
      <c r="N3413" s="71" t="n">
        <v>4486732.12</v>
      </c>
      <c r="O3413" s="71" t="n">
        <v>145071005.17</v>
      </c>
      <c r="P3413" s="71" t="n">
        <v>120309498.45</v>
      </c>
      <c r="Q3413" s="71" t="n">
        <v>24761506.72</v>
      </c>
      <c r="R3413" t="inlineStr">
        <is>
          <t>DL-02</t>
        </is>
      </c>
      <c r="S3413" t="inlineStr">
        <is>
          <t>Hybrid</t>
        </is>
      </c>
      <c r="T3413" s="70" t="n">
        <v>41</v>
      </c>
      <c r="U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TY103405</t>
        </is>
      </c>
      <c r="B3414" s="68" t="n">
        <v>46114</v>
      </c>
      <c r="C3414" s="69" t="n">
        <v>2026</v>
      </c>
      <c r="D3414" t="inlineStr">
        <is>
          <t>Apr</t>
        </is>
      </c>
      <c r="E3414" t="inlineStr">
        <is>
          <t>Japan</t>
        </is>
      </c>
      <c r="F3414" t="inlineStr">
        <is>
          <t>Japan</t>
        </is>
      </c>
      <c r="G3414" t="inlineStr">
        <is>
          <t>Camry</t>
        </is>
      </c>
      <c r="H3414" t="inlineStr">
        <is>
          <t>Online reservation</t>
        </is>
      </c>
      <c r="I3414" t="inlineStr">
        <is>
          <t>Private buyer</t>
        </is>
      </c>
      <c r="J3414" t="inlineStr">
        <is>
          <t>Wei Chen</t>
        </is>
      </c>
      <c r="K3414" s="70" t="n">
        <v>44</v>
      </c>
      <c r="L3414" s="71" t="n">
        <v>3938325.57</v>
      </c>
      <c r="M3414" s="71" t="n">
        <v>173286325.08</v>
      </c>
      <c r="N3414" s="71" t="n">
        <v>5198589.75</v>
      </c>
      <c r="O3414" s="71" t="n">
        <v>168087735.33</v>
      </c>
      <c r="P3414" s="71" t="n">
        <v>139745658.97</v>
      </c>
      <c r="Q3414" s="71" t="n">
        <v>28342076.36</v>
      </c>
      <c r="R3414" t="inlineStr">
        <is>
          <t>OS-01</t>
        </is>
      </c>
      <c r="S3414" t="inlineStr">
        <is>
          <t>Hybrid</t>
        </is>
      </c>
      <c r="T3414" s="70" t="n">
        <v>43</v>
      </c>
      <c r="U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TY103406</t>
        </is>
      </c>
      <c r="B3415" s="68" t="n">
        <v>46114</v>
      </c>
      <c r="C3415" s="69" t="n">
        <v>2026</v>
      </c>
      <c r="D3415" t="inlineStr">
        <is>
          <t>Apr</t>
        </is>
      </c>
      <c r="E3415" t="inlineStr">
        <is>
          <t>North America</t>
        </is>
      </c>
      <c r="F3415" t="inlineStr">
        <is>
          <t>Canada</t>
        </is>
      </c>
      <c r="G3415" t="inlineStr">
        <is>
          <t>Hilux</t>
        </is>
      </c>
      <c r="H3415" t="inlineStr">
        <is>
          <t>Dealer retail</t>
        </is>
      </c>
      <c r="I3415" t="inlineStr">
        <is>
          <t>Private buyer</t>
        </is>
      </c>
      <c r="J3415" t="inlineStr">
        <is>
          <t>Yuki Sato</t>
        </is>
      </c>
      <c r="K3415" s="70" t="n">
        <v>35</v>
      </c>
      <c r="L3415" s="71" t="n">
        <v>4269593.13</v>
      </c>
      <c r="M3415" s="71" t="n">
        <v>149435759.55</v>
      </c>
      <c r="N3415" s="71" t="n">
        <v>4483072.79</v>
      </c>
      <c r="O3415" s="71" t="n">
        <v>144952686.76</v>
      </c>
      <c r="P3415" s="71" t="n">
        <v>112615195.52</v>
      </c>
      <c r="Q3415" s="71" t="n">
        <v>32337491.24</v>
      </c>
      <c r="R3415" t="inlineStr">
        <is>
          <t>TO-02</t>
        </is>
      </c>
      <c r="S3415" t="inlineStr">
        <is>
          <t>Diesel</t>
        </is>
      </c>
      <c r="T3415" s="70" t="n">
        <v>34</v>
      </c>
      <c r="U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TY103407</t>
        </is>
      </c>
      <c r="B3416" s="68" t="n">
        <v>46114</v>
      </c>
      <c r="C3416" s="69" t="n">
        <v>2026</v>
      </c>
      <c r="D3416" t="inlineStr">
        <is>
          <t>Apr</t>
        </is>
      </c>
      <c r="E3416" t="inlineStr">
        <is>
          <t>Japan</t>
        </is>
      </c>
      <c r="F3416" t="inlineStr">
        <is>
          <t>Japan</t>
        </is>
      </c>
      <c r="G3416" t="inlineStr">
        <is>
          <t>RAV4</t>
        </is>
      </c>
      <c r="H3416" t="inlineStr">
        <is>
          <t>Dealer retail</t>
        </is>
      </c>
      <c r="I3416" t="inlineStr">
        <is>
          <t>Private buyer</t>
        </is>
      </c>
      <c r="J3416" t="inlineStr">
        <is>
          <t>Ravindra Patil</t>
        </is>
      </c>
      <c r="K3416" s="70" t="n">
        <v>38</v>
      </c>
      <c r="L3416" s="71" t="n">
        <v>3717670.87</v>
      </c>
      <c r="M3416" s="71" t="n">
        <v>141271493.06</v>
      </c>
      <c r="N3416" s="71" t="n">
        <v>0</v>
      </c>
      <c r="O3416" s="71" t="n">
        <v>141271493.06</v>
      </c>
      <c r="P3416" s="71" t="n">
        <v>109357749.44</v>
      </c>
      <c r="Q3416" s="71" t="n">
        <v>31913743.62</v>
      </c>
      <c r="R3416" t="inlineStr">
        <is>
          <t>NG-01</t>
        </is>
      </c>
      <c r="S3416" t="inlineStr">
        <is>
          <t>Petrol</t>
        </is>
      </c>
      <c r="T3416" s="70" t="n">
        <v>42</v>
      </c>
      <c r="U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TY103408</t>
        </is>
      </c>
      <c r="B3417" s="68" t="n">
        <v>46114</v>
      </c>
      <c r="C3417" s="69" t="n">
        <v>2026</v>
      </c>
      <c r="D3417" t="inlineStr">
        <is>
          <t>Apr</t>
        </is>
      </c>
      <c r="E3417" t="inlineStr">
        <is>
          <t>Europe</t>
        </is>
      </c>
      <c r="F3417" t="inlineStr">
        <is>
          <t>Germany</t>
        </is>
      </c>
      <c r="G3417" t="inlineStr">
        <is>
          <t>Camry</t>
        </is>
      </c>
      <c r="H3417" t="inlineStr">
        <is>
          <t>Dealer retail</t>
        </is>
      </c>
      <c r="I3417" t="inlineStr">
        <is>
          <t>Government</t>
        </is>
      </c>
      <c r="J3417" t="inlineStr">
        <is>
          <t>Priya Nair</t>
        </is>
      </c>
      <c r="K3417" s="70" t="n">
        <v>23</v>
      </c>
      <c r="L3417" s="71" t="n">
        <v>4008958.77</v>
      </c>
      <c r="M3417" s="71" t="n">
        <v>92206051.70999999</v>
      </c>
      <c r="N3417" s="71" t="n">
        <v>0</v>
      </c>
      <c r="O3417" s="71" t="n">
        <v>92206051.70999999</v>
      </c>
      <c r="P3417" s="71" t="n">
        <v>71890561.48999999</v>
      </c>
      <c r="Q3417" s="71" t="n">
        <v>20315490.22</v>
      </c>
      <c r="R3417" t="inlineStr">
        <is>
          <t>BE-03</t>
        </is>
      </c>
      <c r="S3417" t="inlineStr">
        <is>
          <t>Petrol</t>
        </is>
      </c>
      <c r="T3417" s="70" t="n">
        <v>25</v>
      </c>
      <c r="U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TY103409</t>
        </is>
      </c>
      <c r="B3418" s="68" t="n">
        <v>46114</v>
      </c>
      <c r="C3418" s="69" t="n">
        <v>2026</v>
      </c>
      <c r="D3418" t="inlineStr">
        <is>
          <t>Apr</t>
        </is>
      </c>
      <c r="E3418" t="inlineStr">
        <is>
          <t>Japan</t>
        </is>
      </c>
      <c r="F3418" t="inlineStr">
        <is>
          <t>Japan</t>
        </is>
      </c>
      <c r="G3418" t="inlineStr">
        <is>
          <t>Prius</t>
        </is>
      </c>
      <c r="H3418" t="inlineStr">
        <is>
          <t>Dealer retail</t>
        </is>
      </c>
      <c r="I3418" t="inlineStr">
        <is>
          <t>Private buyer</t>
        </is>
      </c>
      <c r="J3418" t="inlineStr">
        <is>
          <t>Yuki Sato</t>
        </is>
      </c>
      <c r="K3418" s="70" t="n">
        <v>41</v>
      </c>
      <c r="L3418" s="71" t="n">
        <v>3828402.34</v>
      </c>
      <c r="M3418" s="71" t="n">
        <v>156964495.94</v>
      </c>
      <c r="N3418" s="71" t="n">
        <v>4708934.88</v>
      </c>
      <c r="O3418" s="71" t="n">
        <v>152255561.06</v>
      </c>
      <c r="P3418" s="71" t="n">
        <v>111592828.59</v>
      </c>
      <c r="Q3418" s="71" t="n">
        <v>40662732.47</v>
      </c>
      <c r="R3418" t="inlineStr">
        <is>
          <t>TK-04</t>
        </is>
      </c>
      <c r="S3418" t="inlineStr">
        <is>
          <t>Hybrid</t>
        </is>
      </c>
      <c r="T3418" s="70" t="n">
        <v>40</v>
      </c>
      <c r="U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TY103410</t>
        </is>
      </c>
      <c r="B3419" s="68" t="n">
        <v>46114</v>
      </c>
      <c r="C3419" s="69" t="n">
        <v>2026</v>
      </c>
      <c r="D3419" t="inlineStr">
        <is>
          <t>Apr</t>
        </is>
      </c>
      <c r="E3419" t="inlineStr">
        <is>
          <t>Middle East</t>
        </is>
      </c>
      <c r="F3419" t="inlineStr">
        <is>
          <t>Saudi Arabia</t>
        </is>
      </c>
      <c r="G3419" t="inlineStr">
        <is>
          <t>RAV4</t>
        </is>
      </c>
      <c r="H3419" t="inlineStr">
        <is>
          <t>Dealer retail</t>
        </is>
      </c>
      <c r="I3419" t="inlineStr">
        <is>
          <t>Private buyer</t>
        </is>
      </c>
      <c r="J3419" t="inlineStr">
        <is>
          <t>Ravindra Patil</t>
        </is>
      </c>
      <c r="K3419" s="70" t="n">
        <v>7</v>
      </c>
      <c r="L3419" s="71" t="n">
        <v>3599983.8</v>
      </c>
      <c r="M3419" s="71" t="n">
        <v>25199886.6</v>
      </c>
      <c r="N3419" s="71" t="n">
        <v>503997.73</v>
      </c>
      <c r="O3419" s="71" t="n">
        <v>24695888.87</v>
      </c>
      <c r="P3419" s="71" t="n">
        <v>19562132.34</v>
      </c>
      <c r="Q3419" s="71" t="n">
        <v>5133756.53</v>
      </c>
      <c r="R3419" t="inlineStr">
        <is>
          <t>RY-04</t>
        </is>
      </c>
      <c r="S3419" t="inlineStr">
        <is>
          <t>Hybrid</t>
        </is>
      </c>
      <c r="T3419" s="70" t="n">
        <v>7</v>
      </c>
      <c r="U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TY103411</t>
        </is>
      </c>
      <c r="B3420" s="68" t="n">
        <v>46114</v>
      </c>
      <c r="C3420" s="69" t="n">
        <v>2026</v>
      </c>
      <c r="D3420" t="inlineStr">
        <is>
          <t>Apr</t>
        </is>
      </c>
      <c r="E3420" t="inlineStr">
        <is>
          <t>Japan</t>
        </is>
      </c>
      <c r="F3420" t="inlineStr">
        <is>
          <t>Japan</t>
        </is>
      </c>
      <c r="G3420" t="inlineStr">
        <is>
          <t>bZ4X</t>
        </is>
      </c>
      <c r="H3420" t="inlineStr">
        <is>
          <t>Dealer retail</t>
        </is>
      </c>
      <c r="I3420" t="inlineStr">
        <is>
          <t>Government</t>
        </is>
      </c>
      <c r="J3420" t="inlineStr">
        <is>
          <t>Wei Chen</t>
        </is>
      </c>
      <c r="K3420" s="70" t="n">
        <v>5</v>
      </c>
      <c r="L3420" s="71" t="n">
        <v>6804969.52</v>
      </c>
      <c r="M3420" s="71" t="n">
        <v>34024847.6</v>
      </c>
      <c r="N3420" s="71" t="n">
        <v>1020745.43</v>
      </c>
      <c r="O3420" s="71" t="n">
        <v>33004102.17</v>
      </c>
      <c r="P3420" s="71" t="n">
        <v>27900176.13</v>
      </c>
      <c r="Q3420" s="71" t="n">
        <v>5103926.04</v>
      </c>
      <c r="R3420" t="inlineStr">
        <is>
          <t>NG-02</t>
        </is>
      </c>
      <c r="S3420" t="inlineStr">
        <is>
          <t>EV</t>
        </is>
      </c>
      <c r="T3420" s="70" t="n">
        <v>5</v>
      </c>
      <c r="U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TY103412</t>
        </is>
      </c>
      <c r="B3421" s="68" t="n">
        <v>46114</v>
      </c>
      <c r="C3421" s="69" t="n">
        <v>2026</v>
      </c>
      <c r="D3421" t="inlineStr">
        <is>
          <t>Apr</t>
        </is>
      </c>
      <c r="E3421" t="inlineStr">
        <is>
          <t>North America</t>
        </is>
      </c>
      <c r="F3421" t="inlineStr">
        <is>
          <t>Canada</t>
        </is>
      </c>
      <c r="G3421" t="inlineStr">
        <is>
          <t>Corolla</t>
        </is>
      </c>
      <c r="H3421" t="inlineStr">
        <is>
          <t>Dealer retail</t>
        </is>
      </c>
      <c r="I3421" t="inlineStr">
        <is>
          <t>Private buyer</t>
        </is>
      </c>
      <c r="J3421" t="inlineStr">
        <is>
          <t>Mei Lin</t>
        </is>
      </c>
      <c r="K3421" s="70" t="n">
        <v>18</v>
      </c>
      <c r="L3421" s="71" t="n">
        <v>2902990.54</v>
      </c>
      <c r="M3421" s="71" t="n">
        <v>52253829.72</v>
      </c>
      <c r="N3421" s="71" t="n">
        <v>0</v>
      </c>
      <c r="O3421" s="71" t="n">
        <v>52253829.72</v>
      </c>
      <c r="P3421" s="71" t="n">
        <v>41427765.54</v>
      </c>
      <c r="Q3421" s="71" t="n">
        <v>10826064.18</v>
      </c>
      <c r="R3421" t="inlineStr">
        <is>
          <t>TO-04</t>
        </is>
      </c>
      <c r="S3421" t="inlineStr">
        <is>
          <t>Petrol</t>
        </is>
      </c>
      <c r="T3421" s="70" t="n">
        <v>20</v>
      </c>
      <c r="U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TY103413</t>
        </is>
      </c>
      <c r="B3422" s="68" t="n">
        <v>46114</v>
      </c>
      <c r="C3422" s="69" t="n">
        <v>2026</v>
      </c>
      <c r="D3422" t="inlineStr">
        <is>
          <t>Apr</t>
        </is>
      </c>
      <c r="E3422" t="inlineStr">
        <is>
          <t>Europe</t>
        </is>
      </c>
      <c r="F3422" t="inlineStr">
        <is>
          <t>France</t>
        </is>
      </c>
      <c r="G3422" t="inlineStr">
        <is>
          <t>Prius</t>
        </is>
      </c>
      <c r="H3422" t="inlineStr">
        <is>
          <t>Dealer retail</t>
        </is>
      </c>
      <c r="I3422" t="inlineStr">
        <is>
          <t>Private buyer</t>
        </is>
      </c>
      <c r="J3422" t="inlineStr">
        <is>
          <t>Ana Costa</t>
        </is>
      </c>
      <c r="K3422" s="70" t="n">
        <v>10</v>
      </c>
      <c r="L3422" s="71" t="n">
        <v>3568195.24</v>
      </c>
      <c r="M3422" s="71" t="n">
        <v>35681952.4</v>
      </c>
      <c r="N3422" s="71" t="n">
        <v>713639.05</v>
      </c>
      <c r="O3422" s="71" t="n">
        <v>34968313.35</v>
      </c>
      <c r="P3422" s="71" t="n">
        <v>28399444.41</v>
      </c>
      <c r="Q3422" s="71" t="n">
        <v>6568868.94</v>
      </c>
      <c r="R3422" t="inlineStr">
        <is>
          <t>PA-02</t>
        </is>
      </c>
      <c r="S3422" t="inlineStr">
        <is>
          <t>Hybrid</t>
        </is>
      </c>
      <c r="T3422" s="70" t="n">
        <v>11</v>
      </c>
      <c r="U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TY103414</t>
        </is>
      </c>
      <c r="B3423" s="68" t="n">
        <v>46114</v>
      </c>
      <c r="C3423" s="69" t="n">
        <v>2026</v>
      </c>
      <c r="D3423" t="inlineStr">
        <is>
          <t>Apr</t>
        </is>
      </c>
      <c r="E3423" t="inlineStr">
        <is>
          <t>Europe</t>
        </is>
      </c>
      <c r="F3423" t="inlineStr">
        <is>
          <t>Germany</t>
        </is>
      </c>
      <c r="G3423" t="inlineStr">
        <is>
          <t>Corolla</t>
        </is>
      </c>
      <c r="H3423" t="inlineStr">
        <is>
          <t>Fleet</t>
        </is>
      </c>
      <c r="I3423" t="inlineStr">
        <is>
          <t>Private buyer</t>
        </is>
      </c>
      <c r="J3423" t="inlineStr">
        <is>
          <t>Carlos Silva</t>
        </is>
      </c>
      <c r="K3423" s="70" t="n">
        <v>28</v>
      </c>
      <c r="L3423" s="71" t="n">
        <v>2723934.76</v>
      </c>
      <c r="M3423" s="71" t="n">
        <v>76270173.28</v>
      </c>
      <c r="N3423" s="71" t="n">
        <v>0</v>
      </c>
      <c r="O3423" s="71" t="n">
        <v>76270173.28</v>
      </c>
      <c r="P3423" s="71" t="n">
        <v>66810638.88</v>
      </c>
      <c r="Q3423" s="71" t="n">
        <v>9459534.4</v>
      </c>
      <c r="R3423" t="inlineStr">
        <is>
          <t>BE-03</t>
        </is>
      </c>
      <c r="S3423" t="inlineStr">
        <is>
          <t>Petrol</t>
        </is>
      </c>
      <c r="T3423" s="70" t="n">
        <v>28</v>
      </c>
      <c r="U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TY103415</t>
        </is>
      </c>
      <c r="B3424" s="68" t="n">
        <v>46114</v>
      </c>
      <c r="C3424" s="69" t="n">
        <v>2026</v>
      </c>
      <c r="D3424" t="inlineStr">
        <is>
          <t>Apr</t>
        </is>
      </c>
      <c r="E3424" t="inlineStr">
        <is>
          <t>North America</t>
        </is>
      </c>
      <c r="F3424" t="inlineStr">
        <is>
          <t>Canada</t>
        </is>
      </c>
      <c r="G3424" t="inlineStr">
        <is>
          <t>Corolla</t>
        </is>
      </c>
      <c r="H3424" t="inlineStr">
        <is>
          <t>Dealer retail</t>
        </is>
      </c>
      <c r="I3424" t="inlineStr">
        <is>
          <t>Private buyer</t>
        </is>
      </c>
      <c r="J3424" t="inlineStr">
        <is>
          <t>Olivia Brown</t>
        </is>
      </c>
      <c r="K3424" s="70" t="n">
        <v>36</v>
      </c>
      <c r="L3424" s="71" t="n">
        <v>2953841.16</v>
      </c>
      <c r="M3424" s="71" t="n">
        <v>106338281.76</v>
      </c>
      <c r="N3424" s="71" t="n">
        <v>2126765.64</v>
      </c>
      <c r="O3424" s="71" t="n">
        <v>104211516.12</v>
      </c>
      <c r="P3424" s="71" t="n">
        <v>80014175.31</v>
      </c>
      <c r="Q3424" s="71" t="n">
        <v>24197340.81</v>
      </c>
      <c r="R3424" t="inlineStr">
        <is>
          <t>TO-01</t>
        </is>
      </c>
      <c r="S3424" t="inlineStr">
        <is>
          <t>Petrol</t>
        </is>
      </c>
      <c r="T3424" s="70" t="n">
        <v>39</v>
      </c>
      <c r="U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TY103416</t>
        </is>
      </c>
      <c r="B3425" s="68" t="n">
        <v>46115</v>
      </c>
      <c r="C3425" s="69" t="n">
        <v>2026</v>
      </c>
      <c r="D3425" t="inlineStr">
        <is>
          <t>Apr</t>
        </is>
      </c>
      <c r="E3425" t="inlineStr">
        <is>
          <t>Middle East</t>
        </is>
      </c>
      <c r="F3425" t="inlineStr">
        <is>
          <t>UAE</t>
        </is>
      </c>
      <c r="G3425" t="inlineStr">
        <is>
          <t>Hilux</t>
        </is>
      </c>
      <c r="H3425" t="inlineStr">
        <is>
          <t>Dealer retail</t>
        </is>
      </c>
      <c r="I3425" t="inlineStr">
        <is>
          <t>Company fleet</t>
        </is>
      </c>
      <c r="J3425" t="inlineStr">
        <is>
          <t>Noah Smith</t>
        </is>
      </c>
      <c r="K3425" s="70" t="n">
        <v>17</v>
      </c>
      <c r="L3425" s="71" t="n">
        <v>3856099.06</v>
      </c>
      <c r="M3425" s="71" t="n">
        <v>65553684.02</v>
      </c>
      <c r="N3425" s="71" t="n">
        <v>0</v>
      </c>
      <c r="O3425" s="71" t="n">
        <v>65553684.02</v>
      </c>
      <c r="P3425" s="71" t="n">
        <v>55516445.74</v>
      </c>
      <c r="Q3425" s="71" t="n">
        <v>10037238.28</v>
      </c>
      <c r="R3425" t="inlineStr">
        <is>
          <t>DB-01</t>
        </is>
      </c>
      <c r="S3425" t="inlineStr">
        <is>
          <t>Diesel</t>
        </is>
      </c>
      <c r="T3425" s="70" t="n">
        <v>18</v>
      </c>
      <c r="U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TY103417</t>
        </is>
      </c>
      <c r="B3426" s="68" t="n">
        <v>46115</v>
      </c>
      <c r="C3426" s="69" t="n">
        <v>2026</v>
      </c>
      <c r="D3426" t="inlineStr">
        <is>
          <t>Apr</t>
        </is>
      </c>
      <c r="E3426" t="inlineStr">
        <is>
          <t>Europe</t>
        </is>
      </c>
      <c r="F3426" t="inlineStr">
        <is>
          <t>France</t>
        </is>
      </c>
      <c r="G3426" t="inlineStr">
        <is>
          <t>Camry</t>
        </is>
      </c>
      <c r="H3426" t="inlineStr">
        <is>
          <t>Dealer retail</t>
        </is>
      </c>
      <c r="I3426" t="inlineStr">
        <is>
          <t>Private buyer</t>
        </is>
      </c>
      <c r="J3426" t="inlineStr">
        <is>
          <t>Zoya Ahmed</t>
        </is>
      </c>
      <c r="K3426" s="70" t="n">
        <v>23</v>
      </c>
      <c r="L3426" s="71" t="n">
        <v>3781655.1</v>
      </c>
      <c r="M3426" s="71" t="n">
        <v>86978067.3</v>
      </c>
      <c r="N3426" s="71" t="n">
        <v>1739561.35</v>
      </c>
      <c r="O3426" s="71" t="n">
        <v>85238505.95</v>
      </c>
      <c r="P3426" s="71" t="n">
        <v>76250822.66</v>
      </c>
      <c r="Q3426" s="71" t="n">
        <v>8987683.289999999</v>
      </c>
      <c r="R3426" t="inlineStr">
        <is>
          <t>PA-03</t>
        </is>
      </c>
      <c r="S3426" t="inlineStr">
        <is>
          <t>Hybrid</t>
        </is>
      </c>
      <c r="T3426" s="70" t="n">
        <v>24</v>
      </c>
      <c r="U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TY103418</t>
        </is>
      </c>
      <c r="B3427" s="68" t="n">
        <v>46115</v>
      </c>
      <c r="C3427" s="69" t="n">
        <v>2026</v>
      </c>
      <c r="D3427" t="inlineStr">
        <is>
          <t>Apr</t>
        </is>
      </c>
      <c r="E3427" t="inlineStr">
        <is>
          <t>Asia</t>
        </is>
      </c>
      <c r="F3427" t="inlineStr">
        <is>
          <t>India</t>
        </is>
      </c>
      <c r="G3427" t="inlineStr">
        <is>
          <t>bZ4X</t>
        </is>
      </c>
      <c r="H3427" t="inlineStr">
        <is>
          <t>Online reservation</t>
        </is>
      </c>
      <c r="I3427" t="inlineStr">
        <is>
          <t>Company fleet</t>
        </is>
      </c>
      <c r="J3427" t="inlineStr">
        <is>
          <t>Arjun Mehta</t>
        </is>
      </c>
      <c r="K3427" s="70" t="n">
        <v>39</v>
      </c>
      <c r="L3427" s="71" t="n">
        <v>6904819.63</v>
      </c>
      <c r="M3427" s="71" t="n">
        <v>269287965.57</v>
      </c>
      <c r="N3427" s="71" t="n">
        <v>8078638.97</v>
      </c>
      <c r="O3427" s="71" t="n">
        <v>261209326.6</v>
      </c>
      <c r="P3427" s="71" t="n">
        <v>218138991.49</v>
      </c>
      <c r="Q3427" s="71" t="n">
        <v>43070335.11</v>
      </c>
      <c r="R3427" t="inlineStr">
        <is>
          <t>PU-04</t>
        </is>
      </c>
      <c r="S3427" t="inlineStr">
        <is>
          <t>EV</t>
        </is>
      </c>
      <c r="T3427" s="70" t="n">
        <v>39</v>
      </c>
      <c r="U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TY103419</t>
        </is>
      </c>
      <c r="B3428" s="68" t="n">
        <v>46115</v>
      </c>
      <c r="C3428" s="69" t="n">
        <v>2026</v>
      </c>
      <c r="D3428" t="inlineStr">
        <is>
          <t>Apr</t>
        </is>
      </c>
      <c r="E3428" t="inlineStr">
        <is>
          <t>Middle East</t>
        </is>
      </c>
      <c r="F3428" t="inlineStr">
        <is>
          <t>UAE</t>
        </is>
      </c>
      <c r="G3428" t="inlineStr">
        <is>
          <t>RAV4</t>
        </is>
      </c>
      <c r="H3428" t="inlineStr">
        <is>
          <t>Dealer retail</t>
        </is>
      </c>
      <c r="I3428" t="inlineStr">
        <is>
          <t>Private buyer</t>
        </is>
      </c>
      <c r="J3428" t="inlineStr">
        <is>
          <t>Olivia Brown</t>
        </is>
      </c>
      <c r="K3428" s="70" t="n">
        <v>9</v>
      </c>
      <c r="L3428" s="71" t="n">
        <v>3516780.72</v>
      </c>
      <c r="M3428" s="71" t="n">
        <v>31651026.48</v>
      </c>
      <c r="N3428" s="71" t="n">
        <v>949530.79</v>
      </c>
      <c r="O3428" s="71" t="n">
        <v>30701495.69</v>
      </c>
      <c r="P3428" s="71" t="n">
        <v>26106816.42</v>
      </c>
      <c r="Q3428" s="71" t="n">
        <v>4594679.27</v>
      </c>
      <c r="R3428" t="inlineStr">
        <is>
          <t>DB-03</t>
        </is>
      </c>
      <c r="S3428" t="inlineStr">
        <is>
          <t>Hybrid</t>
        </is>
      </c>
      <c r="T3428" s="70" t="n">
        <v>9</v>
      </c>
      <c r="U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TY103420</t>
        </is>
      </c>
      <c r="B3429" s="68" t="n">
        <v>46115</v>
      </c>
      <c r="C3429" s="69" t="n">
        <v>2026</v>
      </c>
      <c r="D3429" t="inlineStr">
        <is>
          <t>Apr</t>
        </is>
      </c>
      <c r="E3429" t="inlineStr">
        <is>
          <t>Middle East</t>
        </is>
      </c>
      <c r="F3429" t="inlineStr">
        <is>
          <t>UAE</t>
        </is>
      </c>
      <c r="G3429" t="inlineStr">
        <is>
          <t>Camry</t>
        </is>
      </c>
      <c r="H3429" t="inlineStr">
        <is>
          <t>Dealer retail</t>
        </is>
      </c>
      <c r="I3429" t="inlineStr">
        <is>
          <t>Private buyer</t>
        </is>
      </c>
      <c r="J3429" t="inlineStr">
        <is>
          <t>Yuki Sato</t>
        </is>
      </c>
      <c r="K3429" s="70" t="n">
        <v>29</v>
      </c>
      <c r="L3429" s="71" t="n">
        <v>4034692.75</v>
      </c>
      <c r="M3429" s="71" t="n">
        <v>117006089.75</v>
      </c>
      <c r="N3429" s="71" t="n">
        <v>0</v>
      </c>
      <c r="O3429" s="71" t="n">
        <v>117006089.75</v>
      </c>
      <c r="P3429" s="71" t="n">
        <v>90248046.95999999</v>
      </c>
      <c r="Q3429" s="71" t="n">
        <v>26758042.79</v>
      </c>
      <c r="R3429" t="inlineStr">
        <is>
          <t>DB-01</t>
        </is>
      </c>
      <c r="S3429" t="inlineStr">
        <is>
          <t>Hybrid</t>
        </is>
      </c>
      <c r="T3429" s="70" t="n">
        <v>29</v>
      </c>
      <c r="U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TY103421</t>
        </is>
      </c>
      <c r="B3430" s="68" t="n">
        <v>46115</v>
      </c>
      <c r="C3430" s="69" t="n">
        <v>2026</v>
      </c>
      <c r="D3430" t="inlineStr">
        <is>
          <t>Apr</t>
        </is>
      </c>
      <c r="E3430" t="inlineStr">
        <is>
          <t>Europe</t>
        </is>
      </c>
      <c r="F3430" t="inlineStr">
        <is>
          <t>France</t>
        </is>
      </c>
      <c r="G3430" t="inlineStr">
        <is>
          <t>bZ4X</t>
        </is>
      </c>
      <c r="H3430" t="inlineStr">
        <is>
          <t>Dealer retail</t>
        </is>
      </c>
      <c r="I3430" t="inlineStr">
        <is>
          <t>Government</t>
        </is>
      </c>
      <c r="J3430" t="inlineStr">
        <is>
          <t>Kofi Mensah</t>
        </is>
      </c>
      <c r="K3430" s="70" t="n">
        <v>23</v>
      </c>
      <c r="L3430" s="71" t="n">
        <v>6759101.48</v>
      </c>
      <c r="M3430" s="71" t="n">
        <v>155459334.04</v>
      </c>
      <c r="N3430" s="71" t="n">
        <v>7772966.7</v>
      </c>
      <c r="O3430" s="71" t="n">
        <v>147686367.34</v>
      </c>
      <c r="P3430" s="71" t="n">
        <v>119669263.78</v>
      </c>
      <c r="Q3430" s="71" t="n">
        <v>28017103.56</v>
      </c>
      <c r="R3430" t="inlineStr">
        <is>
          <t>PA-01</t>
        </is>
      </c>
      <c r="S3430" t="inlineStr">
        <is>
          <t>EV</t>
        </is>
      </c>
      <c r="T3430" s="70" t="n">
        <v>25</v>
      </c>
      <c r="U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TY103422</t>
        </is>
      </c>
      <c r="B3431" s="68" t="n">
        <v>46116</v>
      </c>
      <c r="C3431" s="69" t="n">
        <v>2026</v>
      </c>
      <c r="D3431" t="inlineStr">
        <is>
          <t>Apr</t>
        </is>
      </c>
      <c r="E3431" t="inlineStr">
        <is>
          <t>Middle East</t>
        </is>
      </c>
      <c r="F3431" t="inlineStr">
        <is>
          <t>Saudi Arabia</t>
        </is>
      </c>
      <c r="G3431" t="inlineStr">
        <is>
          <t>bZ4X</t>
        </is>
      </c>
      <c r="H3431" t="inlineStr">
        <is>
          <t>Dealer retail</t>
        </is>
      </c>
      <c r="I3431" t="inlineStr">
        <is>
          <t>Private buyer</t>
        </is>
      </c>
      <c r="J3431" t="inlineStr">
        <is>
          <t>Omar Haddad</t>
        </is>
      </c>
      <c r="K3431" s="70" t="n">
        <v>14</v>
      </c>
      <c r="L3431" s="71" t="n">
        <v>7245036.38</v>
      </c>
      <c r="M3431" s="71" t="n">
        <v>101430509.32</v>
      </c>
      <c r="N3431" s="71" t="n">
        <v>0</v>
      </c>
      <c r="O3431" s="71" t="n">
        <v>101430509.32</v>
      </c>
      <c r="P3431" s="71" t="n">
        <v>74362817.87</v>
      </c>
      <c r="Q3431" s="71" t="n">
        <v>27067691.45</v>
      </c>
      <c r="R3431" t="inlineStr">
        <is>
          <t>RY-03</t>
        </is>
      </c>
      <c r="S3431" t="inlineStr">
        <is>
          <t>EV</t>
        </is>
      </c>
      <c r="T3431" s="70" t="n">
        <v>15</v>
      </c>
      <c r="U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TY103423</t>
        </is>
      </c>
      <c r="B3432" s="68" t="n">
        <v>46116</v>
      </c>
      <c r="C3432" s="69" t="n">
        <v>2026</v>
      </c>
      <c r="D3432" t="inlineStr">
        <is>
          <t>Apr</t>
        </is>
      </c>
      <c r="E3432" t="inlineStr">
        <is>
          <t>Japan</t>
        </is>
      </c>
      <c r="F3432" t="inlineStr">
        <is>
          <t>Japan</t>
        </is>
      </c>
      <c r="G3432" t="inlineStr">
        <is>
          <t>RAV4</t>
        </is>
      </c>
      <c r="H3432" t="inlineStr">
        <is>
          <t>Dealer retail</t>
        </is>
      </c>
      <c r="I3432" t="inlineStr">
        <is>
          <t>Private buyer</t>
        </is>
      </c>
      <c r="J3432" t="inlineStr">
        <is>
          <t>Kofi Mensah</t>
        </is>
      </c>
      <c r="K3432" s="70" t="n">
        <v>19</v>
      </c>
      <c r="L3432" s="71" t="n">
        <v>3562719.04</v>
      </c>
      <c r="M3432" s="71" t="n">
        <v>67691661.76000001</v>
      </c>
      <c r="N3432" s="71" t="n">
        <v>2030749.85</v>
      </c>
      <c r="O3432" s="71" t="n">
        <v>65660911.91</v>
      </c>
      <c r="P3432" s="71" t="n">
        <v>52325393.94</v>
      </c>
      <c r="Q3432" s="71" t="n">
        <v>13335517.97</v>
      </c>
      <c r="R3432" t="inlineStr">
        <is>
          <t>TK-01</t>
        </is>
      </c>
      <c r="S3432" t="inlineStr">
        <is>
          <t>Hybrid</t>
        </is>
      </c>
      <c r="T3432" s="70" t="n">
        <v>19</v>
      </c>
      <c r="U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TY103424</t>
        </is>
      </c>
      <c r="B3433" s="68" t="n">
        <v>46116</v>
      </c>
      <c r="C3433" s="69" t="n">
        <v>2026</v>
      </c>
      <c r="D3433" t="inlineStr">
        <is>
          <t>Apr</t>
        </is>
      </c>
      <c r="E3433" t="inlineStr">
        <is>
          <t>North America</t>
        </is>
      </c>
      <c r="F3433" t="inlineStr">
        <is>
          <t>Canada</t>
        </is>
      </c>
      <c r="G3433" t="inlineStr">
        <is>
          <t>RAV4</t>
        </is>
      </c>
      <c r="H3433" t="inlineStr">
        <is>
          <t>Dealer retail</t>
        </is>
      </c>
      <c r="I3433" t="inlineStr">
        <is>
          <t>Company fleet</t>
        </is>
      </c>
      <c r="J3433" t="inlineStr">
        <is>
          <t>Ana Costa</t>
        </is>
      </c>
      <c r="K3433" s="70" t="n">
        <v>11</v>
      </c>
      <c r="L3433" s="71" t="n">
        <v>3722848.16</v>
      </c>
      <c r="M3433" s="71" t="n">
        <v>40951329.76</v>
      </c>
      <c r="N3433" s="71" t="n">
        <v>2047566.49</v>
      </c>
      <c r="O3433" s="71" t="n">
        <v>38903763.27</v>
      </c>
      <c r="P3433" s="71" t="n">
        <v>32204009.93</v>
      </c>
      <c r="Q3433" s="71" t="n">
        <v>6699753.34</v>
      </c>
      <c r="R3433" t="inlineStr">
        <is>
          <t>TO-03</t>
        </is>
      </c>
      <c r="S3433" t="inlineStr">
        <is>
          <t>Petrol</t>
        </is>
      </c>
      <c r="T3433" s="70" t="n">
        <v>11</v>
      </c>
      <c r="U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TY103425</t>
        </is>
      </c>
      <c r="B3434" s="68" t="n">
        <v>46116</v>
      </c>
      <c r="C3434" s="69" t="n">
        <v>2026</v>
      </c>
      <c r="D3434" t="inlineStr">
        <is>
          <t>Apr</t>
        </is>
      </c>
      <c r="E3434" t="inlineStr">
        <is>
          <t>Asia</t>
        </is>
      </c>
      <c r="F3434" t="inlineStr">
        <is>
          <t>India</t>
        </is>
      </c>
      <c r="G3434" t="inlineStr">
        <is>
          <t>Camry</t>
        </is>
      </c>
      <c r="H3434" t="inlineStr">
        <is>
          <t>Fleet</t>
        </is>
      </c>
      <c r="I3434" t="inlineStr">
        <is>
          <t>Private buyer</t>
        </is>
      </c>
      <c r="J3434" t="inlineStr">
        <is>
          <t>Noah Smith</t>
        </is>
      </c>
      <c r="K3434" s="70" t="n">
        <v>41</v>
      </c>
      <c r="L3434" s="71" t="n">
        <v>3787332.67</v>
      </c>
      <c r="M3434" s="71" t="n">
        <v>155280639.47</v>
      </c>
      <c r="N3434" s="71" t="n">
        <v>4658419.18</v>
      </c>
      <c r="O3434" s="71" t="n">
        <v>150622220.29</v>
      </c>
      <c r="P3434" s="71" t="n">
        <v>127221017.47</v>
      </c>
      <c r="Q3434" s="71" t="n">
        <v>23401202.82</v>
      </c>
      <c r="R3434" t="inlineStr">
        <is>
          <t>BL-02</t>
        </is>
      </c>
      <c r="S3434" t="inlineStr">
        <is>
          <t>Hybrid</t>
        </is>
      </c>
      <c r="T3434" s="70" t="n">
        <v>45</v>
      </c>
      <c r="U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TY103426</t>
        </is>
      </c>
      <c r="B3435" s="68" t="n">
        <v>46116</v>
      </c>
      <c r="C3435" s="69" t="n">
        <v>2026</v>
      </c>
      <c r="D3435" t="inlineStr">
        <is>
          <t>Apr</t>
        </is>
      </c>
      <c r="E3435" t="inlineStr">
        <is>
          <t>North America</t>
        </is>
      </c>
      <c r="F3435" t="inlineStr">
        <is>
          <t>Canada</t>
        </is>
      </c>
      <c r="G3435" t="inlineStr">
        <is>
          <t>RAV4</t>
        </is>
      </c>
      <c r="H3435" t="inlineStr">
        <is>
          <t>Fleet</t>
        </is>
      </c>
      <c r="I3435" t="inlineStr">
        <is>
          <t>Private buyer</t>
        </is>
      </c>
      <c r="J3435" t="inlineStr">
        <is>
          <t>Kofi Mensah</t>
        </is>
      </c>
      <c r="K3435" s="70" t="n">
        <v>11</v>
      </c>
      <c r="L3435" s="71" t="n">
        <v>3834751.8</v>
      </c>
      <c r="M3435" s="71" t="n">
        <v>42182269.8</v>
      </c>
      <c r="N3435" s="71" t="n">
        <v>1265468.09</v>
      </c>
      <c r="O3435" s="71" t="n">
        <v>40916801.71</v>
      </c>
      <c r="P3435" s="71" t="n">
        <v>31794299.21</v>
      </c>
      <c r="Q3435" s="71" t="n">
        <v>9122502.5</v>
      </c>
      <c r="R3435" t="inlineStr">
        <is>
          <t>TO-02</t>
        </is>
      </c>
      <c r="S3435" t="inlineStr">
        <is>
          <t>Petrol</t>
        </is>
      </c>
      <c r="T3435" s="70" t="n">
        <v>12</v>
      </c>
      <c r="U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TY103427</t>
        </is>
      </c>
      <c r="B3436" s="68" t="n">
        <v>46116</v>
      </c>
      <c r="C3436" s="69" t="n">
        <v>2026</v>
      </c>
      <c r="D3436" t="inlineStr">
        <is>
          <t>Apr</t>
        </is>
      </c>
      <c r="E3436" t="inlineStr">
        <is>
          <t>North America</t>
        </is>
      </c>
      <c r="F3436" t="inlineStr">
        <is>
          <t>Canada</t>
        </is>
      </c>
      <c r="G3436" t="inlineStr">
        <is>
          <t>Corolla</t>
        </is>
      </c>
      <c r="H3436" t="inlineStr">
        <is>
          <t>Fleet</t>
        </is>
      </c>
      <c r="I3436" t="inlineStr">
        <is>
          <t>Company fleet</t>
        </is>
      </c>
      <c r="J3436" t="inlineStr">
        <is>
          <t>Fatima Al-Saud</t>
        </is>
      </c>
      <c r="K3436" s="70" t="n">
        <v>31</v>
      </c>
      <c r="L3436" s="71" t="n">
        <v>2971406.32</v>
      </c>
      <c r="M3436" s="71" t="n">
        <v>92113595.92</v>
      </c>
      <c r="N3436" s="71" t="n">
        <v>2763407.88</v>
      </c>
      <c r="O3436" s="71" t="n">
        <v>89350188.04000001</v>
      </c>
      <c r="P3436" s="71" t="n">
        <v>69824384.29000001</v>
      </c>
      <c r="Q3436" s="71" t="n">
        <v>19525803.75</v>
      </c>
      <c r="R3436" t="inlineStr">
        <is>
          <t>TO-03</t>
        </is>
      </c>
      <c r="S3436" t="inlineStr">
        <is>
          <t>Hybrid</t>
        </is>
      </c>
      <c r="T3436" s="70" t="n">
        <v>34</v>
      </c>
      <c r="U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TY103428</t>
        </is>
      </c>
      <c r="B3437" s="68" t="n">
        <v>46117</v>
      </c>
      <c r="C3437" s="69" t="n">
        <v>2026</v>
      </c>
      <c r="D3437" t="inlineStr">
        <is>
          <t>Apr</t>
        </is>
      </c>
      <c r="E3437" t="inlineStr">
        <is>
          <t>North America</t>
        </is>
      </c>
      <c r="F3437" t="inlineStr">
        <is>
          <t>Canada</t>
        </is>
      </c>
      <c r="G3437" t="inlineStr">
        <is>
          <t>Land Cruiser</t>
        </is>
      </c>
      <c r="H3437" t="inlineStr">
        <is>
          <t>Dealer retail</t>
        </is>
      </c>
      <c r="I3437" t="inlineStr">
        <is>
          <t>Private buyer</t>
        </is>
      </c>
      <c r="J3437" t="inlineStr">
        <is>
          <t>Sara Rossi</t>
        </is>
      </c>
      <c r="K3437" s="70" t="n">
        <v>33</v>
      </c>
      <c r="L3437" s="71" t="n">
        <v>7381224.45</v>
      </c>
      <c r="M3437" s="71" t="n">
        <v>243580406.85</v>
      </c>
      <c r="N3437" s="71" t="n">
        <v>4871608.14</v>
      </c>
      <c r="O3437" s="71" t="n">
        <v>238708798.71</v>
      </c>
      <c r="P3437" s="71" t="n">
        <v>190365637.6</v>
      </c>
      <c r="Q3437" s="71" t="n">
        <v>48343161.11</v>
      </c>
      <c r="R3437" t="inlineStr">
        <is>
          <t>TO-04</t>
        </is>
      </c>
      <c r="S3437" t="inlineStr">
        <is>
          <t>Hybrid</t>
        </is>
      </c>
      <c r="T3437" s="70" t="n">
        <v>32</v>
      </c>
      <c r="U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TY103429</t>
        </is>
      </c>
      <c r="B3438" s="68" t="n">
        <v>46117</v>
      </c>
      <c r="C3438" s="69" t="n">
        <v>2026</v>
      </c>
      <c r="D3438" t="inlineStr">
        <is>
          <t>Apr</t>
        </is>
      </c>
      <c r="E3438" t="inlineStr">
        <is>
          <t>North America</t>
        </is>
      </c>
      <c r="F3438" t="inlineStr">
        <is>
          <t>USA</t>
        </is>
      </c>
      <c r="G3438" t="inlineStr">
        <is>
          <t>RAV4</t>
        </is>
      </c>
      <c r="H3438" t="inlineStr">
        <is>
          <t>Dealer retail</t>
        </is>
      </c>
      <c r="I3438" t="inlineStr">
        <is>
          <t>Private buyer</t>
        </is>
      </c>
      <c r="J3438" t="inlineStr">
        <is>
          <t>Noah Smith</t>
        </is>
      </c>
      <c r="K3438" s="70" t="n">
        <v>36</v>
      </c>
      <c r="L3438" s="71" t="n">
        <v>3605792</v>
      </c>
      <c r="M3438" s="71" t="n">
        <v>129808512</v>
      </c>
      <c r="N3438" s="71" t="n">
        <v>2596170.24</v>
      </c>
      <c r="O3438" s="71" t="n">
        <v>127212341.76</v>
      </c>
      <c r="P3438" s="71" t="n">
        <v>99654857.61</v>
      </c>
      <c r="Q3438" s="71" t="n">
        <v>27557484.15</v>
      </c>
      <c r="R3438" t="inlineStr">
        <is>
          <t>TX-01</t>
        </is>
      </c>
      <c r="S3438" t="inlineStr">
        <is>
          <t>Petrol</t>
        </is>
      </c>
      <c r="T3438" s="70" t="n">
        <v>35</v>
      </c>
      <c r="U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TY103430</t>
        </is>
      </c>
      <c r="B3439" s="68" t="n">
        <v>46117</v>
      </c>
      <c r="C3439" s="69" t="n">
        <v>2026</v>
      </c>
      <c r="D3439" t="inlineStr">
        <is>
          <t>Apr</t>
        </is>
      </c>
      <c r="E3439" t="inlineStr">
        <is>
          <t>Asia</t>
        </is>
      </c>
      <c r="F3439" t="inlineStr">
        <is>
          <t>India</t>
        </is>
      </c>
      <c r="G3439" t="inlineStr">
        <is>
          <t>RAV4</t>
        </is>
      </c>
      <c r="H3439" t="inlineStr">
        <is>
          <t>Dealer retail</t>
        </is>
      </c>
      <c r="I3439" t="inlineStr">
        <is>
          <t>Private buyer</t>
        </is>
      </c>
      <c r="J3439" t="inlineStr">
        <is>
          <t>Sara Rossi</t>
        </is>
      </c>
      <c r="K3439" s="70" t="n">
        <v>15</v>
      </c>
      <c r="L3439" s="71" t="n">
        <v>3889380.86</v>
      </c>
      <c r="M3439" s="71" t="n">
        <v>58340712.9</v>
      </c>
      <c r="N3439" s="71" t="n">
        <v>1750221.39</v>
      </c>
      <c r="O3439" s="71" t="n">
        <v>56590491.51</v>
      </c>
      <c r="P3439" s="71" t="n">
        <v>41954853.86</v>
      </c>
      <c r="Q3439" s="71" t="n">
        <v>14635637.65</v>
      </c>
      <c r="R3439" t="inlineStr">
        <is>
          <t>DL-02</t>
        </is>
      </c>
      <c r="S3439" t="inlineStr">
        <is>
          <t>Hybrid</t>
        </is>
      </c>
      <c r="T3439" s="70" t="n">
        <v>15</v>
      </c>
      <c r="U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TY103431</t>
        </is>
      </c>
      <c r="B3440" s="68" t="n">
        <v>46117</v>
      </c>
      <c r="C3440" s="69" t="n">
        <v>2026</v>
      </c>
      <c r="D3440" t="inlineStr">
        <is>
          <t>Apr</t>
        </is>
      </c>
      <c r="E3440" t="inlineStr">
        <is>
          <t>Japan</t>
        </is>
      </c>
      <c r="F3440" t="inlineStr">
        <is>
          <t>Japan</t>
        </is>
      </c>
      <c r="G3440" t="inlineStr">
        <is>
          <t>Camry</t>
        </is>
      </c>
      <c r="H3440" t="inlineStr">
        <is>
          <t>Dealer retail</t>
        </is>
      </c>
      <c r="I3440" t="inlineStr">
        <is>
          <t>Private buyer</t>
        </is>
      </c>
      <c r="J3440" t="inlineStr">
        <is>
          <t>Sophie Müller</t>
        </is>
      </c>
      <c r="K3440" s="70" t="n">
        <v>24</v>
      </c>
      <c r="L3440" s="71" t="n">
        <v>4020400.13</v>
      </c>
      <c r="M3440" s="71" t="n">
        <v>96489603.12</v>
      </c>
      <c r="N3440" s="71" t="n">
        <v>1929792.06</v>
      </c>
      <c r="O3440" s="71" t="n">
        <v>94559811.06</v>
      </c>
      <c r="P3440" s="71" t="n">
        <v>78739125.5</v>
      </c>
      <c r="Q3440" s="71" t="n">
        <v>15820685.56</v>
      </c>
      <c r="R3440" t="inlineStr">
        <is>
          <t>TK-04</t>
        </is>
      </c>
      <c r="S3440" t="inlineStr">
        <is>
          <t>Hybrid</t>
        </is>
      </c>
      <c r="T3440" s="70" t="n">
        <v>24</v>
      </c>
      <c r="U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TY103432</t>
        </is>
      </c>
      <c r="B3441" s="68" t="n">
        <v>46117</v>
      </c>
      <c r="C3441" s="69" t="n">
        <v>2026</v>
      </c>
      <c r="D3441" t="inlineStr">
        <is>
          <t>Apr</t>
        </is>
      </c>
      <c r="E3441" t="inlineStr">
        <is>
          <t>Japan</t>
        </is>
      </c>
      <c r="F3441" t="inlineStr">
        <is>
          <t>Japan</t>
        </is>
      </c>
      <c r="G3441" t="inlineStr">
        <is>
          <t>Corolla</t>
        </is>
      </c>
      <c r="H3441" t="inlineStr">
        <is>
          <t>Fleet</t>
        </is>
      </c>
      <c r="I3441" t="inlineStr">
        <is>
          <t>Private buyer</t>
        </is>
      </c>
      <c r="J3441" t="inlineStr">
        <is>
          <t>Fatima Al-Saud</t>
        </is>
      </c>
      <c r="K3441" s="70" t="n">
        <v>24</v>
      </c>
      <c r="L3441" s="71" t="n">
        <v>2928358.02</v>
      </c>
      <c r="M3441" s="71" t="n">
        <v>70280592.48</v>
      </c>
      <c r="N3441" s="71" t="n">
        <v>1405611.85</v>
      </c>
      <c r="O3441" s="71" t="n">
        <v>68874980.63</v>
      </c>
      <c r="P3441" s="71" t="n">
        <v>54278517.48</v>
      </c>
      <c r="Q3441" s="71" t="n">
        <v>14596463.15</v>
      </c>
      <c r="R3441" t="inlineStr">
        <is>
          <t>NG-03</t>
        </is>
      </c>
      <c r="S3441" t="inlineStr">
        <is>
          <t>Petrol</t>
        </is>
      </c>
      <c r="T3441" s="70" t="n">
        <v>23</v>
      </c>
      <c r="U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TY103433</t>
        </is>
      </c>
      <c r="B3442" s="68" t="n">
        <v>46117</v>
      </c>
      <c r="C3442" s="69" t="n">
        <v>2026</v>
      </c>
      <c r="D3442" t="inlineStr">
        <is>
          <t>Apr</t>
        </is>
      </c>
      <c r="E3442" t="inlineStr">
        <is>
          <t>Japan</t>
        </is>
      </c>
      <c r="F3442" t="inlineStr">
        <is>
          <t>Japan</t>
        </is>
      </c>
      <c r="G3442" t="inlineStr">
        <is>
          <t>Hilux</t>
        </is>
      </c>
      <c r="H3442" t="inlineStr">
        <is>
          <t>Fleet</t>
        </is>
      </c>
      <c r="I3442" t="inlineStr">
        <is>
          <t>Private buyer</t>
        </is>
      </c>
      <c r="J3442" t="inlineStr">
        <is>
          <t>Lucas Martin</t>
        </is>
      </c>
      <c r="K3442" s="70" t="n">
        <v>30</v>
      </c>
      <c r="L3442" s="71" t="n">
        <v>4251840.26</v>
      </c>
      <c r="M3442" s="71" t="n">
        <v>127555207.8</v>
      </c>
      <c r="N3442" s="71" t="n">
        <v>2551104.16</v>
      </c>
      <c r="O3442" s="71" t="n">
        <v>125004103.64</v>
      </c>
      <c r="P3442" s="71" t="n">
        <v>97090750.18000001</v>
      </c>
      <c r="Q3442" s="71" t="n">
        <v>27913353.46</v>
      </c>
      <c r="R3442" t="inlineStr">
        <is>
          <t>OS-02</t>
        </is>
      </c>
      <c r="S3442" t="inlineStr">
        <is>
          <t>Diesel</t>
        </is>
      </c>
      <c r="T3442" s="70" t="n">
        <v>32</v>
      </c>
      <c r="U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TY103434</t>
        </is>
      </c>
      <c r="B3443" s="68" t="n">
        <v>46117</v>
      </c>
      <c r="C3443" s="69" t="n">
        <v>2026</v>
      </c>
      <c r="D3443" t="inlineStr">
        <is>
          <t>Apr</t>
        </is>
      </c>
      <c r="E3443" t="inlineStr">
        <is>
          <t>Middle East</t>
        </is>
      </c>
      <c r="F3443" t="inlineStr">
        <is>
          <t>Saudi Arabia</t>
        </is>
      </c>
      <c r="G3443" t="inlineStr">
        <is>
          <t>RAV4</t>
        </is>
      </c>
      <c r="H3443" t="inlineStr">
        <is>
          <t>Dealer retail</t>
        </is>
      </c>
      <c r="I3443" t="inlineStr">
        <is>
          <t>Private buyer</t>
        </is>
      </c>
      <c r="J3443" t="inlineStr">
        <is>
          <t>Lucas Martin</t>
        </is>
      </c>
      <c r="K3443" s="70" t="n">
        <v>37</v>
      </c>
      <c r="L3443" s="71" t="n">
        <v>3645295.65</v>
      </c>
      <c r="M3443" s="71" t="n">
        <v>134875939.05</v>
      </c>
      <c r="N3443" s="71" t="n">
        <v>0</v>
      </c>
      <c r="O3443" s="71" t="n">
        <v>134875939.05</v>
      </c>
      <c r="P3443" s="71" t="n">
        <v>102366619.94</v>
      </c>
      <c r="Q3443" s="71" t="n">
        <v>32509319.11</v>
      </c>
      <c r="R3443" t="inlineStr">
        <is>
          <t>RY-03</t>
        </is>
      </c>
      <c r="S3443" t="inlineStr">
        <is>
          <t>Hybrid</t>
        </is>
      </c>
      <c r="T3443" s="70" t="n">
        <v>41</v>
      </c>
      <c r="U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TY103435</t>
        </is>
      </c>
      <c r="B3444" s="68" t="n">
        <v>46117</v>
      </c>
      <c r="C3444" s="69" t="n">
        <v>2026</v>
      </c>
      <c r="D3444" t="inlineStr">
        <is>
          <t>Apr</t>
        </is>
      </c>
      <c r="E3444" t="inlineStr">
        <is>
          <t>Europe</t>
        </is>
      </c>
      <c r="F3444" t="inlineStr">
        <is>
          <t>UK</t>
        </is>
      </c>
      <c r="G3444" t="inlineStr">
        <is>
          <t>Prius</t>
        </is>
      </c>
      <c r="H3444" t="inlineStr">
        <is>
          <t>Dealer retail</t>
        </is>
      </c>
      <c r="I3444" t="inlineStr">
        <is>
          <t>Company fleet</t>
        </is>
      </c>
      <c r="J3444" t="inlineStr">
        <is>
          <t>Amir Khan</t>
        </is>
      </c>
      <c r="K3444" s="70" t="n">
        <v>10</v>
      </c>
      <c r="L3444" s="71" t="n">
        <v>3736711.07</v>
      </c>
      <c r="M3444" s="71" t="n">
        <v>37367110.7</v>
      </c>
      <c r="N3444" s="71" t="n">
        <v>747342.21</v>
      </c>
      <c r="O3444" s="71" t="n">
        <v>36619768.49</v>
      </c>
      <c r="P3444" s="71" t="n">
        <v>29390972.75</v>
      </c>
      <c r="Q3444" s="71" t="n">
        <v>7228795.74</v>
      </c>
      <c r="R3444" t="inlineStr">
        <is>
          <t>LN-03</t>
        </is>
      </c>
      <c r="S3444" t="inlineStr">
        <is>
          <t>Hybrid</t>
        </is>
      </c>
      <c r="T3444" s="70" t="n">
        <v>11</v>
      </c>
      <c r="U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TY103436</t>
        </is>
      </c>
      <c r="B3445" s="68" t="n">
        <v>46117</v>
      </c>
      <c r="C3445" s="69" t="n">
        <v>2026</v>
      </c>
      <c r="D3445" t="inlineStr">
        <is>
          <t>Apr</t>
        </is>
      </c>
      <c r="E3445" t="inlineStr">
        <is>
          <t>North America</t>
        </is>
      </c>
      <c r="F3445" t="inlineStr">
        <is>
          <t>USA</t>
        </is>
      </c>
      <c r="G3445" t="inlineStr">
        <is>
          <t>bZ4X</t>
        </is>
      </c>
      <c r="H3445" t="inlineStr">
        <is>
          <t>Dealer retail</t>
        </is>
      </c>
      <c r="I3445" t="inlineStr">
        <is>
          <t>Private buyer</t>
        </is>
      </c>
      <c r="J3445" t="inlineStr">
        <is>
          <t>Liam O'Brien</t>
        </is>
      </c>
      <c r="K3445" s="70" t="n">
        <v>14</v>
      </c>
      <c r="L3445" s="71" t="n">
        <v>7333988.65</v>
      </c>
      <c r="M3445" s="71" t="n">
        <v>102675841.1</v>
      </c>
      <c r="N3445" s="71" t="n">
        <v>3080275.23</v>
      </c>
      <c r="O3445" s="71" t="n">
        <v>99595565.87</v>
      </c>
      <c r="P3445" s="71" t="n">
        <v>72593406.64</v>
      </c>
      <c r="Q3445" s="71" t="n">
        <v>27002159.23</v>
      </c>
      <c r="R3445" t="inlineStr">
        <is>
          <t>LA-01</t>
        </is>
      </c>
      <c r="S3445" t="inlineStr">
        <is>
          <t>EV</t>
        </is>
      </c>
      <c r="T3445" s="70" t="n">
        <v>14</v>
      </c>
      <c r="U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TY103437</t>
        </is>
      </c>
      <c r="B3446" s="68" t="n">
        <v>46117</v>
      </c>
      <c r="C3446" s="69" t="n">
        <v>2026</v>
      </c>
      <c r="D3446" t="inlineStr">
        <is>
          <t>Apr</t>
        </is>
      </c>
      <c r="E3446" t="inlineStr">
        <is>
          <t>Asia</t>
        </is>
      </c>
      <c r="F3446" t="inlineStr">
        <is>
          <t>Thailand</t>
        </is>
      </c>
      <c r="G3446" t="inlineStr">
        <is>
          <t>Prius</t>
        </is>
      </c>
      <c r="H3446" t="inlineStr">
        <is>
          <t>Fleet</t>
        </is>
      </c>
      <c r="I3446" t="inlineStr">
        <is>
          <t>Private buyer</t>
        </is>
      </c>
      <c r="J3446" t="inlineStr">
        <is>
          <t>Hiroshi Tanaka</t>
        </is>
      </c>
      <c r="K3446" s="70" t="n">
        <v>21</v>
      </c>
      <c r="L3446" s="71" t="n">
        <v>3556967.52</v>
      </c>
      <c r="M3446" s="71" t="n">
        <v>74696317.92</v>
      </c>
      <c r="N3446" s="71" t="n">
        <v>1493926.36</v>
      </c>
      <c r="O3446" s="71" t="n">
        <v>73202391.56</v>
      </c>
      <c r="P3446" s="71" t="n">
        <v>61854817.47</v>
      </c>
      <c r="Q3446" s="71" t="n">
        <v>11347574.09</v>
      </c>
      <c r="R3446" t="inlineStr">
        <is>
          <t>BK-03</t>
        </is>
      </c>
      <c r="S3446" t="inlineStr">
        <is>
          <t>Hybrid</t>
        </is>
      </c>
      <c r="T3446" s="70" t="n">
        <v>21</v>
      </c>
      <c r="U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TY103438</t>
        </is>
      </c>
      <c r="B3447" s="68" t="n">
        <v>46118</v>
      </c>
      <c r="C3447" s="69" t="n">
        <v>2026</v>
      </c>
      <c r="D3447" t="inlineStr">
        <is>
          <t>Apr</t>
        </is>
      </c>
      <c r="E3447" t="inlineStr">
        <is>
          <t>North America</t>
        </is>
      </c>
      <c r="F3447" t="inlineStr">
        <is>
          <t>USA</t>
        </is>
      </c>
      <c r="G3447" t="inlineStr">
        <is>
          <t>Prius</t>
        </is>
      </c>
      <c r="H3447" t="inlineStr">
        <is>
          <t>Fleet</t>
        </is>
      </c>
      <c r="I3447" t="inlineStr">
        <is>
          <t>Private buyer</t>
        </is>
      </c>
      <c r="J3447" t="inlineStr">
        <is>
          <t>Aisha Bello</t>
        </is>
      </c>
      <c r="K3447" s="70" t="n">
        <v>8</v>
      </c>
      <c r="L3447" s="71" t="n">
        <v>3580994.34</v>
      </c>
      <c r="M3447" s="71" t="n">
        <v>28647954.72</v>
      </c>
      <c r="N3447" s="71" t="n">
        <v>0</v>
      </c>
      <c r="O3447" s="71" t="n">
        <v>28647954.72</v>
      </c>
      <c r="P3447" s="71" t="n">
        <v>22921496.79</v>
      </c>
      <c r="Q3447" s="71" t="n">
        <v>5726457.93</v>
      </c>
      <c r="R3447" t="inlineStr">
        <is>
          <t>LA-04</t>
        </is>
      </c>
      <c r="S3447" t="inlineStr">
        <is>
          <t>Hybrid</t>
        </is>
      </c>
      <c r="T3447" s="70" t="n">
        <v>9</v>
      </c>
      <c r="U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TY103439</t>
        </is>
      </c>
      <c r="B3448" s="68" t="n">
        <v>46118</v>
      </c>
      <c r="C3448" s="69" t="n">
        <v>2026</v>
      </c>
      <c r="D3448" t="inlineStr">
        <is>
          <t>Apr</t>
        </is>
      </c>
      <c r="E3448" t="inlineStr">
        <is>
          <t>Japan</t>
        </is>
      </c>
      <c r="F3448" t="inlineStr">
        <is>
          <t>Japan</t>
        </is>
      </c>
      <c r="G3448" t="inlineStr">
        <is>
          <t>RAV4</t>
        </is>
      </c>
      <c r="H3448" t="inlineStr">
        <is>
          <t>Online reservation</t>
        </is>
      </c>
      <c r="I3448" t="inlineStr">
        <is>
          <t>Private buyer</t>
        </is>
      </c>
      <c r="J3448" t="inlineStr">
        <is>
          <t>Priya Nair</t>
        </is>
      </c>
      <c r="K3448" s="70" t="n">
        <v>30</v>
      </c>
      <c r="L3448" s="71" t="n">
        <v>3910201.49</v>
      </c>
      <c r="M3448" s="71" t="n">
        <v>117306044.7</v>
      </c>
      <c r="N3448" s="71" t="n">
        <v>2346120.89</v>
      </c>
      <c r="O3448" s="71" t="n">
        <v>114959923.81</v>
      </c>
      <c r="P3448" s="71" t="n">
        <v>86191054.45999999</v>
      </c>
      <c r="Q3448" s="71" t="n">
        <v>28768869.35</v>
      </c>
      <c r="R3448" t="inlineStr">
        <is>
          <t>OS-03</t>
        </is>
      </c>
      <c r="S3448" t="inlineStr">
        <is>
          <t>Hybrid</t>
        </is>
      </c>
      <c r="T3448" s="70" t="n">
        <v>33</v>
      </c>
      <c r="U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TY103440</t>
        </is>
      </c>
      <c r="B3449" s="68" t="n">
        <v>46118</v>
      </c>
      <c r="C3449" s="69" t="n">
        <v>2026</v>
      </c>
      <c r="D3449" t="inlineStr">
        <is>
          <t>Apr</t>
        </is>
      </c>
      <c r="E3449" t="inlineStr">
        <is>
          <t>Japan</t>
        </is>
      </c>
      <c r="F3449" t="inlineStr">
        <is>
          <t>Japan</t>
        </is>
      </c>
      <c r="G3449" t="inlineStr">
        <is>
          <t>bZ4X</t>
        </is>
      </c>
      <c r="H3449" t="inlineStr">
        <is>
          <t>Online reservation</t>
        </is>
      </c>
      <c r="I3449" t="inlineStr">
        <is>
          <t>Private buyer</t>
        </is>
      </c>
      <c r="J3449" t="inlineStr">
        <is>
          <t>Ana Costa</t>
        </is>
      </c>
      <c r="K3449" s="70" t="n">
        <v>19</v>
      </c>
      <c r="L3449" s="71" t="n">
        <v>7143820.71</v>
      </c>
      <c r="M3449" s="71" t="n">
        <v>135732593.49</v>
      </c>
      <c r="N3449" s="71" t="n">
        <v>0</v>
      </c>
      <c r="O3449" s="71" t="n">
        <v>135732593.49</v>
      </c>
      <c r="P3449" s="71" t="n">
        <v>99576402.04000001</v>
      </c>
      <c r="Q3449" s="71" t="n">
        <v>36156191.45</v>
      </c>
      <c r="R3449" t="inlineStr">
        <is>
          <t>TK-01</t>
        </is>
      </c>
      <c r="S3449" t="inlineStr">
        <is>
          <t>EV</t>
        </is>
      </c>
      <c r="T3449" s="70" t="n">
        <v>18</v>
      </c>
      <c r="U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TY103441</t>
        </is>
      </c>
      <c r="B3450" s="68" t="n">
        <v>46118</v>
      </c>
      <c r="C3450" s="69" t="n">
        <v>2026</v>
      </c>
      <c r="D3450" t="inlineStr">
        <is>
          <t>Apr</t>
        </is>
      </c>
      <c r="E3450" t="inlineStr">
        <is>
          <t>Europe</t>
        </is>
      </c>
      <c r="F3450" t="inlineStr">
        <is>
          <t>France</t>
        </is>
      </c>
      <c r="G3450" t="inlineStr">
        <is>
          <t>RAV4</t>
        </is>
      </c>
      <c r="H3450" t="inlineStr">
        <is>
          <t>Dealer retail</t>
        </is>
      </c>
      <c r="I3450" t="inlineStr">
        <is>
          <t>Company fleet</t>
        </is>
      </c>
      <c r="J3450" t="inlineStr">
        <is>
          <t>Kofi Mensah</t>
        </is>
      </c>
      <c r="K3450" s="70" t="n">
        <v>8</v>
      </c>
      <c r="L3450" s="71" t="n">
        <v>3900399.24</v>
      </c>
      <c r="M3450" s="71" t="n">
        <v>31203193.92</v>
      </c>
      <c r="N3450" s="71" t="n">
        <v>624063.88</v>
      </c>
      <c r="O3450" s="71" t="n">
        <v>30579130.04</v>
      </c>
      <c r="P3450" s="71" t="n">
        <v>23558547.17</v>
      </c>
      <c r="Q3450" s="71" t="n">
        <v>7020582.87</v>
      </c>
      <c r="R3450" t="inlineStr">
        <is>
          <t>PA-01</t>
        </is>
      </c>
      <c r="S3450" t="inlineStr">
        <is>
          <t>Hybrid</t>
        </is>
      </c>
      <c r="T3450" s="70" t="n">
        <v>9</v>
      </c>
      <c r="U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TY103442</t>
        </is>
      </c>
      <c r="B3451" s="68" t="n">
        <v>46118</v>
      </c>
      <c r="C3451" s="69" t="n">
        <v>2026</v>
      </c>
      <c r="D3451" t="inlineStr">
        <is>
          <t>Apr</t>
        </is>
      </c>
      <c r="E3451" t="inlineStr">
        <is>
          <t>North America</t>
        </is>
      </c>
      <c r="F3451" t="inlineStr">
        <is>
          <t>Canada</t>
        </is>
      </c>
      <c r="G3451" t="inlineStr">
        <is>
          <t>Hilux</t>
        </is>
      </c>
      <c r="H3451" t="inlineStr">
        <is>
          <t>Dealer retail</t>
        </is>
      </c>
      <c r="I3451" t="inlineStr">
        <is>
          <t>Private buyer</t>
        </is>
      </c>
      <c r="J3451" t="inlineStr">
        <is>
          <t>Yuki Sato</t>
        </is>
      </c>
      <c r="K3451" s="70" t="n">
        <v>5</v>
      </c>
      <c r="L3451" s="71" t="n">
        <v>4271833.92</v>
      </c>
      <c r="M3451" s="71" t="n">
        <v>21359169.6</v>
      </c>
      <c r="N3451" s="71" t="n">
        <v>1067958.48</v>
      </c>
      <c r="O3451" s="71" t="n">
        <v>20291211.12</v>
      </c>
      <c r="P3451" s="71" t="n">
        <v>16463256.78</v>
      </c>
      <c r="Q3451" s="71" t="n">
        <v>3827954.34</v>
      </c>
      <c r="R3451" t="inlineStr">
        <is>
          <t>TO-01</t>
        </is>
      </c>
      <c r="S3451" t="inlineStr">
        <is>
          <t>Diesel</t>
        </is>
      </c>
      <c r="T3451" s="70" t="n">
        <v>5</v>
      </c>
      <c r="U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TY103443</t>
        </is>
      </c>
      <c r="B3452" s="68" t="n">
        <v>46118</v>
      </c>
      <c r="C3452" s="69" t="n">
        <v>2026</v>
      </c>
      <c r="D3452" t="inlineStr">
        <is>
          <t>Apr</t>
        </is>
      </c>
      <c r="E3452" t="inlineStr">
        <is>
          <t>North America</t>
        </is>
      </c>
      <c r="F3452" t="inlineStr">
        <is>
          <t>Canada</t>
        </is>
      </c>
      <c r="G3452" t="inlineStr">
        <is>
          <t>Camry</t>
        </is>
      </c>
      <c r="H3452" t="inlineStr">
        <is>
          <t>Fleet</t>
        </is>
      </c>
      <c r="I3452" t="inlineStr">
        <is>
          <t>Private buyer</t>
        </is>
      </c>
      <c r="J3452" t="inlineStr">
        <is>
          <t>Olivia Brown</t>
        </is>
      </c>
      <c r="K3452" s="70" t="n">
        <v>48</v>
      </c>
      <c r="L3452" s="71" t="n">
        <v>4061050.9</v>
      </c>
      <c r="M3452" s="71" t="n">
        <v>194930443.2</v>
      </c>
      <c r="N3452" s="71" t="n">
        <v>0</v>
      </c>
      <c r="O3452" s="71" t="n">
        <v>194930443.2</v>
      </c>
      <c r="P3452" s="71" t="n">
        <v>158540743.18</v>
      </c>
      <c r="Q3452" s="71" t="n">
        <v>36389700.02</v>
      </c>
      <c r="R3452" t="inlineStr">
        <is>
          <t>TO-04</t>
        </is>
      </c>
      <c r="S3452" t="inlineStr">
        <is>
          <t>Hybrid</t>
        </is>
      </c>
      <c r="T3452" s="70" t="n">
        <v>53</v>
      </c>
      <c r="U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TY103444</t>
        </is>
      </c>
      <c r="B3453" s="68" t="n">
        <v>46118</v>
      </c>
      <c r="C3453" s="69" t="n">
        <v>2026</v>
      </c>
      <c r="D3453" t="inlineStr">
        <is>
          <t>Apr</t>
        </is>
      </c>
      <c r="E3453" t="inlineStr">
        <is>
          <t>Japan</t>
        </is>
      </c>
      <c r="F3453" t="inlineStr">
        <is>
          <t>Japan</t>
        </is>
      </c>
      <c r="G3453" t="inlineStr">
        <is>
          <t>bZ4X</t>
        </is>
      </c>
      <c r="H3453" t="inlineStr">
        <is>
          <t>Fleet</t>
        </is>
      </c>
      <c r="I3453" t="inlineStr">
        <is>
          <t>Private buyer</t>
        </is>
      </c>
      <c r="J3453" t="inlineStr">
        <is>
          <t>Wei Chen</t>
        </is>
      </c>
      <c r="K3453" s="70" t="n">
        <v>33</v>
      </c>
      <c r="L3453" s="71" t="n">
        <v>7063452.32</v>
      </c>
      <c r="M3453" s="71" t="n">
        <v>233093926.56</v>
      </c>
      <c r="N3453" s="71" t="n">
        <v>11654696.33</v>
      </c>
      <c r="O3453" s="71" t="n">
        <v>221439230.23</v>
      </c>
      <c r="P3453" s="71" t="n">
        <v>175320527.03</v>
      </c>
      <c r="Q3453" s="71" t="n">
        <v>46118703.2</v>
      </c>
      <c r="R3453" t="inlineStr">
        <is>
          <t>TK-04</t>
        </is>
      </c>
      <c r="S3453" t="inlineStr">
        <is>
          <t>EV</t>
        </is>
      </c>
      <c r="T3453" s="70" t="n">
        <v>34</v>
      </c>
      <c r="U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TY103445</t>
        </is>
      </c>
      <c r="B3454" s="68" t="n">
        <v>46118</v>
      </c>
      <c r="C3454" s="69" t="n">
        <v>2026</v>
      </c>
      <c r="D3454" t="inlineStr">
        <is>
          <t>Apr</t>
        </is>
      </c>
      <c r="E3454" t="inlineStr">
        <is>
          <t>Middle East</t>
        </is>
      </c>
      <c r="F3454" t="inlineStr">
        <is>
          <t>Saudi Arabia</t>
        </is>
      </c>
      <c r="G3454" t="inlineStr">
        <is>
          <t>Corolla</t>
        </is>
      </c>
      <c r="H3454" t="inlineStr">
        <is>
          <t>Dealer retail</t>
        </is>
      </c>
      <c r="I3454" t="inlineStr">
        <is>
          <t>Private buyer</t>
        </is>
      </c>
      <c r="J3454" t="inlineStr">
        <is>
          <t>Sara Rossi</t>
        </is>
      </c>
      <c r="K3454" s="70" t="n">
        <v>34</v>
      </c>
      <c r="L3454" s="71" t="n">
        <v>2790790.71</v>
      </c>
      <c r="M3454" s="71" t="n">
        <v>94886884.14</v>
      </c>
      <c r="N3454" s="71" t="n">
        <v>4744344.21</v>
      </c>
      <c r="O3454" s="71" t="n">
        <v>90142539.93000001</v>
      </c>
      <c r="P3454" s="71" t="n">
        <v>79480126.15000001</v>
      </c>
      <c r="Q3454" s="71" t="n">
        <v>10662413.78</v>
      </c>
      <c r="R3454" t="inlineStr">
        <is>
          <t>RY-03</t>
        </is>
      </c>
      <c r="S3454" t="inlineStr">
        <is>
          <t>Petrol</t>
        </is>
      </c>
      <c r="T3454" s="70" t="n">
        <v>37</v>
      </c>
      <c r="U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TY103446</t>
        </is>
      </c>
      <c r="B3455" s="68" t="n">
        <v>46118</v>
      </c>
      <c r="C3455" s="69" t="n">
        <v>2026</v>
      </c>
      <c r="D3455" t="inlineStr">
        <is>
          <t>Apr</t>
        </is>
      </c>
      <c r="E3455" t="inlineStr">
        <is>
          <t>North America</t>
        </is>
      </c>
      <c r="F3455" t="inlineStr">
        <is>
          <t>USA</t>
        </is>
      </c>
      <c r="G3455" t="inlineStr">
        <is>
          <t>RAV4</t>
        </is>
      </c>
      <c r="H3455" t="inlineStr">
        <is>
          <t>Dealer retail</t>
        </is>
      </c>
      <c r="I3455" t="inlineStr">
        <is>
          <t>Government</t>
        </is>
      </c>
      <c r="J3455" t="inlineStr">
        <is>
          <t>Noah Smith</t>
        </is>
      </c>
      <c r="K3455" s="70" t="n">
        <v>21</v>
      </c>
      <c r="L3455" s="71" t="n">
        <v>3956694.01</v>
      </c>
      <c r="M3455" s="71" t="n">
        <v>83090574.20999999</v>
      </c>
      <c r="N3455" s="71" t="n">
        <v>0</v>
      </c>
      <c r="O3455" s="71" t="n">
        <v>83090574.20999999</v>
      </c>
      <c r="P3455" s="71" t="n">
        <v>58602470.21</v>
      </c>
      <c r="Q3455" s="71" t="n">
        <v>24488104</v>
      </c>
      <c r="R3455" t="inlineStr">
        <is>
          <t>TX-01</t>
        </is>
      </c>
      <c r="S3455" t="inlineStr">
        <is>
          <t>Hybrid</t>
        </is>
      </c>
      <c r="T3455" s="70" t="n">
        <v>22</v>
      </c>
      <c r="U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TY103447</t>
        </is>
      </c>
      <c r="B3456" s="68" t="n">
        <v>46118</v>
      </c>
      <c r="C3456" s="69" t="n">
        <v>2026</v>
      </c>
      <c r="D3456" t="inlineStr">
        <is>
          <t>Apr</t>
        </is>
      </c>
      <c r="E3456" t="inlineStr">
        <is>
          <t>Japan</t>
        </is>
      </c>
      <c r="F3456" t="inlineStr">
        <is>
          <t>Japan</t>
        </is>
      </c>
      <c r="G3456" t="inlineStr">
        <is>
          <t>Corolla</t>
        </is>
      </c>
      <c r="H3456" t="inlineStr">
        <is>
          <t>Dealer retail</t>
        </is>
      </c>
      <c r="I3456" t="inlineStr">
        <is>
          <t>Private buyer</t>
        </is>
      </c>
      <c r="J3456" t="inlineStr">
        <is>
          <t>Shraddha Kulkarni</t>
        </is>
      </c>
      <c r="K3456" s="70" t="n">
        <v>26</v>
      </c>
      <c r="L3456" s="71" t="n">
        <v>2698928.46</v>
      </c>
      <c r="M3456" s="71" t="n">
        <v>70172139.95999999</v>
      </c>
      <c r="N3456" s="71" t="n">
        <v>0</v>
      </c>
      <c r="O3456" s="71" t="n">
        <v>70172139.95999999</v>
      </c>
      <c r="P3456" s="71" t="n">
        <v>60199026.22</v>
      </c>
      <c r="Q3456" s="71" t="n">
        <v>9973113.74</v>
      </c>
      <c r="R3456" t="inlineStr">
        <is>
          <t>TK-04</t>
        </is>
      </c>
      <c r="S3456" t="inlineStr">
        <is>
          <t>Petrol</t>
        </is>
      </c>
      <c r="T3456" s="70" t="n">
        <v>27</v>
      </c>
      <c r="U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TY103448</t>
        </is>
      </c>
      <c r="B3457" s="68" t="n">
        <v>46119</v>
      </c>
      <c r="C3457" s="69" t="n">
        <v>2026</v>
      </c>
      <c r="D3457" t="inlineStr">
        <is>
          <t>Apr</t>
        </is>
      </c>
      <c r="E3457" t="inlineStr">
        <is>
          <t>Middle East</t>
        </is>
      </c>
      <c r="F3457" t="inlineStr">
        <is>
          <t>Saudi Arabia</t>
        </is>
      </c>
      <c r="G3457" t="inlineStr">
        <is>
          <t>RAV4</t>
        </is>
      </c>
      <c r="H3457" t="inlineStr">
        <is>
          <t>Dealer retail</t>
        </is>
      </c>
      <c r="I3457" t="inlineStr">
        <is>
          <t>Private buyer</t>
        </is>
      </c>
      <c r="J3457" t="inlineStr">
        <is>
          <t>Zoya Ahmed</t>
        </is>
      </c>
      <c r="K3457" s="70" t="n">
        <v>8</v>
      </c>
      <c r="L3457" s="71" t="n">
        <v>3789281.44</v>
      </c>
      <c r="M3457" s="71" t="n">
        <v>30314251.52</v>
      </c>
      <c r="N3457" s="71" t="n">
        <v>909427.55</v>
      </c>
      <c r="O3457" s="71" t="n">
        <v>29404823.97</v>
      </c>
      <c r="P3457" s="71" t="n">
        <v>23505166.78</v>
      </c>
      <c r="Q3457" s="71" t="n">
        <v>5899657.19</v>
      </c>
      <c r="R3457" t="inlineStr">
        <is>
          <t>RY-01</t>
        </is>
      </c>
      <c r="S3457" t="inlineStr">
        <is>
          <t>Hybrid</t>
        </is>
      </c>
      <c r="T3457" s="70" t="n">
        <v>8</v>
      </c>
      <c r="U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TY103449</t>
        </is>
      </c>
      <c r="B3458" s="68" t="n">
        <v>46119</v>
      </c>
      <c r="C3458" s="69" t="n">
        <v>2026</v>
      </c>
      <c r="D3458" t="inlineStr">
        <is>
          <t>Apr</t>
        </is>
      </c>
      <c r="E3458" t="inlineStr">
        <is>
          <t>Japan</t>
        </is>
      </c>
      <c r="F3458" t="inlineStr">
        <is>
          <t>Japan</t>
        </is>
      </c>
      <c r="G3458" t="inlineStr">
        <is>
          <t>Corolla</t>
        </is>
      </c>
      <c r="H3458" t="inlineStr">
        <is>
          <t>Dealer retail</t>
        </is>
      </c>
      <c r="I3458" t="inlineStr">
        <is>
          <t>Private buyer</t>
        </is>
      </c>
      <c r="J3458" t="inlineStr">
        <is>
          <t>Ruhi Shaikh</t>
        </is>
      </c>
      <c r="K3458" s="70" t="n">
        <v>4</v>
      </c>
      <c r="L3458" s="71" t="n">
        <v>2781875.65</v>
      </c>
      <c r="M3458" s="71" t="n">
        <v>11127502.6</v>
      </c>
      <c r="N3458" s="71" t="n">
        <v>333825.08</v>
      </c>
      <c r="O3458" s="71" t="n">
        <v>10793677.52</v>
      </c>
      <c r="P3458" s="71" t="n">
        <v>9219757.75</v>
      </c>
      <c r="Q3458" s="71" t="n">
        <v>1573919.77</v>
      </c>
      <c r="R3458" t="inlineStr">
        <is>
          <t>OS-02</t>
        </is>
      </c>
      <c r="S3458" t="inlineStr">
        <is>
          <t>Petrol</t>
        </is>
      </c>
      <c r="T3458" s="70" t="n">
        <v>4</v>
      </c>
      <c r="U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TY103450</t>
        </is>
      </c>
      <c r="B3459" s="68" t="n">
        <v>46119</v>
      </c>
      <c r="C3459" s="69" t="n">
        <v>2026</v>
      </c>
      <c r="D3459" t="inlineStr">
        <is>
          <t>Apr</t>
        </is>
      </c>
      <c r="E3459" t="inlineStr">
        <is>
          <t>North America</t>
        </is>
      </c>
      <c r="F3459" t="inlineStr">
        <is>
          <t>USA</t>
        </is>
      </c>
      <c r="G3459" t="inlineStr">
        <is>
          <t>RAV4</t>
        </is>
      </c>
      <c r="H3459" t="inlineStr">
        <is>
          <t>Fleet</t>
        </is>
      </c>
      <c r="I3459" t="inlineStr">
        <is>
          <t>Private buyer</t>
        </is>
      </c>
      <c r="J3459" t="inlineStr">
        <is>
          <t>Sara Rossi</t>
        </is>
      </c>
      <c r="K3459" s="70" t="n">
        <v>16</v>
      </c>
      <c r="L3459" s="71" t="n">
        <v>3571428.2</v>
      </c>
      <c r="M3459" s="71" t="n">
        <v>57142851.2</v>
      </c>
      <c r="N3459" s="71" t="n">
        <v>1142857.02</v>
      </c>
      <c r="O3459" s="71" t="n">
        <v>55999994.18</v>
      </c>
      <c r="P3459" s="71" t="n">
        <v>47058354.51</v>
      </c>
      <c r="Q3459" s="71" t="n">
        <v>8941639.67</v>
      </c>
      <c r="R3459" t="inlineStr">
        <is>
          <t>NY-01</t>
        </is>
      </c>
      <c r="S3459" t="inlineStr">
        <is>
          <t>Petrol</t>
        </is>
      </c>
      <c r="T3459" s="70" t="n">
        <v>17</v>
      </c>
      <c r="U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TY103451</t>
        </is>
      </c>
      <c r="B3460" s="68" t="n">
        <v>46119</v>
      </c>
      <c r="C3460" s="69" t="n">
        <v>2026</v>
      </c>
      <c r="D3460" t="inlineStr">
        <is>
          <t>Apr</t>
        </is>
      </c>
      <c r="E3460" t="inlineStr">
        <is>
          <t>Asia</t>
        </is>
      </c>
      <c r="F3460" t="inlineStr">
        <is>
          <t>India</t>
        </is>
      </c>
      <c r="G3460" t="inlineStr">
        <is>
          <t>RAV4</t>
        </is>
      </c>
      <c r="H3460" t="inlineStr">
        <is>
          <t>Dealer retail</t>
        </is>
      </c>
      <c r="I3460" t="inlineStr">
        <is>
          <t>Private buyer</t>
        </is>
      </c>
      <c r="J3460" t="inlineStr">
        <is>
          <t>Shraddha Kulkarni</t>
        </is>
      </c>
      <c r="K3460" s="70" t="n">
        <v>14</v>
      </c>
      <c r="L3460" s="71" t="n">
        <v>3921750.37</v>
      </c>
      <c r="M3460" s="71" t="n">
        <v>54904505.18</v>
      </c>
      <c r="N3460" s="71" t="n">
        <v>0</v>
      </c>
      <c r="O3460" s="71" t="n">
        <v>54904505.18</v>
      </c>
      <c r="P3460" s="71" t="n">
        <v>41361362.22</v>
      </c>
      <c r="Q3460" s="71" t="n">
        <v>13543142.96</v>
      </c>
      <c r="R3460" t="inlineStr">
        <is>
          <t>PU-02</t>
        </is>
      </c>
      <c r="S3460" t="inlineStr">
        <is>
          <t>Petrol</t>
        </is>
      </c>
      <c r="T3460" s="70" t="n">
        <v>15</v>
      </c>
      <c r="U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TY103452</t>
        </is>
      </c>
      <c r="B3461" s="68" t="n">
        <v>46119</v>
      </c>
      <c r="C3461" s="69" t="n">
        <v>2026</v>
      </c>
      <c r="D3461" t="inlineStr">
        <is>
          <t>Apr</t>
        </is>
      </c>
      <c r="E3461" t="inlineStr">
        <is>
          <t>North America</t>
        </is>
      </c>
      <c r="F3461" t="inlineStr">
        <is>
          <t>USA</t>
        </is>
      </c>
      <c r="G3461" t="inlineStr">
        <is>
          <t>Corolla</t>
        </is>
      </c>
      <c r="H3461" t="inlineStr">
        <is>
          <t>Dealer retail</t>
        </is>
      </c>
      <c r="I3461" t="inlineStr">
        <is>
          <t>Private buyer</t>
        </is>
      </c>
      <c r="J3461" t="inlineStr">
        <is>
          <t>Aisha Bello</t>
        </is>
      </c>
      <c r="K3461" s="70" t="n">
        <v>23</v>
      </c>
      <c r="L3461" s="71" t="n">
        <v>2920847.63</v>
      </c>
      <c r="M3461" s="71" t="n">
        <v>67179495.48999999</v>
      </c>
      <c r="N3461" s="71" t="n">
        <v>1343589.91</v>
      </c>
      <c r="O3461" s="71" t="n">
        <v>65835905.58</v>
      </c>
      <c r="P3461" s="71" t="n">
        <v>51233025.7</v>
      </c>
      <c r="Q3461" s="71" t="n">
        <v>14602879.88</v>
      </c>
      <c r="R3461" t="inlineStr">
        <is>
          <t>TX-04</t>
        </is>
      </c>
      <c r="S3461" t="inlineStr">
        <is>
          <t>Petrol</t>
        </is>
      </c>
      <c r="T3461" s="70" t="n">
        <v>22</v>
      </c>
      <c r="U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TY103453</t>
        </is>
      </c>
      <c r="B3462" s="68" t="n">
        <v>46119</v>
      </c>
      <c r="C3462" s="69" t="n">
        <v>2026</v>
      </c>
      <c r="D3462" t="inlineStr">
        <is>
          <t>Apr</t>
        </is>
      </c>
      <c r="E3462" t="inlineStr">
        <is>
          <t>North America</t>
        </is>
      </c>
      <c r="F3462" t="inlineStr">
        <is>
          <t>Canada</t>
        </is>
      </c>
      <c r="G3462" t="inlineStr">
        <is>
          <t>RAV4</t>
        </is>
      </c>
      <c r="H3462" t="inlineStr">
        <is>
          <t>Dealer retail</t>
        </is>
      </c>
      <c r="I3462" t="inlineStr">
        <is>
          <t>Private buyer</t>
        </is>
      </c>
      <c r="J3462" t="inlineStr">
        <is>
          <t>Sara Rossi</t>
        </is>
      </c>
      <c r="K3462" s="70" t="n">
        <v>10</v>
      </c>
      <c r="L3462" s="71" t="n">
        <v>3688553.58</v>
      </c>
      <c r="M3462" s="71" t="n">
        <v>36885535.8</v>
      </c>
      <c r="N3462" s="71" t="n">
        <v>0</v>
      </c>
      <c r="O3462" s="71" t="n">
        <v>36885535.8</v>
      </c>
      <c r="P3462" s="71" t="n">
        <v>28647911.39</v>
      </c>
      <c r="Q3462" s="71" t="n">
        <v>8237624.41</v>
      </c>
      <c r="R3462" t="inlineStr">
        <is>
          <t>TO-03</t>
        </is>
      </c>
      <c r="S3462" t="inlineStr">
        <is>
          <t>Hybrid</t>
        </is>
      </c>
      <c r="T3462" s="70" t="n">
        <v>10</v>
      </c>
      <c r="U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TY103454</t>
        </is>
      </c>
      <c r="B3463" s="68" t="n">
        <v>46119</v>
      </c>
      <c r="C3463" s="69" t="n">
        <v>2026</v>
      </c>
      <c r="D3463" t="inlineStr">
        <is>
          <t>Apr</t>
        </is>
      </c>
      <c r="E3463" t="inlineStr">
        <is>
          <t>Japan</t>
        </is>
      </c>
      <c r="F3463" t="inlineStr">
        <is>
          <t>Japan</t>
        </is>
      </c>
      <c r="G3463" t="inlineStr">
        <is>
          <t>RAV4</t>
        </is>
      </c>
      <c r="H3463" t="inlineStr">
        <is>
          <t>Dealer retail</t>
        </is>
      </c>
      <c r="I3463" t="inlineStr">
        <is>
          <t>Private buyer</t>
        </is>
      </c>
      <c r="J3463" t="inlineStr">
        <is>
          <t>Ravindra Patil</t>
        </is>
      </c>
      <c r="K3463" s="70" t="n">
        <v>42</v>
      </c>
      <c r="L3463" s="71" t="n">
        <v>3953390.85</v>
      </c>
      <c r="M3463" s="71" t="n">
        <v>166042415.7</v>
      </c>
      <c r="N3463" s="71" t="n">
        <v>4981272.47</v>
      </c>
      <c r="O3463" s="71" t="n">
        <v>161061143.23</v>
      </c>
      <c r="P3463" s="71" t="n">
        <v>123660759.24</v>
      </c>
      <c r="Q3463" s="71" t="n">
        <v>37400383.99</v>
      </c>
      <c r="R3463" t="inlineStr">
        <is>
          <t>OS-02</t>
        </is>
      </c>
      <c r="S3463" t="inlineStr">
        <is>
          <t>Hybrid</t>
        </is>
      </c>
      <c r="T3463" s="70" t="n">
        <v>44</v>
      </c>
      <c r="U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TY103455</t>
        </is>
      </c>
      <c r="B3464" s="68" t="n">
        <v>46119</v>
      </c>
      <c r="C3464" s="69" t="n">
        <v>2026</v>
      </c>
      <c r="D3464" t="inlineStr">
        <is>
          <t>Apr</t>
        </is>
      </c>
      <c r="E3464" t="inlineStr">
        <is>
          <t>North America</t>
        </is>
      </c>
      <c r="F3464" t="inlineStr">
        <is>
          <t>Canada</t>
        </is>
      </c>
      <c r="G3464" t="inlineStr">
        <is>
          <t>bZ4X</t>
        </is>
      </c>
      <c r="H3464" t="inlineStr">
        <is>
          <t>Fleet</t>
        </is>
      </c>
      <c r="I3464" t="inlineStr">
        <is>
          <t>Government</t>
        </is>
      </c>
      <c r="J3464" t="inlineStr">
        <is>
          <t>Mei Lin</t>
        </is>
      </c>
      <c r="K3464" s="70" t="n">
        <v>26</v>
      </c>
      <c r="L3464" s="71" t="n">
        <v>6683941.01</v>
      </c>
      <c r="M3464" s="71" t="n">
        <v>173782466.26</v>
      </c>
      <c r="N3464" s="71" t="n">
        <v>8689123.310000001</v>
      </c>
      <c r="O3464" s="71" t="n">
        <v>165093342.95</v>
      </c>
      <c r="P3464" s="71" t="n">
        <v>145431552.4</v>
      </c>
      <c r="Q3464" s="71" t="n">
        <v>19661790.55</v>
      </c>
      <c r="R3464" t="inlineStr">
        <is>
          <t>TO-03</t>
        </is>
      </c>
      <c r="S3464" t="inlineStr">
        <is>
          <t>EV</t>
        </is>
      </c>
      <c r="T3464" s="70" t="n">
        <v>25</v>
      </c>
      <c r="U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TY103456</t>
        </is>
      </c>
      <c r="B3465" s="68" t="n">
        <v>46119</v>
      </c>
      <c r="C3465" s="69" t="n">
        <v>2026</v>
      </c>
      <c r="D3465" t="inlineStr">
        <is>
          <t>Apr</t>
        </is>
      </c>
      <c r="E3465" t="inlineStr">
        <is>
          <t>Asia</t>
        </is>
      </c>
      <c r="F3465" t="inlineStr">
        <is>
          <t>Indonesia</t>
        </is>
      </c>
      <c r="G3465" t="inlineStr">
        <is>
          <t>Prius</t>
        </is>
      </c>
      <c r="H3465" t="inlineStr">
        <is>
          <t>Dealer retail</t>
        </is>
      </c>
      <c r="I3465" t="inlineStr">
        <is>
          <t>Company fleet</t>
        </is>
      </c>
      <c r="J3465" t="inlineStr">
        <is>
          <t>Shraddha Kulkarni</t>
        </is>
      </c>
      <c r="K3465" s="70" t="n">
        <v>14</v>
      </c>
      <c r="L3465" s="71" t="n">
        <v>3503947.84</v>
      </c>
      <c r="M3465" s="71" t="n">
        <v>49055269.76</v>
      </c>
      <c r="N3465" s="71" t="n">
        <v>981105.4</v>
      </c>
      <c r="O3465" s="71" t="n">
        <v>48074164.36</v>
      </c>
      <c r="P3465" s="71" t="n">
        <v>39005212.83</v>
      </c>
      <c r="Q3465" s="71" t="n">
        <v>9068951.529999999</v>
      </c>
      <c r="R3465" t="inlineStr">
        <is>
          <t>JK-02</t>
        </is>
      </c>
      <c r="S3465" t="inlineStr">
        <is>
          <t>Hybrid</t>
        </is>
      </c>
      <c r="T3465" s="70" t="n">
        <v>14</v>
      </c>
      <c r="U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TY103457</t>
        </is>
      </c>
      <c r="B3466" s="68" t="n">
        <v>46120</v>
      </c>
      <c r="C3466" s="69" t="n">
        <v>2026</v>
      </c>
      <c r="D3466" t="inlineStr">
        <is>
          <t>Apr</t>
        </is>
      </c>
      <c r="E3466" t="inlineStr">
        <is>
          <t>Japan</t>
        </is>
      </c>
      <c r="F3466" t="inlineStr">
        <is>
          <t>Japan</t>
        </is>
      </c>
      <c r="G3466" t="inlineStr">
        <is>
          <t>Corolla</t>
        </is>
      </c>
      <c r="H3466" t="inlineStr">
        <is>
          <t>Dealer retail</t>
        </is>
      </c>
      <c r="I3466" t="inlineStr">
        <is>
          <t>Private buyer</t>
        </is>
      </c>
      <c r="J3466" t="inlineStr">
        <is>
          <t>Amir Khan</t>
        </is>
      </c>
      <c r="K3466" s="70" t="n">
        <v>23</v>
      </c>
      <c r="L3466" s="71" t="n">
        <v>2759091.38</v>
      </c>
      <c r="M3466" s="71" t="n">
        <v>63459101.74</v>
      </c>
      <c r="N3466" s="71" t="n">
        <v>3172955.09</v>
      </c>
      <c r="O3466" s="71" t="n">
        <v>60286146.65</v>
      </c>
      <c r="P3466" s="71" t="n">
        <v>53491494.93</v>
      </c>
      <c r="Q3466" s="71" t="n">
        <v>6794651.72</v>
      </c>
      <c r="R3466" t="inlineStr">
        <is>
          <t>TK-01</t>
        </is>
      </c>
      <c r="S3466" t="inlineStr">
        <is>
          <t>Hybrid</t>
        </is>
      </c>
      <c r="T3466" s="70" t="n">
        <v>23</v>
      </c>
      <c r="U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TY103458</t>
        </is>
      </c>
      <c r="B3467" s="68" t="n">
        <v>46120</v>
      </c>
      <c r="C3467" s="69" t="n">
        <v>2026</v>
      </c>
      <c r="D3467" t="inlineStr">
        <is>
          <t>Apr</t>
        </is>
      </c>
      <c r="E3467" t="inlineStr">
        <is>
          <t>North America</t>
        </is>
      </c>
      <c r="F3467" t="inlineStr">
        <is>
          <t>USA</t>
        </is>
      </c>
      <c r="G3467" t="inlineStr">
        <is>
          <t>bZ4X</t>
        </is>
      </c>
      <c r="H3467" t="inlineStr">
        <is>
          <t>Online reservation</t>
        </is>
      </c>
      <c r="I3467" t="inlineStr">
        <is>
          <t>Private buyer</t>
        </is>
      </c>
      <c r="J3467" t="inlineStr">
        <is>
          <t>Mei Lin</t>
        </is>
      </c>
      <c r="K3467" s="70" t="n">
        <v>43</v>
      </c>
      <c r="L3467" s="71" t="n">
        <v>7159337.12</v>
      </c>
      <c r="M3467" s="71" t="n">
        <v>307851496.16</v>
      </c>
      <c r="N3467" s="71" t="n">
        <v>6157029.92</v>
      </c>
      <c r="O3467" s="71" t="n">
        <v>301694466.24</v>
      </c>
      <c r="P3467" s="71" t="n">
        <v>224371268.03</v>
      </c>
      <c r="Q3467" s="71" t="n">
        <v>77323198.20999999</v>
      </c>
      <c r="R3467" t="inlineStr">
        <is>
          <t>TX-01</t>
        </is>
      </c>
      <c r="S3467" t="inlineStr">
        <is>
          <t>EV</t>
        </is>
      </c>
      <c r="T3467" s="70" t="n">
        <v>45</v>
      </c>
      <c r="U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TY103459</t>
        </is>
      </c>
      <c r="B3468" s="68" t="n">
        <v>46120</v>
      </c>
      <c r="C3468" s="69" t="n">
        <v>2026</v>
      </c>
      <c r="D3468" t="inlineStr">
        <is>
          <t>Apr</t>
        </is>
      </c>
      <c r="E3468" t="inlineStr">
        <is>
          <t>Asia</t>
        </is>
      </c>
      <c r="F3468" t="inlineStr">
        <is>
          <t>Thailand</t>
        </is>
      </c>
      <c r="G3468" t="inlineStr">
        <is>
          <t>RAV4</t>
        </is>
      </c>
      <c r="H3468" t="inlineStr">
        <is>
          <t>Dealer retail</t>
        </is>
      </c>
      <c r="I3468" t="inlineStr">
        <is>
          <t>Private buyer</t>
        </is>
      </c>
      <c r="J3468" t="inlineStr">
        <is>
          <t>Ravindra Patil</t>
        </is>
      </c>
      <c r="K3468" s="70" t="n">
        <v>4</v>
      </c>
      <c r="L3468" s="71" t="n">
        <v>3607663.98</v>
      </c>
      <c r="M3468" s="71" t="n">
        <v>14430655.92</v>
      </c>
      <c r="N3468" s="71" t="n">
        <v>432919.68</v>
      </c>
      <c r="O3468" s="71" t="n">
        <v>13997736.24</v>
      </c>
      <c r="P3468" s="71" t="n">
        <v>10988738.98</v>
      </c>
      <c r="Q3468" s="71" t="n">
        <v>3008997.26</v>
      </c>
      <c r="R3468" t="inlineStr">
        <is>
          <t>BK-01</t>
        </is>
      </c>
      <c r="S3468" t="inlineStr">
        <is>
          <t>Petrol</t>
        </is>
      </c>
      <c r="T3468" s="70" t="n">
        <v>4</v>
      </c>
      <c r="U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TY103460</t>
        </is>
      </c>
      <c r="B3469" s="68" t="n">
        <v>46120</v>
      </c>
      <c r="C3469" s="69" t="n">
        <v>2026</v>
      </c>
      <c r="D3469" t="inlineStr">
        <is>
          <t>Apr</t>
        </is>
      </c>
      <c r="E3469" t="inlineStr">
        <is>
          <t>Japan</t>
        </is>
      </c>
      <c r="F3469" t="inlineStr">
        <is>
          <t>Japan</t>
        </is>
      </c>
      <c r="G3469" t="inlineStr">
        <is>
          <t>Land Cruiser</t>
        </is>
      </c>
      <c r="H3469" t="inlineStr">
        <is>
          <t>Dealer retail</t>
        </is>
      </c>
      <c r="I3469" t="inlineStr">
        <is>
          <t>Private buyer</t>
        </is>
      </c>
      <c r="J3469" t="inlineStr">
        <is>
          <t>Carlos Silva</t>
        </is>
      </c>
      <c r="K3469" s="70" t="n">
        <v>11</v>
      </c>
      <c r="L3469" s="71" t="n">
        <v>8001351.65</v>
      </c>
      <c r="M3469" s="71" t="n">
        <v>88014868.15000001</v>
      </c>
      <c r="N3469" s="71" t="n">
        <v>1760297.36</v>
      </c>
      <c r="O3469" s="71" t="n">
        <v>86254570.79000001</v>
      </c>
      <c r="P3469" s="71" t="n">
        <v>63138398.48</v>
      </c>
      <c r="Q3469" s="71" t="n">
        <v>23116172.31</v>
      </c>
      <c r="R3469" t="inlineStr">
        <is>
          <t>OS-04</t>
        </is>
      </c>
      <c r="S3469" t="inlineStr">
        <is>
          <t>Diesel</t>
        </is>
      </c>
      <c r="T3469" s="70" t="n">
        <v>11</v>
      </c>
      <c r="U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TY103461</t>
        </is>
      </c>
      <c r="B3470" s="68" t="n">
        <v>46120</v>
      </c>
      <c r="C3470" s="69" t="n">
        <v>2026</v>
      </c>
      <c r="D3470" t="inlineStr">
        <is>
          <t>Apr</t>
        </is>
      </c>
      <c r="E3470" t="inlineStr">
        <is>
          <t>Japan</t>
        </is>
      </c>
      <c r="F3470" t="inlineStr">
        <is>
          <t>Japan</t>
        </is>
      </c>
      <c r="G3470" t="inlineStr">
        <is>
          <t>RAV4</t>
        </is>
      </c>
      <c r="H3470" t="inlineStr">
        <is>
          <t>Fleet</t>
        </is>
      </c>
      <c r="I3470" t="inlineStr">
        <is>
          <t>Private buyer</t>
        </is>
      </c>
      <c r="J3470" t="inlineStr">
        <is>
          <t>Ana Costa</t>
        </is>
      </c>
      <c r="K3470" s="70" t="n">
        <v>29</v>
      </c>
      <c r="L3470" s="71" t="n">
        <v>3592920.73</v>
      </c>
      <c r="M3470" s="71" t="n">
        <v>104194701.17</v>
      </c>
      <c r="N3470" s="71" t="n">
        <v>2083894.02</v>
      </c>
      <c r="O3470" s="71" t="n">
        <v>102110807.15</v>
      </c>
      <c r="P3470" s="71" t="n">
        <v>80323612.34999999</v>
      </c>
      <c r="Q3470" s="71" t="n">
        <v>21787194.8</v>
      </c>
      <c r="R3470" t="inlineStr">
        <is>
          <t>TK-02</t>
        </is>
      </c>
      <c r="S3470" t="inlineStr">
        <is>
          <t>Petrol</t>
        </is>
      </c>
      <c r="T3470" s="70" t="n">
        <v>31</v>
      </c>
      <c r="U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TY103462</t>
        </is>
      </c>
      <c r="B3471" s="68" t="n">
        <v>46120</v>
      </c>
      <c r="C3471" s="69" t="n">
        <v>2026</v>
      </c>
      <c r="D3471" t="inlineStr">
        <is>
          <t>Apr</t>
        </is>
      </c>
      <c r="E3471" t="inlineStr">
        <is>
          <t>Japan</t>
        </is>
      </c>
      <c r="F3471" t="inlineStr">
        <is>
          <t>Japan</t>
        </is>
      </c>
      <c r="G3471" t="inlineStr">
        <is>
          <t>Corolla</t>
        </is>
      </c>
      <c r="H3471" t="inlineStr">
        <is>
          <t>Dealer retail</t>
        </is>
      </c>
      <c r="I3471" t="inlineStr">
        <is>
          <t>Private buyer</t>
        </is>
      </c>
      <c r="J3471" t="inlineStr">
        <is>
          <t>Ravindra Patil</t>
        </is>
      </c>
      <c r="K3471" s="70" t="n">
        <v>4</v>
      </c>
      <c r="L3471" s="71" t="n">
        <v>2786925.39</v>
      </c>
      <c r="M3471" s="71" t="n">
        <v>11147701.56</v>
      </c>
      <c r="N3471" s="71" t="n">
        <v>0</v>
      </c>
      <c r="O3471" s="71" t="n">
        <v>11147701.56</v>
      </c>
      <c r="P3471" s="71" t="n">
        <v>9205992.23</v>
      </c>
      <c r="Q3471" s="71" t="n">
        <v>1941709.33</v>
      </c>
      <c r="R3471" t="inlineStr">
        <is>
          <t>NG-04</t>
        </is>
      </c>
      <c r="S3471" t="inlineStr">
        <is>
          <t>Hybrid</t>
        </is>
      </c>
      <c r="T3471" s="70" t="n">
        <v>4</v>
      </c>
      <c r="U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TY103463</t>
        </is>
      </c>
      <c r="B3472" s="68" t="n">
        <v>46120</v>
      </c>
      <c r="C3472" s="69" t="n">
        <v>2026</v>
      </c>
      <c r="D3472" t="inlineStr">
        <is>
          <t>Apr</t>
        </is>
      </c>
      <c r="E3472" t="inlineStr">
        <is>
          <t>Europe</t>
        </is>
      </c>
      <c r="F3472" t="inlineStr">
        <is>
          <t>Germany</t>
        </is>
      </c>
      <c r="G3472" t="inlineStr">
        <is>
          <t>bZ4X</t>
        </is>
      </c>
      <c r="H3472" t="inlineStr">
        <is>
          <t>Dealer retail</t>
        </is>
      </c>
      <c r="I3472" t="inlineStr">
        <is>
          <t>Company fleet</t>
        </is>
      </c>
      <c r="J3472" t="inlineStr">
        <is>
          <t>Sophie Müller</t>
        </is>
      </c>
      <c r="K3472" s="70" t="n">
        <v>37</v>
      </c>
      <c r="L3472" s="71" t="n">
        <v>6788896.48</v>
      </c>
      <c r="M3472" s="71" t="n">
        <v>251189169.76</v>
      </c>
      <c r="N3472" s="71" t="n">
        <v>5023783.4</v>
      </c>
      <c r="O3472" s="71" t="n">
        <v>246165386.36</v>
      </c>
      <c r="P3472" s="71" t="n">
        <v>205609455.35</v>
      </c>
      <c r="Q3472" s="71" t="n">
        <v>40555931.01</v>
      </c>
      <c r="R3472" t="inlineStr">
        <is>
          <t>BE-02</t>
        </is>
      </c>
      <c r="S3472" t="inlineStr">
        <is>
          <t>EV</t>
        </is>
      </c>
      <c r="T3472" s="70" t="n">
        <v>37</v>
      </c>
      <c r="U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TY103464</t>
        </is>
      </c>
      <c r="B3473" s="68" t="n">
        <v>46121</v>
      </c>
      <c r="C3473" s="69" t="n">
        <v>2026</v>
      </c>
      <c r="D3473" t="inlineStr">
        <is>
          <t>Apr</t>
        </is>
      </c>
      <c r="E3473" t="inlineStr">
        <is>
          <t>North America</t>
        </is>
      </c>
      <c r="F3473" t="inlineStr">
        <is>
          <t>USA</t>
        </is>
      </c>
      <c r="G3473" t="inlineStr">
        <is>
          <t>Camry</t>
        </is>
      </c>
      <c r="H3473" t="inlineStr">
        <is>
          <t>Dealer retail</t>
        </is>
      </c>
      <c r="I3473" t="inlineStr">
        <is>
          <t>Government</t>
        </is>
      </c>
      <c r="J3473" t="inlineStr">
        <is>
          <t>Olivia Brown</t>
        </is>
      </c>
      <c r="K3473" s="70" t="n">
        <v>41</v>
      </c>
      <c r="L3473" s="71" t="n">
        <v>4061709.06</v>
      </c>
      <c r="M3473" s="71" t="n">
        <v>166530071.46</v>
      </c>
      <c r="N3473" s="71" t="n">
        <v>0</v>
      </c>
      <c r="O3473" s="71" t="n">
        <v>166530071.46</v>
      </c>
      <c r="P3473" s="71" t="n">
        <v>136131326.7</v>
      </c>
      <c r="Q3473" s="71" t="n">
        <v>30398744.76</v>
      </c>
      <c r="R3473" t="inlineStr">
        <is>
          <t>NY-02</t>
        </is>
      </c>
      <c r="S3473" t="inlineStr">
        <is>
          <t>Hybrid</t>
        </is>
      </c>
      <c r="T3473" s="70" t="n">
        <v>42</v>
      </c>
      <c r="U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TY103465</t>
        </is>
      </c>
      <c r="B3474" s="68" t="n">
        <v>46121</v>
      </c>
      <c r="C3474" s="69" t="n">
        <v>2026</v>
      </c>
      <c r="D3474" t="inlineStr">
        <is>
          <t>Apr</t>
        </is>
      </c>
      <c r="E3474" t="inlineStr">
        <is>
          <t>Japan</t>
        </is>
      </c>
      <c r="F3474" t="inlineStr">
        <is>
          <t>Japan</t>
        </is>
      </c>
      <c r="G3474" t="inlineStr">
        <is>
          <t>RAV4</t>
        </is>
      </c>
      <c r="H3474" t="inlineStr">
        <is>
          <t>Dealer retail</t>
        </is>
      </c>
      <c r="I3474" t="inlineStr">
        <is>
          <t>Private buyer</t>
        </is>
      </c>
      <c r="J3474" t="inlineStr">
        <is>
          <t>Kofi Mensah</t>
        </is>
      </c>
      <c r="K3474" s="70" t="n">
        <v>25</v>
      </c>
      <c r="L3474" s="71" t="n">
        <v>3670145.27</v>
      </c>
      <c r="M3474" s="71" t="n">
        <v>91753631.75</v>
      </c>
      <c r="N3474" s="71" t="n">
        <v>2752608.95</v>
      </c>
      <c r="O3474" s="71" t="n">
        <v>89001022.8</v>
      </c>
      <c r="P3474" s="71" t="n">
        <v>72567686.34999999</v>
      </c>
      <c r="Q3474" s="71" t="n">
        <v>16433336.45</v>
      </c>
      <c r="R3474" t="inlineStr">
        <is>
          <t>OS-03</t>
        </is>
      </c>
      <c r="S3474" t="inlineStr">
        <is>
          <t>Hybrid</t>
        </is>
      </c>
      <c r="T3474" s="70" t="n">
        <v>25</v>
      </c>
      <c r="U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TY103466</t>
        </is>
      </c>
      <c r="B3475" s="68" t="n">
        <v>46121</v>
      </c>
      <c r="C3475" s="69" t="n">
        <v>2026</v>
      </c>
      <c r="D3475" t="inlineStr">
        <is>
          <t>Apr</t>
        </is>
      </c>
      <c r="E3475" t="inlineStr">
        <is>
          <t>Europe</t>
        </is>
      </c>
      <c r="F3475" t="inlineStr">
        <is>
          <t>UK</t>
        </is>
      </c>
      <c r="G3475" t="inlineStr">
        <is>
          <t>Land Cruiser</t>
        </is>
      </c>
      <c r="H3475" t="inlineStr">
        <is>
          <t>Dealer retail</t>
        </is>
      </c>
      <c r="I3475" t="inlineStr">
        <is>
          <t>Company fleet</t>
        </is>
      </c>
      <c r="J3475" t="inlineStr">
        <is>
          <t>Wei Chen</t>
        </is>
      </c>
      <c r="K3475" s="70" t="n">
        <v>40</v>
      </c>
      <c r="L3475" s="71" t="n">
        <v>8053171.35</v>
      </c>
      <c r="M3475" s="71" t="n">
        <v>322126854</v>
      </c>
      <c r="N3475" s="71" t="n">
        <v>0</v>
      </c>
      <c r="O3475" s="71" t="n">
        <v>322126854</v>
      </c>
      <c r="P3475" s="71" t="n">
        <v>215647223.75</v>
      </c>
      <c r="Q3475" s="71" t="n">
        <v>106479630.25</v>
      </c>
      <c r="R3475" t="inlineStr">
        <is>
          <t>LN-01</t>
        </is>
      </c>
      <c r="S3475" t="inlineStr">
        <is>
          <t>Hybrid</t>
        </is>
      </c>
      <c r="T3475" s="70" t="n">
        <v>42</v>
      </c>
      <c r="U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TY103467</t>
        </is>
      </c>
      <c r="B3476" s="68" t="n">
        <v>46121</v>
      </c>
      <c r="C3476" s="69" t="n">
        <v>2026</v>
      </c>
      <c r="D3476" t="inlineStr">
        <is>
          <t>Apr</t>
        </is>
      </c>
      <c r="E3476" t="inlineStr">
        <is>
          <t>North America</t>
        </is>
      </c>
      <c r="F3476" t="inlineStr">
        <is>
          <t>Canada</t>
        </is>
      </c>
      <c r="G3476" t="inlineStr">
        <is>
          <t>Hilux</t>
        </is>
      </c>
      <c r="H3476" t="inlineStr">
        <is>
          <t>Online reservation</t>
        </is>
      </c>
      <c r="I3476" t="inlineStr">
        <is>
          <t>Private buyer</t>
        </is>
      </c>
      <c r="J3476" t="inlineStr">
        <is>
          <t>Wei Chen</t>
        </is>
      </c>
      <c r="K3476" s="70" t="n">
        <v>21</v>
      </c>
      <c r="L3476" s="71" t="n">
        <v>3966443.25</v>
      </c>
      <c r="M3476" s="71" t="n">
        <v>83295308.25</v>
      </c>
      <c r="N3476" s="71" t="n">
        <v>4164765.41</v>
      </c>
      <c r="O3476" s="71" t="n">
        <v>79130542.84</v>
      </c>
      <c r="P3476" s="71" t="n">
        <v>66536918.85</v>
      </c>
      <c r="Q3476" s="71" t="n">
        <v>12593623.99</v>
      </c>
      <c r="R3476" t="inlineStr">
        <is>
          <t>TO-02</t>
        </is>
      </c>
      <c r="S3476" t="inlineStr">
        <is>
          <t>Diesel</t>
        </is>
      </c>
      <c r="T3476" s="70" t="n">
        <v>22</v>
      </c>
      <c r="U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TY103468</t>
        </is>
      </c>
      <c r="B3477" s="68" t="n">
        <v>46121</v>
      </c>
      <c r="C3477" s="69" t="n">
        <v>2026</v>
      </c>
      <c r="D3477" t="inlineStr">
        <is>
          <t>Apr</t>
        </is>
      </c>
      <c r="E3477" t="inlineStr">
        <is>
          <t>Japan</t>
        </is>
      </c>
      <c r="F3477" t="inlineStr">
        <is>
          <t>Japan</t>
        </is>
      </c>
      <c r="G3477" t="inlineStr">
        <is>
          <t>RAV4</t>
        </is>
      </c>
      <c r="H3477" t="inlineStr">
        <is>
          <t>Dealer retail</t>
        </is>
      </c>
      <c r="I3477" t="inlineStr">
        <is>
          <t>Private buyer</t>
        </is>
      </c>
      <c r="J3477" t="inlineStr">
        <is>
          <t>Omar Haddad</t>
        </is>
      </c>
      <c r="K3477" s="70" t="n">
        <v>31</v>
      </c>
      <c r="L3477" s="71" t="n">
        <v>3693861.36</v>
      </c>
      <c r="M3477" s="71" t="n">
        <v>114509702.16</v>
      </c>
      <c r="N3477" s="71" t="n">
        <v>5725485.11</v>
      </c>
      <c r="O3477" s="71" t="n">
        <v>108784217.05</v>
      </c>
      <c r="P3477" s="71" t="n">
        <v>88720713.09999999</v>
      </c>
      <c r="Q3477" s="71" t="n">
        <v>20063503.95</v>
      </c>
      <c r="R3477" t="inlineStr">
        <is>
          <t>TK-01</t>
        </is>
      </c>
      <c r="S3477" t="inlineStr">
        <is>
          <t>Petrol</t>
        </is>
      </c>
      <c r="T3477" s="70" t="n">
        <v>30</v>
      </c>
      <c r="U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TY103469</t>
        </is>
      </c>
      <c r="B3478" s="68" t="n">
        <v>46121</v>
      </c>
      <c r="C3478" s="69" t="n">
        <v>2026</v>
      </c>
      <c r="D3478" t="inlineStr">
        <is>
          <t>Apr</t>
        </is>
      </c>
      <c r="E3478" t="inlineStr">
        <is>
          <t>Europe</t>
        </is>
      </c>
      <c r="F3478" t="inlineStr">
        <is>
          <t>France</t>
        </is>
      </c>
      <c r="G3478" t="inlineStr">
        <is>
          <t>Land Cruiser</t>
        </is>
      </c>
      <c r="H3478" t="inlineStr">
        <is>
          <t>Dealer retail</t>
        </is>
      </c>
      <c r="I3478" t="inlineStr">
        <is>
          <t>Private buyer</t>
        </is>
      </c>
      <c r="J3478" t="inlineStr">
        <is>
          <t>Emma Clarke</t>
        </is>
      </c>
      <c r="K3478" s="70" t="n">
        <v>3</v>
      </c>
      <c r="L3478" s="71" t="n">
        <v>7334996.79</v>
      </c>
      <c r="M3478" s="71" t="n">
        <v>22004990.37</v>
      </c>
      <c r="N3478" s="71" t="n">
        <v>440099.81</v>
      </c>
      <c r="O3478" s="71" t="n">
        <v>21564890.56</v>
      </c>
      <c r="P3478" s="71" t="n">
        <v>17109599.89</v>
      </c>
      <c r="Q3478" s="71" t="n">
        <v>4455290.67</v>
      </c>
      <c r="R3478" t="inlineStr">
        <is>
          <t>PA-02</t>
        </is>
      </c>
      <c r="S3478" t="inlineStr">
        <is>
          <t>Petrol</t>
        </is>
      </c>
      <c r="T3478" s="70" t="n">
        <v>3</v>
      </c>
      <c r="U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TY103470</t>
        </is>
      </c>
      <c r="B3479" s="68" t="n">
        <v>46121</v>
      </c>
      <c r="C3479" s="69" t="n">
        <v>2026</v>
      </c>
      <c r="D3479" t="inlineStr">
        <is>
          <t>Apr</t>
        </is>
      </c>
      <c r="E3479" t="inlineStr">
        <is>
          <t>Europe</t>
        </is>
      </c>
      <c r="F3479" t="inlineStr">
        <is>
          <t>UK</t>
        </is>
      </c>
      <c r="G3479" t="inlineStr">
        <is>
          <t>Corolla</t>
        </is>
      </c>
      <c r="H3479" t="inlineStr">
        <is>
          <t>Dealer retail</t>
        </is>
      </c>
      <c r="I3479" t="inlineStr">
        <is>
          <t>Private buyer</t>
        </is>
      </c>
      <c r="J3479" t="inlineStr">
        <is>
          <t>Yuki Sato</t>
        </is>
      </c>
      <c r="K3479" s="70" t="n">
        <v>41</v>
      </c>
      <c r="L3479" s="71" t="n">
        <v>2991209.22</v>
      </c>
      <c r="M3479" s="71" t="n">
        <v>122639578.02</v>
      </c>
      <c r="N3479" s="71" t="n">
        <v>2452791.56</v>
      </c>
      <c r="O3479" s="71" t="n">
        <v>120186786.46</v>
      </c>
      <c r="P3479" s="71" t="n">
        <v>97707167.75</v>
      </c>
      <c r="Q3479" s="71" t="n">
        <v>22479618.71</v>
      </c>
      <c r="R3479" t="inlineStr">
        <is>
          <t>LN-02</t>
        </is>
      </c>
      <c r="S3479" t="inlineStr">
        <is>
          <t>Hybrid</t>
        </is>
      </c>
      <c r="T3479" s="70" t="n">
        <v>41</v>
      </c>
      <c r="U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TY103471</t>
        </is>
      </c>
      <c r="B3480" s="68" t="n">
        <v>46121</v>
      </c>
      <c r="C3480" s="69" t="n">
        <v>2026</v>
      </c>
      <c r="D3480" t="inlineStr">
        <is>
          <t>Apr</t>
        </is>
      </c>
      <c r="E3480" t="inlineStr">
        <is>
          <t>Europe</t>
        </is>
      </c>
      <c r="F3480" t="inlineStr">
        <is>
          <t>France</t>
        </is>
      </c>
      <c r="G3480" t="inlineStr">
        <is>
          <t>RAV4</t>
        </is>
      </c>
      <c r="H3480" t="inlineStr">
        <is>
          <t>Dealer retail</t>
        </is>
      </c>
      <c r="I3480" t="inlineStr">
        <is>
          <t>Private buyer</t>
        </is>
      </c>
      <c r="J3480" t="inlineStr">
        <is>
          <t>Sara Rossi</t>
        </is>
      </c>
      <c r="K3480" s="70" t="n">
        <v>4</v>
      </c>
      <c r="L3480" s="71" t="n">
        <v>3751734.29</v>
      </c>
      <c r="M3480" s="71" t="n">
        <v>15006937.16</v>
      </c>
      <c r="N3480" s="71" t="n">
        <v>300138.74</v>
      </c>
      <c r="O3480" s="71" t="n">
        <v>14706798.42</v>
      </c>
      <c r="P3480" s="71" t="n">
        <v>11333626.68</v>
      </c>
      <c r="Q3480" s="71" t="n">
        <v>3373171.74</v>
      </c>
      <c r="R3480" t="inlineStr">
        <is>
          <t>PA-01</t>
        </is>
      </c>
      <c r="S3480" t="inlineStr">
        <is>
          <t>Hybrid</t>
        </is>
      </c>
      <c r="T3480" s="70" t="n">
        <v>4</v>
      </c>
      <c r="U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TY103472</t>
        </is>
      </c>
      <c r="B3481" s="68" t="n">
        <v>46121</v>
      </c>
      <c r="C3481" s="69" t="n">
        <v>2026</v>
      </c>
      <c r="D3481" t="inlineStr">
        <is>
          <t>Apr</t>
        </is>
      </c>
      <c r="E3481" t="inlineStr">
        <is>
          <t>Japan</t>
        </is>
      </c>
      <c r="F3481" t="inlineStr">
        <is>
          <t>Japan</t>
        </is>
      </c>
      <c r="G3481" t="inlineStr">
        <is>
          <t>Hilux</t>
        </is>
      </c>
      <c r="H3481" t="inlineStr">
        <is>
          <t>Fleet</t>
        </is>
      </c>
      <c r="I3481" t="inlineStr">
        <is>
          <t>Private buyer</t>
        </is>
      </c>
      <c r="J3481" t="inlineStr">
        <is>
          <t>Yuki Sato</t>
        </is>
      </c>
      <c r="K3481" s="70" t="n">
        <v>3</v>
      </c>
      <c r="L3481" s="71" t="n">
        <v>4199149.61</v>
      </c>
      <c r="M3481" s="71" t="n">
        <v>12597448.83</v>
      </c>
      <c r="N3481" s="71" t="n">
        <v>629872.4399999999</v>
      </c>
      <c r="O3481" s="71" t="n">
        <v>11967576.39</v>
      </c>
      <c r="P3481" s="71" t="n">
        <v>9343888.710000001</v>
      </c>
      <c r="Q3481" s="71" t="n">
        <v>2623687.68</v>
      </c>
      <c r="R3481" t="inlineStr">
        <is>
          <t>OS-04</t>
        </is>
      </c>
      <c r="S3481" t="inlineStr">
        <is>
          <t>Petrol</t>
        </is>
      </c>
      <c r="T3481" s="70" t="n">
        <v>3</v>
      </c>
      <c r="U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TY103473</t>
        </is>
      </c>
      <c r="B3482" s="68" t="n">
        <v>46121</v>
      </c>
      <c r="C3482" s="69" t="n">
        <v>2026</v>
      </c>
      <c r="D3482" t="inlineStr">
        <is>
          <t>Apr</t>
        </is>
      </c>
      <c r="E3482" t="inlineStr">
        <is>
          <t>Japan</t>
        </is>
      </c>
      <c r="F3482" t="inlineStr">
        <is>
          <t>Japan</t>
        </is>
      </c>
      <c r="G3482" t="inlineStr">
        <is>
          <t>Prius</t>
        </is>
      </c>
      <c r="H3482" t="inlineStr">
        <is>
          <t>Fleet</t>
        </is>
      </c>
      <c r="I3482" t="inlineStr">
        <is>
          <t>Private buyer</t>
        </is>
      </c>
      <c r="J3482" t="inlineStr">
        <is>
          <t>Liam O'Brien</t>
        </is>
      </c>
      <c r="K3482" s="70" t="n">
        <v>41</v>
      </c>
      <c r="L3482" s="71" t="n">
        <v>3633626.71</v>
      </c>
      <c r="M3482" s="71" t="n">
        <v>148978695.11</v>
      </c>
      <c r="N3482" s="71" t="n">
        <v>7448934.76</v>
      </c>
      <c r="O3482" s="71" t="n">
        <v>141529760.35</v>
      </c>
      <c r="P3482" s="71" t="n">
        <v>119097714.69</v>
      </c>
      <c r="Q3482" s="71" t="n">
        <v>22432045.66</v>
      </c>
      <c r="R3482" t="inlineStr">
        <is>
          <t>NG-01</t>
        </is>
      </c>
      <c r="S3482" t="inlineStr">
        <is>
          <t>Hybrid</t>
        </is>
      </c>
      <c r="T3482" s="70" t="n">
        <v>39</v>
      </c>
      <c r="U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TY103474</t>
        </is>
      </c>
      <c r="B3483" s="68" t="n">
        <v>46121</v>
      </c>
      <c r="C3483" s="69" t="n">
        <v>2026</v>
      </c>
      <c r="D3483" t="inlineStr">
        <is>
          <t>Apr</t>
        </is>
      </c>
      <c r="E3483" t="inlineStr">
        <is>
          <t>Japan</t>
        </is>
      </c>
      <c r="F3483" t="inlineStr">
        <is>
          <t>Japan</t>
        </is>
      </c>
      <c r="G3483" t="inlineStr">
        <is>
          <t>Hilux</t>
        </is>
      </c>
      <c r="H3483" t="inlineStr">
        <is>
          <t>Dealer retail</t>
        </is>
      </c>
      <c r="I3483" t="inlineStr">
        <is>
          <t>Private buyer</t>
        </is>
      </c>
      <c r="J3483" t="inlineStr">
        <is>
          <t>Zoya Ahmed</t>
        </is>
      </c>
      <c r="K3483" s="70" t="n">
        <v>5</v>
      </c>
      <c r="L3483" s="71" t="n">
        <v>3821582.25</v>
      </c>
      <c r="M3483" s="71" t="n">
        <v>19107911.25</v>
      </c>
      <c r="N3483" s="71" t="n">
        <v>382158.23</v>
      </c>
      <c r="O3483" s="71" t="n">
        <v>18725753.02</v>
      </c>
      <c r="P3483" s="71" t="n">
        <v>15508984.31</v>
      </c>
      <c r="Q3483" s="71" t="n">
        <v>3216768.71</v>
      </c>
      <c r="R3483" t="inlineStr">
        <is>
          <t>TK-02</t>
        </is>
      </c>
      <c r="S3483" t="inlineStr">
        <is>
          <t>Diesel</t>
        </is>
      </c>
      <c r="T3483" s="70" t="n">
        <v>5</v>
      </c>
      <c r="U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TY103475</t>
        </is>
      </c>
      <c r="B3484" s="68" t="n">
        <v>46122</v>
      </c>
      <c r="C3484" s="69" t="n">
        <v>2026</v>
      </c>
      <c r="D3484" t="inlineStr">
        <is>
          <t>Apr</t>
        </is>
      </c>
      <c r="E3484" t="inlineStr">
        <is>
          <t>Japan</t>
        </is>
      </c>
      <c r="F3484" t="inlineStr">
        <is>
          <t>Japan</t>
        </is>
      </c>
      <c r="G3484" t="inlineStr">
        <is>
          <t>bZ4X</t>
        </is>
      </c>
      <c r="H3484" t="inlineStr">
        <is>
          <t>Fleet</t>
        </is>
      </c>
      <c r="I3484" t="inlineStr">
        <is>
          <t>Company fleet</t>
        </is>
      </c>
      <c r="J3484" t="inlineStr">
        <is>
          <t>Aisha Bello</t>
        </is>
      </c>
      <c r="K3484" s="70" t="n">
        <v>3</v>
      </c>
      <c r="L3484" s="71" t="n">
        <v>6923990.01</v>
      </c>
      <c r="M3484" s="71" t="n">
        <v>20771970.03</v>
      </c>
      <c r="N3484" s="71" t="n">
        <v>415439.4</v>
      </c>
      <c r="O3484" s="71" t="n">
        <v>20356530.63</v>
      </c>
      <c r="P3484" s="71" t="n">
        <v>15735210.54</v>
      </c>
      <c r="Q3484" s="71" t="n">
        <v>4621320.09</v>
      </c>
      <c r="R3484" t="inlineStr">
        <is>
          <t>OS-02</t>
        </is>
      </c>
      <c r="S3484" t="inlineStr">
        <is>
          <t>EV</t>
        </is>
      </c>
      <c r="T3484" s="70" t="n">
        <v>3</v>
      </c>
      <c r="U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TY103476</t>
        </is>
      </c>
      <c r="B3485" s="68" t="n">
        <v>46122</v>
      </c>
      <c r="C3485" s="69" t="n">
        <v>2026</v>
      </c>
      <c r="D3485" t="inlineStr">
        <is>
          <t>Apr</t>
        </is>
      </c>
      <c r="E3485" t="inlineStr">
        <is>
          <t>North America</t>
        </is>
      </c>
      <c r="F3485" t="inlineStr">
        <is>
          <t>Canada</t>
        </is>
      </c>
      <c r="G3485" t="inlineStr">
        <is>
          <t>Land Cruiser</t>
        </is>
      </c>
      <c r="H3485" t="inlineStr">
        <is>
          <t>Dealer retail</t>
        </is>
      </c>
      <c r="I3485" t="inlineStr">
        <is>
          <t>Company fleet</t>
        </is>
      </c>
      <c r="J3485" t="inlineStr">
        <is>
          <t>Kofi Mensah</t>
        </is>
      </c>
      <c r="K3485" s="70" t="n">
        <v>42</v>
      </c>
      <c r="L3485" s="71" t="n">
        <v>7420042.64</v>
      </c>
      <c r="M3485" s="71" t="n">
        <v>311641790.88</v>
      </c>
      <c r="N3485" s="71" t="n">
        <v>15582089.54</v>
      </c>
      <c r="O3485" s="71" t="n">
        <v>296059701.34</v>
      </c>
      <c r="P3485" s="71" t="n">
        <v>230881698.14</v>
      </c>
      <c r="Q3485" s="71" t="n">
        <v>65178003.2</v>
      </c>
      <c r="R3485" t="inlineStr">
        <is>
          <t>TO-02</t>
        </is>
      </c>
      <c r="S3485" t="inlineStr">
        <is>
          <t>Hybrid</t>
        </is>
      </c>
      <c r="T3485" s="70" t="n">
        <v>44</v>
      </c>
      <c r="U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TY103477</t>
        </is>
      </c>
      <c r="B3486" s="68" t="n">
        <v>46122</v>
      </c>
      <c r="C3486" s="69" t="n">
        <v>2026</v>
      </c>
      <c r="D3486" t="inlineStr">
        <is>
          <t>Apr</t>
        </is>
      </c>
      <c r="E3486" t="inlineStr">
        <is>
          <t>Japan</t>
        </is>
      </c>
      <c r="F3486" t="inlineStr">
        <is>
          <t>Japan</t>
        </is>
      </c>
      <c r="G3486" t="inlineStr">
        <is>
          <t>Hilux</t>
        </is>
      </c>
      <c r="H3486" t="inlineStr">
        <is>
          <t>Dealer retail</t>
        </is>
      </c>
      <c r="I3486" t="inlineStr">
        <is>
          <t>Private buyer</t>
        </is>
      </c>
      <c r="J3486" t="inlineStr">
        <is>
          <t>Olivia Brown</t>
        </is>
      </c>
      <c r="K3486" s="70" t="n">
        <v>37</v>
      </c>
      <c r="L3486" s="71" t="n">
        <v>3908633.48</v>
      </c>
      <c r="M3486" s="71" t="n">
        <v>144619438.76</v>
      </c>
      <c r="N3486" s="71" t="n">
        <v>2892388.78</v>
      </c>
      <c r="O3486" s="71" t="n">
        <v>141727049.98</v>
      </c>
      <c r="P3486" s="71" t="n">
        <v>122526283.45</v>
      </c>
      <c r="Q3486" s="71" t="n">
        <v>19200766.53</v>
      </c>
      <c r="R3486" t="inlineStr">
        <is>
          <t>NG-03</t>
        </is>
      </c>
      <c r="S3486" t="inlineStr">
        <is>
          <t>Diesel</t>
        </is>
      </c>
      <c r="T3486" s="70" t="n">
        <v>41</v>
      </c>
      <c r="U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TY103478</t>
        </is>
      </c>
      <c r="B3487" s="68" t="n">
        <v>46122</v>
      </c>
      <c r="C3487" s="69" t="n">
        <v>2026</v>
      </c>
      <c r="D3487" t="inlineStr">
        <is>
          <t>Apr</t>
        </is>
      </c>
      <c r="E3487" t="inlineStr">
        <is>
          <t>North America</t>
        </is>
      </c>
      <c r="F3487" t="inlineStr">
        <is>
          <t>USA</t>
        </is>
      </c>
      <c r="G3487" t="inlineStr">
        <is>
          <t>Land Cruiser</t>
        </is>
      </c>
      <c r="H3487" t="inlineStr">
        <is>
          <t>Online reservation</t>
        </is>
      </c>
      <c r="I3487" t="inlineStr">
        <is>
          <t>Private buyer</t>
        </is>
      </c>
      <c r="J3487" t="inlineStr">
        <is>
          <t>Emma Clarke</t>
        </is>
      </c>
      <c r="K3487" s="70" t="n">
        <v>20</v>
      </c>
      <c r="L3487" s="71" t="n">
        <v>8048014.48</v>
      </c>
      <c r="M3487" s="71" t="n">
        <v>160960289.6</v>
      </c>
      <c r="N3487" s="71" t="n">
        <v>0</v>
      </c>
      <c r="O3487" s="71" t="n">
        <v>160960289.6</v>
      </c>
      <c r="P3487" s="71" t="n">
        <v>110793905.37</v>
      </c>
      <c r="Q3487" s="71" t="n">
        <v>50166384.23</v>
      </c>
      <c r="R3487" t="inlineStr">
        <is>
          <t>LA-03</t>
        </is>
      </c>
      <c r="S3487" t="inlineStr">
        <is>
          <t>Hybrid</t>
        </is>
      </c>
      <c r="T3487" s="70" t="n">
        <v>22</v>
      </c>
      <c r="U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TY103479</t>
        </is>
      </c>
      <c r="B3488" s="68" t="n">
        <v>46122</v>
      </c>
      <c r="C3488" s="69" t="n">
        <v>2026</v>
      </c>
      <c r="D3488" t="inlineStr">
        <is>
          <t>Apr</t>
        </is>
      </c>
      <c r="E3488" t="inlineStr">
        <is>
          <t>North America</t>
        </is>
      </c>
      <c r="F3488" t="inlineStr">
        <is>
          <t>Canada</t>
        </is>
      </c>
      <c r="G3488" t="inlineStr">
        <is>
          <t>RAV4</t>
        </is>
      </c>
      <c r="H3488" t="inlineStr">
        <is>
          <t>Fleet</t>
        </is>
      </c>
      <c r="I3488" t="inlineStr">
        <is>
          <t>Private buyer</t>
        </is>
      </c>
      <c r="J3488" t="inlineStr">
        <is>
          <t>Hiroshi Tanaka</t>
        </is>
      </c>
      <c r="K3488" s="70" t="n">
        <v>25</v>
      </c>
      <c r="L3488" s="71" t="n">
        <v>3822504.22</v>
      </c>
      <c r="M3488" s="71" t="n">
        <v>95562605.5</v>
      </c>
      <c r="N3488" s="71" t="n">
        <v>0</v>
      </c>
      <c r="O3488" s="71" t="n">
        <v>95562605.5</v>
      </c>
      <c r="P3488" s="71" t="n">
        <v>70048495.7</v>
      </c>
      <c r="Q3488" s="71" t="n">
        <v>25514109.8</v>
      </c>
      <c r="R3488" t="inlineStr">
        <is>
          <t>TO-03</t>
        </is>
      </c>
      <c r="S3488" t="inlineStr">
        <is>
          <t>Petrol</t>
        </is>
      </c>
      <c r="T3488" s="70" t="n">
        <v>28</v>
      </c>
      <c r="U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TY103480</t>
        </is>
      </c>
      <c r="B3489" s="68" t="n">
        <v>46122</v>
      </c>
      <c r="C3489" s="69" t="n">
        <v>2026</v>
      </c>
      <c r="D3489" t="inlineStr">
        <is>
          <t>Apr</t>
        </is>
      </c>
      <c r="E3489" t="inlineStr">
        <is>
          <t>Middle East</t>
        </is>
      </c>
      <c r="F3489" t="inlineStr">
        <is>
          <t>Saudi Arabia</t>
        </is>
      </c>
      <c r="G3489" t="inlineStr">
        <is>
          <t>Corolla</t>
        </is>
      </c>
      <c r="H3489" t="inlineStr">
        <is>
          <t>Dealer retail</t>
        </is>
      </c>
      <c r="I3489" t="inlineStr">
        <is>
          <t>Private buyer</t>
        </is>
      </c>
      <c r="J3489" t="inlineStr">
        <is>
          <t>Sara Rossi</t>
        </is>
      </c>
      <c r="K3489" s="70" t="n">
        <v>12</v>
      </c>
      <c r="L3489" s="71" t="n">
        <v>2977376.41</v>
      </c>
      <c r="M3489" s="71" t="n">
        <v>35728516.92</v>
      </c>
      <c r="N3489" s="71" t="n">
        <v>0</v>
      </c>
      <c r="O3489" s="71" t="n">
        <v>35728516.92</v>
      </c>
      <c r="P3489" s="71" t="n">
        <v>27353950.05</v>
      </c>
      <c r="Q3489" s="71" t="n">
        <v>8374566.87</v>
      </c>
      <c r="R3489" t="inlineStr">
        <is>
          <t>RY-02</t>
        </is>
      </c>
      <c r="S3489" t="inlineStr">
        <is>
          <t>Hybrid</t>
        </is>
      </c>
      <c r="T3489" s="70" t="n">
        <v>12</v>
      </c>
      <c r="U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TY103481</t>
        </is>
      </c>
      <c r="B3490" s="68" t="n">
        <v>46122</v>
      </c>
      <c r="C3490" s="69" t="n">
        <v>2026</v>
      </c>
      <c r="D3490" t="inlineStr">
        <is>
          <t>Apr</t>
        </is>
      </c>
      <c r="E3490" t="inlineStr">
        <is>
          <t>Europe</t>
        </is>
      </c>
      <c r="F3490" t="inlineStr">
        <is>
          <t>Germany</t>
        </is>
      </c>
      <c r="G3490" t="inlineStr">
        <is>
          <t>Corolla</t>
        </is>
      </c>
      <c r="H3490" t="inlineStr">
        <is>
          <t>Online reservation</t>
        </is>
      </c>
      <c r="I3490" t="inlineStr">
        <is>
          <t>Private buyer</t>
        </is>
      </c>
      <c r="J3490" t="inlineStr">
        <is>
          <t>Ravindra Patil</t>
        </is>
      </c>
      <c r="K3490" s="70" t="n">
        <v>39</v>
      </c>
      <c r="L3490" s="71" t="n">
        <v>2951415.87</v>
      </c>
      <c r="M3490" s="71" t="n">
        <v>115105218.93</v>
      </c>
      <c r="N3490" s="71" t="n">
        <v>5755260.95</v>
      </c>
      <c r="O3490" s="71" t="n">
        <v>109349957.98</v>
      </c>
      <c r="P3490" s="71" t="n">
        <v>91100359.59999999</v>
      </c>
      <c r="Q3490" s="71" t="n">
        <v>18249598.38</v>
      </c>
      <c r="R3490" t="inlineStr">
        <is>
          <t>BE-03</t>
        </is>
      </c>
      <c r="S3490" t="inlineStr">
        <is>
          <t>Hybrid</t>
        </is>
      </c>
      <c r="T3490" s="70" t="n">
        <v>38</v>
      </c>
      <c r="U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TY103482</t>
        </is>
      </c>
      <c r="B3491" s="68" t="n">
        <v>46122</v>
      </c>
      <c r="C3491" s="69" t="n">
        <v>2026</v>
      </c>
      <c r="D3491" t="inlineStr">
        <is>
          <t>Apr</t>
        </is>
      </c>
      <c r="E3491" t="inlineStr">
        <is>
          <t>Japan</t>
        </is>
      </c>
      <c r="F3491" t="inlineStr">
        <is>
          <t>Japan</t>
        </is>
      </c>
      <c r="G3491" t="inlineStr">
        <is>
          <t>Land Cruiser</t>
        </is>
      </c>
      <c r="H3491" t="inlineStr">
        <is>
          <t>Dealer retail</t>
        </is>
      </c>
      <c r="I3491" t="inlineStr">
        <is>
          <t>Company fleet</t>
        </is>
      </c>
      <c r="J3491" t="inlineStr">
        <is>
          <t>Lucas Martin</t>
        </is>
      </c>
      <c r="K3491" s="70" t="n">
        <v>20</v>
      </c>
      <c r="L3491" s="71" t="n">
        <v>7380177.86</v>
      </c>
      <c r="M3491" s="71" t="n">
        <v>147603557.2</v>
      </c>
      <c r="N3491" s="71" t="n">
        <v>4428106.72</v>
      </c>
      <c r="O3491" s="71" t="n">
        <v>143175450.48</v>
      </c>
      <c r="P3491" s="71" t="n">
        <v>112882920.46</v>
      </c>
      <c r="Q3491" s="71" t="n">
        <v>30292530.02</v>
      </c>
      <c r="R3491" t="inlineStr">
        <is>
          <t>OS-03</t>
        </is>
      </c>
      <c r="S3491" t="inlineStr">
        <is>
          <t>Diesel</t>
        </is>
      </c>
      <c r="T3491" s="70" t="n">
        <v>20</v>
      </c>
      <c r="U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TY103483</t>
        </is>
      </c>
      <c r="B3492" s="68" t="n">
        <v>46122</v>
      </c>
      <c r="C3492" s="69" t="n">
        <v>2026</v>
      </c>
      <c r="D3492" t="inlineStr">
        <is>
          <t>Apr</t>
        </is>
      </c>
      <c r="E3492" t="inlineStr">
        <is>
          <t>North America</t>
        </is>
      </c>
      <c r="F3492" t="inlineStr">
        <is>
          <t>USA</t>
        </is>
      </c>
      <c r="G3492" t="inlineStr">
        <is>
          <t>Camry</t>
        </is>
      </c>
      <c r="H3492" t="inlineStr">
        <is>
          <t>Dealer retail</t>
        </is>
      </c>
      <c r="I3492" t="inlineStr">
        <is>
          <t>Company fleet</t>
        </is>
      </c>
      <c r="J3492" t="inlineStr">
        <is>
          <t>Ana Costa</t>
        </is>
      </c>
      <c r="K3492" s="70" t="n">
        <v>44</v>
      </c>
      <c r="L3492" s="71" t="n">
        <v>3947342.91</v>
      </c>
      <c r="M3492" s="71" t="n">
        <v>173683088.04</v>
      </c>
      <c r="N3492" s="71" t="n">
        <v>0</v>
      </c>
      <c r="O3492" s="71" t="n">
        <v>173683088.04</v>
      </c>
      <c r="P3492" s="71" t="n">
        <v>142895054.7</v>
      </c>
      <c r="Q3492" s="71" t="n">
        <v>30788033.34</v>
      </c>
      <c r="R3492" t="inlineStr">
        <is>
          <t>TX-04</t>
        </is>
      </c>
      <c r="S3492" t="inlineStr">
        <is>
          <t>Hybrid</t>
        </is>
      </c>
      <c r="T3492" s="70" t="n">
        <v>46</v>
      </c>
      <c r="U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TY103484</t>
        </is>
      </c>
      <c r="B3493" s="68" t="n">
        <v>46122</v>
      </c>
      <c r="C3493" s="69" t="n">
        <v>2026</v>
      </c>
      <c r="D3493" t="inlineStr">
        <is>
          <t>Apr</t>
        </is>
      </c>
      <c r="E3493" t="inlineStr">
        <is>
          <t>Japan</t>
        </is>
      </c>
      <c r="F3493" t="inlineStr">
        <is>
          <t>Japan</t>
        </is>
      </c>
      <c r="G3493" t="inlineStr">
        <is>
          <t>Hilux</t>
        </is>
      </c>
      <c r="H3493" t="inlineStr">
        <is>
          <t>Fleet</t>
        </is>
      </c>
      <c r="I3493" t="inlineStr">
        <is>
          <t>Company fleet</t>
        </is>
      </c>
      <c r="J3493" t="inlineStr">
        <is>
          <t>Hiroshi Tanaka</t>
        </is>
      </c>
      <c r="K3493" s="70" t="n">
        <v>36</v>
      </c>
      <c r="L3493" s="71" t="n">
        <v>4071874.77</v>
      </c>
      <c r="M3493" s="71" t="n">
        <v>146587491.72</v>
      </c>
      <c r="N3493" s="71" t="n">
        <v>7329374.59</v>
      </c>
      <c r="O3493" s="71" t="n">
        <v>139258117.13</v>
      </c>
      <c r="P3493" s="71" t="n">
        <v>118225436.17</v>
      </c>
      <c r="Q3493" s="71" t="n">
        <v>21032680.96</v>
      </c>
      <c r="R3493" t="inlineStr">
        <is>
          <t>OS-04</t>
        </is>
      </c>
      <c r="S3493" t="inlineStr">
        <is>
          <t>Diesel</t>
        </is>
      </c>
      <c r="T3493" s="70" t="n">
        <v>35</v>
      </c>
      <c r="U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TY103485</t>
        </is>
      </c>
      <c r="B3494" s="68" t="n">
        <v>46123</v>
      </c>
      <c r="C3494" s="69" t="n">
        <v>2026</v>
      </c>
      <c r="D3494" t="inlineStr">
        <is>
          <t>Apr</t>
        </is>
      </c>
      <c r="E3494" t="inlineStr">
        <is>
          <t>Middle East</t>
        </is>
      </c>
      <c r="F3494" t="inlineStr">
        <is>
          <t>Saudi Arabia</t>
        </is>
      </c>
      <c r="G3494" t="inlineStr">
        <is>
          <t>RAV4</t>
        </is>
      </c>
      <c r="H3494" t="inlineStr">
        <is>
          <t>Dealer retail</t>
        </is>
      </c>
      <c r="I3494" t="inlineStr">
        <is>
          <t>Private buyer</t>
        </is>
      </c>
      <c r="J3494" t="inlineStr">
        <is>
          <t>Priya Nair</t>
        </is>
      </c>
      <c r="K3494" s="70" t="n">
        <v>4</v>
      </c>
      <c r="L3494" s="71" t="n">
        <v>3772466.17</v>
      </c>
      <c r="M3494" s="71" t="n">
        <v>15089864.68</v>
      </c>
      <c r="N3494" s="71" t="n">
        <v>754493.23</v>
      </c>
      <c r="O3494" s="71" t="n">
        <v>14335371.45</v>
      </c>
      <c r="P3494" s="71" t="n">
        <v>11581214.15</v>
      </c>
      <c r="Q3494" s="71" t="n">
        <v>2754157.3</v>
      </c>
      <c r="R3494" t="inlineStr">
        <is>
          <t>RY-03</t>
        </is>
      </c>
      <c r="S3494" t="inlineStr">
        <is>
          <t>Petrol</t>
        </is>
      </c>
      <c r="T3494" s="70" t="n">
        <v>4</v>
      </c>
      <c r="U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TY103486</t>
        </is>
      </c>
      <c r="B3495" s="68" t="n">
        <v>46123</v>
      </c>
      <c r="C3495" s="69" t="n">
        <v>2026</v>
      </c>
      <c r="D3495" t="inlineStr">
        <is>
          <t>Apr</t>
        </is>
      </c>
      <c r="E3495" t="inlineStr">
        <is>
          <t>Japan</t>
        </is>
      </c>
      <c r="F3495" t="inlineStr">
        <is>
          <t>Japan</t>
        </is>
      </c>
      <c r="G3495" t="inlineStr">
        <is>
          <t>Hilux</t>
        </is>
      </c>
      <c r="H3495" t="inlineStr">
        <is>
          <t>Dealer retail</t>
        </is>
      </c>
      <c r="I3495" t="inlineStr">
        <is>
          <t>Company fleet</t>
        </is>
      </c>
      <c r="J3495" t="inlineStr">
        <is>
          <t>Noah Smith</t>
        </is>
      </c>
      <c r="K3495" s="70" t="n">
        <v>41</v>
      </c>
      <c r="L3495" s="71" t="n">
        <v>3903600.19</v>
      </c>
      <c r="M3495" s="71" t="n">
        <v>160047607.79</v>
      </c>
      <c r="N3495" s="71" t="n">
        <v>3200952.16</v>
      </c>
      <c r="O3495" s="71" t="n">
        <v>156846655.63</v>
      </c>
      <c r="P3495" s="71" t="n">
        <v>133479783.15</v>
      </c>
      <c r="Q3495" s="71" t="n">
        <v>23366872.48</v>
      </c>
      <c r="R3495" t="inlineStr">
        <is>
          <t>OS-01</t>
        </is>
      </c>
      <c r="S3495" t="inlineStr">
        <is>
          <t>Diesel</t>
        </is>
      </c>
      <c r="T3495" s="70" t="n">
        <v>44</v>
      </c>
      <c r="U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TY103487</t>
        </is>
      </c>
      <c r="B3496" s="68" t="n">
        <v>46123</v>
      </c>
      <c r="C3496" s="69" t="n">
        <v>2026</v>
      </c>
      <c r="D3496" t="inlineStr">
        <is>
          <t>Apr</t>
        </is>
      </c>
      <c r="E3496" t="inlineStr">
        <is>
          <t>Japan</t>
        </is>
      </c>
      <c r="F3496" t="inlineStr">
        <is>
          <t>Japan</t>
        </is>
      </c>
      <c r="G3496" t="inlineStr">
        <is>
          <t>Prius</t>
        </is>
      </c>
      <c r="H3496" t="inlineStr">
        <is>
          <t>Dealer retail</t>
        </is>
      </c>
      <c r="I3496" t="inlineStr">
        <is>
          <t>Private buyer</t>
        </is>
      </c>
      <c r="J3496" t="inlineStr">
        <is>
          <t>Yuki Sato</t>
        </is>
      </c>
      <c r="K3496" s="70" t="n">
        <v>42</v>
      </c>
      <c r="L3496" s="71" t="n">
        <v>3527744.82</v>
      </c>
      <c r="M3496" s="71" t="n">
        <v>148165282.44</v>
      </c>
      <c r="N3496" s="71" t="n">
        <v>2963305.65</v>
      </c>
      <c r="O3496" s="71" t="n">
        <v>145201976.79</v>
      </c>
      <c r="P3496" s="71" t="n">
        <v>120084922.81</v>
      </c>
      <c r="Q3496" s="71" t="n">
        <v>25117053.98</v>
      </c>
      <c r="R3496" t="inlineStr">
        <is>
          <t>NG-02</t>
        </is>
      </c>
      <c r="S3496" t="inlineStr">
        <is>
          <t>Hybrid</t>
        </is>
      </c>
      <c r="T3496" s="70" t="n">
        <v>44</v>
      </c>
      <c r="U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TY103488</t>
        </is>
      </c>
      <c r="B3497" s="68" t="n">
        <v>46123</v>
      </c>
      <c r="C3497" s="69" t="n">
        <v>2026</v>
      </c>
      <c r="D3497" t="inlineStr">
        <is>
          <t>Apr</t>
        </is>
      </c>
      <c r="E3497" t="inlineStr">
        <is>
          <t>North America</t>
        </is>
      </c>
      <c r="F3497" t="inlineStr">
        <is>
          <t>USA</t>
        </is>
      </c>
      <c r="G3497" t="inlineStr">
        <is>
          <t>Hilux</t>
        </is>
      </c>
      <c r="H3497" t="inlineStr">
        <is>
          <t>Dealer retail</t>
        </is>
      </c>
      <c r="I3497" t="inlineStr">
        <is>
          <t>Private buyer</t>
        </is>
      </c>
      <c r="J3497" t="inlineStr">
        <is>
          <t>Ravindra Patil</t>
        </is>
      </c>
      <c r="K3497" s="70" t="n">
        <v>43</v>
      </c>
      <c r="L3497" s="71" t="n">
        <v>4121711.81</v>
      </c>
      <c r="M3497" s="71" t="n">
        <v>177233607.83</v>
      </c>
      <c r="N3497" s="71" t="n">
        <v>0</v>
      </c>
      <c r="O3497" s="71" t="n">
        <v>177233607.83</v>
      </c>
      <c r="P3497" s="71" t="n">
        <v>139971845.38</v>
      </c>
      <c r="Q3497" s="71" t="n">
        <v>37261762.45</v>
      </c>
      <c r="R3497" t="inlineStr">
        <is>
          <t>TX-01</t>
        </is>
      </c>
      <c r="S3497" t="inlineStr">
        <is>
          <t>Diesel</t>
        </is>
      </c>
      <c r="T3497" s="70" t="n">
        <v>43</v>
      </c>
      <c r="U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TY103489</t>
        </is>
      </c>
      <c r="B3498" s="68" t="n">
        <v>46123</v>
      </c>
      <c r="C3498" s="69" t="n">
        <v>2026</v>
      </c>
      <c r="D3498" t="inlineStr">
        <is>
          <t>Apr</t>
        </is>
      </c>
      <c r="E3498" t="inlineStr">
        <is>
          <t>Europe</t>
        </is>
      </c>
      <c r="F3498" t="inlineStr">
        <is>
          <t>Germany</t>
        </is>
      </c>
      <c r="G3498" t="inlineStr">
        <is>
          <t>RAV4</t>
        </is>
      </c>
      <c r="H3498" t="inlineStr">
        <is>
          <t>Dealer retail</t>
        </is>
      </c>
      <c r="I3498" t="inlineStr">
        <is>
          <t>Company fleet</t>
        </is>
      </c>
      <c r="J3498" t="inlineStr">
        <is>
          <t>Priya Nair</t>
        </is>
      </c>
      <c r="K3498" s="70" t="n">
        <v>11</v>
      </c>
      <c r="L3498" s="71" t="n">
        <v>3949126.66</v>
      </c>
      <c r="M3498" s="71" t="n">
        <v>43440393.26</v>
      </c>
      <c r="N3498" s="71" t="n">
        <v>1303211.8</v>
      </c>
      <c r="O3498" s="71" t="n">
        <v>42137181.46</v>
      </c>
      <c r="P3498" s="71" t="n">
        <v>30222331.95</v>
      </c>
      <c r="Q3498" s="71" t="n">
        <v>11914849.51</v>
      </c>
      <c r="R3498" t="inlineStr">
        <is>
          <t>BE-01</t>
        </is>
      </c>
      <c r="S3498" t="inlineStr">
        <is>
          <t>Petrol</t>
        </is>
      </c>
      <c r="T3498" s="70" t="n">
        <v>11</v>
      </c>
      <c r="U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TY103490</t>
        </is>
      </c>
      <c r="B3499" s="68" t="n">
        <v>46123</v>
      </c>
      <c r="C3499" s="69" t="n">
        <v>2026</v>
      </c>
      <c r="D3499" t="inlineStr">
        <is>
          <t>Apr</t>
        </is>
      </c>
      <c r="E3499" t="inlineStr">
        <is>
          <t>North America</t>
        </is>
      </c>
      <c r="F3499" t="inlineStr">
        <is>
          <t>USA</t>
        </is>
      </c>
      <c r="G3499" t="inlineStr">
        <is>
          <t>RAV4</t>
        </is>
      </c>
      <c r="H3499" t="inlineStr">
        <is>
          <t>Dealer retail</t>
        </is>
      </c>
      <c r="I3499" t="inlineStr">
        <is>
          <t>Private buyer</t>
        </is>
      </c>
      <c r="J3499" t="inlineStr">
        <is>
          <t>Omar Haddad</t>
        </is>
      </c>
      <c r="K3499" s="70" t="n">
        <v>43</v>
      </c>
      <c r="L3499" s="71" t="n">
        <v>3649085.66</v>
      </c>
      <c r="M3499" s="71" t="n">
        <v>156910683.38</v>
      </c>
      <c r="N3499" s="71" t="n">
        <v>3138213.67</v>
      </c>
      <c r="O3499" s="71" t="n">
        <v>153772469.71</v>
      </c>
      <c r="P3499" s="71" t="n">
        <v>117661779.93</v>
      </c>
      <c r="Q3499" s="71" t="n">
        <v>36110689.78</v>
      </c>
      <c r="R3499" t="inlineStr">
        <is>
          <t>NY-04</t>
        </is>
      </c>
      <c r="S3499" t="inlineStr">
        <is>
          <t>Hybrid</t>
        </is>
      </c>
      <c r="T3499" s="70" t="n">
        <v>46</v>
      </c>
      <c r="U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TY103491</t>
        </is>
      </c>
      <c r="B3500" s="68" t="n">
        <v>46123</v>
      </c>
      <c r="C3500" s="69" t="n">
        <v>2026</v>
      </c>
      <c r="D3500" t="inlineStr">
        <is>
          <t>Apr</t>
        </is>
      </c>
      <c r="E3500" t="inlineStr">
        <is>
          <t>Asia</t>
        </is>
      </c>
      <c r="F3500" t="inlineStr">
        <is>
          <t>Indonesia</t>
        </is>
      </c>
      <c r="G3500" t="inlineStr">
        <is>
          <t>bZ4X</t>
        </is>
      </c>
      <c r="H3500" t="inlineStr">
        <is>
          <t>Fleet</t>
        </is>
      </c>
      <c r="I3500" t="inlineStr">
        <is>
          <t>Private buyer</t>
        </is>
      </c>
      <c r="J3500" t="inlineStr">
        <is>
          <t>Amir Khan</t>
        </is>
      </c>
      <c r="K3500" s="70" t="n">
        <v>7</v>
      </c>
      <c r="L3500" s="71" t="n">
        <v>7277894.44</v>
      </c>
      <c r="M3500" s="71" t="n">
        <v>50945261.08</v>
      </c>
      <c r="N3500" s="71" t="n">
        <v>0</v>
      </c>
      <c r="O3500" s="71" t="n">
        <v>50945261.08</v>
      </c>
      <c r="P3500" s="71" t="n">
        <v>38542657.88</v>
      </c>
      <c r="Q3500" s="71" t="n">
        <v>12402603.2</v>
      </c>
      <c r="R3500" t="inlineStr">
        <is>
          <t>JK-04</t>
        </is>
      </c>
      <c r="S3500" t="inlineStr">
        <is>
          <t>EV</t>
        </is>
      </c>
      <c r="T3500" s="70" t="n">
        <v>7</v>
      </c>
      <c r="U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TY103492</t>
        </is>
      </c>
      <c r="B3501" s="68" t="n">
        <v>46124</v>
      </c>
      <c r="C3501" s="69" t="n">
        <v>2026</v>
      </c>
      <c r="D3501" t="inlineStr">
        <is>
          <t>Apr</t>
        </is>
      </c>
      <c r="E3501" t="inlineStr">
        <is>
          <t>Middle East</t>
        </is>
      </c>
      <c r="F3501" t="inlineStr">
        <is>
          <t>UAE</t>
        </is>
      </c>
      <c r="G3501" t="inlineStr">
        <is>
          <t>Corolla</t>
        </is>
      </c>
      <c r="H3501" t="inlineStr">
        <is>
          <t>Dealer retail</t>
        </is>
      </c>
      <c r="I3501" t="inlineStr">
        <is>
          <t>Private buyer</t>
        </is>
      </c>
      <c r="J3501" t="inlineStr">
        <is>
          <t>Ravindra Patil</t>
        </is>
      </c>
      <c r="K3501" s="70" t="n">
        <v>9</v>
      </c>
      <c r="L3501" s="71" t="n">
        <v>2866263.15</v>
      </c>
      <c r="M3501" s="71" t="n">
        <v>25796368.35</v>
      </c>
      <c r="N3501" s="71" t="n">
        <v>515927.37</v>
      </c>
      <c r="O3501" s="71" t="n">
        <v>25280440.98</v>
      </c>
      <c r="P3501" s="71" t="n">
        <v>19979760</v>
      </c>
      <c r="Q3501" s="71" t="n">
        <v>5300680.98</v>
      </c>
      <c r="R3501" t="inlineStr">
        <is>
          <t>DB-03</t>
        </is>
      </c>
      <c r="S3501" t="inlineStr">
        <is>
          <t>Hybrid</t>
        </is>
      </c>
      <c r="T3501" s="70" t="n">
        <v>9</v>
      </c>
      <c r="U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TY103493</t>
        </is>
      </c>
      <c r="B3502" s="68" t="n">
        <v>46124</v>
      </c>
      <c r="C3502" s="69" t="n">
        <v>2026</v>
      </c>
      <c r="D3502" t="inlineStr">
        <is>
          <t>Apr</t>
        </is>
      </c>
      <c r="E3502" t="inlineStr">
        <is>
          <t>North America</t>
        </is>
      </c>
      <c r="F3502" t="inlineStr">
        <is>
          <t>Canada</t>
        </is>
      </c>
      <c r="G3502" t="inlineStr">
        <is>
          <t>Corolla</t>
        </is>
      </c>
      <c r="H3502" t="inlineStr">
        <is>
          <t>Dealer retail</t>
        </is>
      </c>
      <c r="I3502" t="inlineStr">
        <is>
          <t>Private buyer</t>
        </is>
      </c>
      <c r="J3502" t="inlineStr">
        <is>
          <t>Ana Costa</t>
        </is>
      </c>
      <c r="K3502" s="70" t="n">
        <v>23</v>
      </c>
      <c r="L3502" s="71" t="n">
        <v>2824700.89</v>
      </c>
      <c r="M3502" s="71" t="n">
        <v>64968120.47</v>
      </c>
      <c r="N3502" s="71" t="n">
        <v>3248406.02</v>
      </c>
      <c r="O3502" s="71" t="n">
        <v>61719714.45</v>
      </c>
      <c r="P3502" s="71" t="n">
        <v>52031897.96</v>
      </c>
      <c r="Q3502" s="71" t="n">
        <v>9687816.49</v>
      </c>
      <c r="R3502" t="inlineStr">
        <is>
          <t>TO-03</t>
        </is>
      </c>
      <c r="S3502" t="inlineStr">
        <is>
          <t>Petrol</t>
        </is>
      </c>
      <c r="T3502" s="70" t="n">
        <v>24</v>
      </c>
      <c r="U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TY103494</t>
        </is>
      </c>
      <c r="B3503" s="68" t="n">
        <v>46124</v>
      </c>
      <c r="C3503" s="69" t="n">
        <v>2026</v>
      </c>
      <c r="D3503" t="inlineStr">
        <is>
          <t>Apr</t>
        </is>
      </c>
      <c r="E3503" t="inlineStr">
        <is>
          <t>Europe</t>
        </is>
      </c>
      <c r="F3503" t="inlineStr">
        <is>
          <t>Germany</t>
        </is>
      </c>
      <c r="G3503" t="inlineStr">
        <is>
          <t>Corolla</t>
        </is>
      </c>
      <c r="H3503" t="inlineStr">
        <is>
          <t>Dealer retail</t>
        </is>
      </c>
      <c r="I3503" t="inlineStr">
        <is>
          <t>Private buyer</t>
        </is>
      </c>
      <c r="J3503" t="inlineStr">
        <is>
          <t>Noah Smith</t>
        </is>
      </c>
      <c r="K3503" s="70" t="n">
        <v>7</v>
      </c>
      <c r="L3503" s="71" t="n">
        <v>2873647.4</v>
      </c>
      <c r="M3503" s="71" t="n">
        <v>20115531.8</v>
      </c>
      <c r="N3503" s="71" t="n">
        <v>402310.64</v>
      </c>
      <c r="O3503" s="71" t="n">
        <v>19713221.16</v>
      </c>
      <c r="P3503" s="71" t="n">
        <v>16605423.65</v>
      </c>
      <c r="Q3503" s="71" t="n">
        <v>3107797.51</v>
      </c>
      <c r="R3503" t="inlineStr">
        <is>
          <t>BE-03</t>
        </is>
      </c>
      <c r="S3503" t="inlineStr">
        <is>
          <t>Hybrid</t>
        </is>
      </c>
      <c r="T3503" s="70" t="n">
        <v>7</v>
      </c>
      <c r="U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TY103495</t>
        </is>
      </c>
      <c r="B3504" s="68" t="n">
        <v>46124</v>
      </c>
      <c r="C3504" s="69" t="n">
        <v>2026</v>
      </c>
      <c r="D3504" t="inlineStr">
        <is>
          <t>Apr</t>
        </is>
      </c>
      <c r="E3504" t="inlineStr">
        <is>
          <t>Japan</t>
        </is>
      </c>
      <c r="F3504" t="inlineStr">
        <is>
          <t>Japan</t>
        </is>
      </c>
      <c r="G3504" t="inlineStr">
        <is>
          <t>Camry</t>
        </is>
      </c>
      <c r="H3504" t="inlineStr">
        <is>
          <t>Dealer retail</t>
        </is>
      </c>
      <c r="I3504" t="inlineStr">
        <is>
          <t>Private buyer</t>
        </is>
      </c>
      <c r="J3504" t="inlineStr">
        <is>
          <t>Shraddha Kulkarni</t>
        </is>
      </c>
      <c r="K3504" s="70" t="n">
        <v>37</v>
      </c>
      <c r="L3504" s="71" t="n">
        <v>3995994.94</v>
      </c>
      <c r="M3504" s="71" t="n">
        <v>147851812.78</v>
      </c>
      <c r="N3504" s="71" t="n">
        <v>0</v>
      </c>
      <c r="O3504" s="71" t="n">
        <v>147851812.78</v>
      </c>
      <c r="P3504" s="71" t="n">
        <v>117918576.29</v>
      </c>
      <c r="Q3504" s="71" t="n">
        <v>29933236.49</v>
      </c>
      <c r="R3504" t="inlineStr">
        <is>
          <t>OS-02</t>
        </is>
      </c>
      <c r="S3504" t="inlineStr">
        <is>
          <t>Petrol</t>
        </is>
      </c>
      <c r="T3504" s="70" t="n">
        <v>39</v>
      </c>
      <c r="U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TY103496</t>
        </is>
      </c>
      <c r="B3505" s="68" t="n">
        <v>46124</v>
      </c>
      <c r="C3505" s="69" t="n">
        <v>2026</v>
      </c>
      <c r="D3505" t="inlineStr">
        <is>
          <t>Apr</t>
        </is>
      </c>
      <c r="E3505" t="inlineStr">
        <is>
          <t>North America</t>
        </is>
      </c>
      <c r="F3505" t="inlineStr">
        <is>
          <t>USA</t>
        </is>
      </c>
      <c r="G3505" t="inlineStr">
        <is>
          <t>Land Cruiser</t>
        </is>
      </c>
      <c r="H3505" t="inlineStr">
        <is>
          <t>Dealer retail</t>
        </is>
      </c>
      <c r="I3505" t="inlineStr">
        <is>
          <t>Private buyer</t>
        </is>
      </c>
      <c r="J3505" t="inlineStr">
        <is>
          <t>Hiroshi Tanaka</t>
        </is>
      </c>
      <c r="K3505" s="70" t="n">
        <v>12</v>
      </c>
      <c r="L3505" s="71" t="n">
        <v>7434113.19</v>
      </c>
      <c r="M3505" s="71" t="n">
        <v>89209358.28</v>
      </c>
      <c r="N3505" s="71" t="n">
        <v>4460467.91</v>
      </c>
      <c r="O3505" s="71" t="n">
        <v>84748890.37</v>
      </c>
      <c r="P3505" s="71" t="n">
        <v>65825102.96</v>
      </c>
      <c r="Q3505" s="71" t="n">
        <v>18923787.41</v>
      </c>
      <c r="R3505" t="inlineStr">
        <is>
          <t>TX-02</t>
        </is>
      </c>
      <c r="S3505" t="inlineStr">
        <is>
          <t>Diesel</t>
        </is>
      </c>
      <c r="T3505" s="70" t="n">
        <v>13</v>
      </c>
      <c r="U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TY103497</t>
        </is>
      </c>
      <c r="B3506" s="68" t="n">
        <v>46124</v>
      </c>
      <c r="C3506" s="69" t="n">
        <v>2026</v>
      </c>
      <c r="D3506" t="inlineStr">
        <is>
          <t>Apr</t>
        </is>
      </c>
      <c r="E3506" t="inlineStr">
        <is>
          <t>North America</t>
        </is>
      </c>
      <c r="F3506" t="inlineStr">
        <is>
          <t>USA</t>
        </is>
      </c>
      <c r="G3506" t="inlineStr">
        <is>
          <t>RAV4</t>
        </is>
      </c>
      <c r="H3506" t="inlineStr">
        <is>
          <t>Dealer retail</t>
        </is>
      </c>
      <c r="I3506" t="inlineStr">
        <is>
          <t>Private buyer</t>
        </is>
      </c>
      <c r="J3506" t="inlineStr">
        <is>
          <t>Lucas Martin</t>
        </is>
      </c>
      <c r="K3506" s="70" t="n">
        <v>6</v>
      </c>
      <c r="L3506" s="71" t="n">
        <v>3929788.93</v>
      </c>
      <c r="M3506" s="71" t="n">
        <v>23578733.58</v>
      </c>
      <c r="N3506" s="71" t="n">
        <v>707362.01</v>
      </c>
      <c r="O3506" s="71" t="n">
        <v>22871371.57</v>
      </c>
      <c r="P3506" s="71" t="n">
        <v>17652726.87</v>
      </c>
      <c r="Q3506" s="71" t="n">
        <v>5218644.7</v>
      </c>
      <c r="R3506" t="inlineStr">
        <is>
          <t>NY-04</t>
        </is>
      </c>
      <c r="S3506" t="inlineStr">
        <is>
          <t>Hybrid</t>
        </is>
      </c>
      <c r="T3506" s="70" t="n">
        <v>6</v>
      </c>
      <c r="U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TY103498</t>
        </is>
      </c>
      <c r="B3507" s="68" t="n">
        <v>46124</v>
      </c>
      <c r="C3507" s="69" t="n">
        <v>2026</v>
      </c>
      <c r="D3507" t="inlineStr">
        <is>
          <t>Apr</t>
        </is>
      </c>
      <c r="E3507" t="inlineStr">
        <is>
          <t>Japan</t>
        </is>
      </c>
      <c r="F3507" t="inlineStr">
        <is>
          <t>Japan</t>
        </is>
      </c>
      <c r="G3507" t="inlineStr">
        <is>
          <t>RAV4</t>
        </is>
      </c>
      <c r="H3507" t="inlineStr">
        <is>
          <t>Dealer retail</t>
        </is>
      </c>
      <c r="I3507" t="inlineStr">
        <is>
          <t>Government</t>
        </is>
      </c>
      <c r="J3507" t="inlineStr">
        <is>
          <t>Noah Smith</t>
        </is>
      </c>
      <c r="K3507" s="70" t="n">
        <v>20</v>
      </c>
      <c r="L3507" s="71" t="n">
        <v>3824246.93</v>
      </c>
      <c r="M3507" s="71" t="n">
        <v>76484938.59999999</v>
      </c>
      <c r="N3507" s="71" t="n">
        <v>2294548.16</v>
      </c>
      <c r="O3507" s="71" t="n">
        <v>74190390.44</v>
      </c>
      <c r="P3507" s="71" t="n">
        <v>56022200.06</v>
      </c>
      <c r="Q3507" s="71" t="n">
        <v>18168190.38</v>
      </c>
      <c r="R3507" t="inlineStr">
        <is>
          <t>TK-01</t>
        </is>
      </c>
      <c r="S3507" t="inlineStr">
        <is>
          <t>Hybrid</t>
        </is>
      </c>
      <c r="T3507" s="70" t="n">
        <v>21</v>
      </c>
      <c r="U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TY103499</t>
        </is>
      </c>
      <c r="B3508" s="68" t="n">
        <v>46125</v>
      </c>
      <c r="C3508" s="69" t="n">
        <v>2026</v>
      </c>
      <c r="D3508" t="inlineStr">
        <is>
          <t>Apr</t>
        </is>
      </c>
      <c r="E3508" t="inlineStr">
        <is>
          <t>Japan</t>
        </is>
      </c>
      <c r="F3508" t="inlineStr">
        <is>
          <t>Japan</t>
        </is>
      </c>
      <c r="G3508" t="inlineStr">
        <is>
          <t>RAV4</t>
        </is>
      </c>
      <c r="H3508" t="inlineStr">
        <is>
          <t>Dealer retail</t>
        </is>
      </c>
      <c r="I3508" t="inlineStr">
        <is>
          <t>Private buyer</t>
        </is>
      </c>
      <c r="J3508" t="inlineStr">
        <is>
          <t>Emma Clarke</t>
        </is>
      </c>
      <c r="K3508" s="70" t="n">
        <v>11</v>
      </c>
      <c r="L3508" s="71" t="n">
        <v>3658426.43</v>
      </c>
      <c r="M3508" s="71" t="n">
        <v>40242690.73</v>
      </c>
      <c r="N3508" s="71" t="n">
        <v>804853.8100000001</v>
      </c>
      <c r="O3508" s="71" t="n">
        <v>39437836.92</v>
      </c>
      <c r="P3508" s="71" t="n">
        <v>30235301.46</v>
      </c>
      <c r="Q3508" s="71" t="n">
        <v>9202535.460000001</v>
      </c>
      <c r="R3508" t="inlineStr">
        <is>
          <t>OS-04</t>
        </is>
      </c>
      <c r="S3508" t="inlineStr">
        <is>
          <t>Petrol</t>
        </is>
      </c>
      <c r="T3508" s="70" t="n">
        <v>12</v>
      </c>
      <c r="U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TY103500</t>
        </is>
      </c>
      <c r="B3509" s="68" t="n">
        <v>46125</v>
      </c>
      <c r="C3509" s="69" t="n">
        <v>2026</v>
      </c>
      <c r="D3509" t="inlineStr">
        <is>
          <t>Apr</t>
        </is>
      </c>
      <c r="E3509" t="inlineStr">
        <is>
          <t>North America</t>
        </is>
      </c>
      <c r="F3509" t="inlineStr">
        <is>
          <t>USA</t>
        </is>
      </c>
      <c r="G3509" t="inlineStr">
        <is>
          <t>Camry</t>
        </is>
      </c>
      <c r="H3509" t="inlineStr">
        <is>
          <t>Dealer retail</t>
        </is>
      </c>
      <c r="I3509" t="inlineStr">
        <is>
          <t>Company fleet</t>
        </is>
      </c>
      <c r="J3509" t="inlineStr">
        <is>
          <t>Kofi Mensah</t>
        </is>
      </c>
      <c r="K3509" s="70" t="n">
        <v>24</v>
      </c>
      <c r="L3509" s="71" t="n">
        <v>3779117.87</v>
      </c>
      <c r="M3509" s="71" t="n">
        <v>90698828.88</v>
      </c>
      <c r="N3509" s="71" t="n">
        <v>1813976.58</v>
      </c>
      <c r="O3509" s="71" t="n">
        <v>88884852.3</v>
      </c>
      <c r="P3509" s="71" t="n">
        <v>77182329.51000001</v>
      </c>
      <c r="Q3509" s="71" t="n">
        <v>11702522.79</v>
      </c>
      <c r="R3509" t="inlineStr">
        <is>
          <t>NY-04</t>
        </is>
      </c>
      <c r="S3509" t="inlineStr">
        <is>
          <t>Petrol</t>
        </is>
      </c>
      <c r="T3509" s="70" t="n">
        <v>26</v>
      </c>
      <c r="U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TY103501</t>
        </is>
      </c>
      <c r="B3510" s="68" t="n">
        <v>46125</v>
      </c>
      <c r="C3510" s="69" t="n">
        <v>2026</v>
      </c>
      <c r="D3510" t="inlineStr">
        <is>
          <t>Apr</t>
        </is>
      </c>
      <c r="E3510" t="inlineStr">
        <is>
          <t>Asia</t>
        </is>
      </c>
      <c r="F3510" t="inlineStr">
        <is>
          <t>Thailand</t>
        </is>
      </c>
      <c r="G3510" t="inlineStr">
        <is>
          <t>RAV4</t>
        </is>
      </c>
      <c r="H3510" t="inlineStr">
        <is>
          <t>Dealer retail</t>
        </is>
      </c>
      <c r="I3510" t="inlineStr">
        <is>
          <t>Company fleet</t>
        </is>
      </c>
      <c r="J3510" t="inlineStr">
        <is>
          <t>Mei Lin</t>
        </is>
      </c>
      <c r="K3510" s="70" t="n">
        <v>34</v>
      </c>
      <c r="L3510" s="71" t="n">
        <v>3662858.15</v>
      </c>
      <c r="M3510" s="71" t="n">
        <v>124537177.1</v>
      </c>
      <c r="N3510" s="71" t="n">
        <v>3736115.31</v>
      </c>
      <c r="O3510" s="71" t="n">
        <v>120801061.79</v>
      </c>
      <c r="P3510" s="71" t="n">
        <v>94183388.20999999</v>
      </c>
      <c r="Q3510" s="71" t="n">
        <v>26617673.58</v>
      </c>
      <c r="R3510" t="inlineStr">
        <is>
          <t>BK-04</t>
        </is>
      </c>
      <c r="S3510" t="inlineStr">
        <is>
          <t>Hybrid</t>
        </is>
      </c>
      <c r="T3510" s="70" t="n">
        <v>33</v>
      </c>
      <c r="U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TY103502</t>
        </is>
      </c>
      <c r="B3511" s="68" t="n">
        <v>46125</v>
      </c>
      <c r="C3511" s="69" t="n">
        <v>2026</v>
      </c>
      <c r="D3511" t="inlineStr">
        <is>
          <t>Apr</t>
        </is>
      </c>
      <c r="E3511" t="inlineStr">
        <is>
          <t>Japan</t>
        </is>
      </c>
      <c r="F3511" t="inlineStr">
        <is>
          <t>Japan</t>
        </is>
      </c>
      <c r="G3511" t="inlineStr">
        <is>
          <t>bZ4X</t>
        </is>
      </c>
      <c r="H3511" t="inlineStr">
        <is>
          <t>Dealer retail</t>
        </is>
      </c>
      <c r="I3511" t="inlineStr">
        <is>
          <t>Private buyer</t>
        </is>
      </c>
      <c r="J3511" t="inlineStr">
        <is>
          <t>Wei Chen</t>
        </is>
      </c>
      <c r="K3511" s="70" t="n">
        <v>20</v>
      </c>
      <c r="L3511" s="71" t="n">
        <v>7245264.03</v>
      </c>
      <c r="M3511" s="71" t="n">
        <v>144905280.6</v>
      </c>
      <c r="N3511" s="71" t="n">
        <v>2898105.61</v>
      </c>
      <c r="O3511" s="71" t="n">
        <v>142007174.99</v>
      </c>
      <c r="P3511" s="71" t="n">
        <v>108313033.12</v>
      </c>
      <c r="Q3511" s="71" t="n">
        <v>33694141.87</v>
      </c>
      <c r="R3511" t="inlineStr">
        <is>
          <t>NG-01</t>
        </is>
      </c>
      <c r="S3511" t="inlineStr">
        <is>
          <t>EV</t>
        </is>
      </c>
      <c r="T3511" s="70" t="n">
        <v>21</v>
      </c>
      <c r="U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TY103503</t>
        </is>
      </c>
      <c r="B3512" s="68" t="n">
        <v>46125</v>
      </c>
      <c r="C3512" s="69" t="n">
        <v>2026</v>
      </c>
      <c r="D3512" t="inlineStr">
        <is>
          <t>Apr</t>
        </is>
      </c>
      <c r="E3512" t="inlineStr">
        <is>
          <t>North America</t>
        </is>
      </c>
      <c r="F3512" t="inlineStr">
        <is>
          <t>USA</t>
        </is>
      </c>
      <c r="G3512" t="inlineStr">
        <is>
          <t>Camry</t>
        </is>
      </c>
      <c r="H3512" t="inlineStr">
        <is>
          <t>Online reservation</t>
        </is>
      </c>
      <c r="I3512" t="inlineStr">
        <is>
          <t>Private buyer</t>
        </is>
      </c>
      <c r="J3512" t="inlineStr">
        <is>
          <t>Sara Rossi</t>
        </is>
      </c>
      <c r="K3512" s="70" t="n">
        <v>37</v>
      </c>
      <c r="L3512" s="71" t="n">
        <v>4087539.92</v>
      </c>
      <c r="M3512" s="71" t="n">
        <v>151238977.04</v>
      </c>
      <c r="N3512" s="71" t="n">
        <v>0</v>
      </c>
      <c r="O3512" s="71" t="n">
        <v>151238977.04</v>
      </c>
      <c r="P3512" s="71" t="n">
        <v>118184728.33</v>
      </c>
      <c r="Q3512" s="71" t="n">
        <v>33054248.71</v>
      </c>
      <c r="R3512" t="inlineStr">
        <is>
          <t>LA-04</t>
        </is>
      </c>
      <c r="S3512" t="inlineStr">
        <is>
          <t>Hybrid</t>
        </is>
      </c>
      <c r="T3512" s="70" t="n">
        <v>41</v>
      </c>
      <c r="U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TY103504</t>
        </is>
      </c>
      <c r="B3513" s="68" t="n">
        <v>46125</v>
      </c>
      <c r="C3513" s="69" t="n">
        <v>2026</v>
      </c>
      <c r="D3513" t="inlineStr">
        <is>
          <t>Apr</t>
        </is>
      </c>
      <c r="E3513" t="inlineStr">
        <is>
          <t>North America</t>
        </is>
      </c>
      <c r="F3513" t="inlineStr">
        <is>
          <t>Canada</t>
        </is>
      </c>
      <c r="G3513" t="inlineStr">
        <is>
          <t>Corolla</t>
        </is>
      </c>
      <c r="H3513" t="inlineStr">
        <is>
          <t>Fleet</t>
        </is>
      </c>
      <c r="I3513" t="inlineStr">
        <is>
          <t>Private buyer</t>
        </is>
      </c>
      <c r="J3513" t="inlineStr">
        <is>
          <t>Carlos Silva</t>
        </is>
      </c>
      <c r="K3513" s="70" t="n">
        <v>41</v>
      </c>
      <c r="L3513" s="71" t="n">
        <v>2846291.91</v>
      </c>
      <c r="M3513" s="71" t="n">
        <v>116697968.31</v>
      </c>
      <c r="N3513" s="71" t="n">
        <v>3500939.05</v>
      </c>
      <c r="O3513" s="71" t="n">
        <v>113197029.26</v>
      </c>
      <c r="P3513" s="71" t="n">
        <v>93236788.31999999</v>
      </c>
      <c r="Q3513" s="71" t="n">
        <v>19960240.94</v>
      </c>
      <c r="R3513" t="inlineStr">
        <is>
          <t>TO-03</t>
        </is>
      </c>
      <c r="S3513" t="inlineStr">
        <is>
          <t>Hybrid</t>
        </is>
      </c>
      <c r="T3513" s="70" t="n">
        <v>43</v>
      </c>
      <c r="U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TY103505</t>
        </is>
      </c>
      <c r="B3514" s="68" t="n">
        <v>46125</v>
      </c>
      <c r="C3514" s="69" t="n">
        <v>2026</v>
      </c>
      <c r="D3514" t="inlineStr">
        <is>
          <t>Apr</t>
        </is>
      </c>
      <c r="E3514" t="inlineStr">
        <is>
          <t>Japan</t>
        </is>
      </c>
      <c r="F3514" t="inlineStr">
        <is>
          <t>Japan</t>
        </is>
      </c>
      <c r="G3514" t="inlineStr">
        <is>
          <t>Hilux</t>
        </is>
      </c>
      <c r="H3514" t="inlineStr">
        <is>
          <t>Online reservation</t>
        </is>
      </c>
      <c r="I3514" t="inlineStr">
        <is>
          <t>Private buyer</t>
        </is>
      </c>
      <c r="J3514" t="inlineStr">
        <is>
          <t>Yuki Sato</t>
        </is>
      </c>
      <c r="K3514" s="70" t="n">
        <v>30</v>
      </c>
      <c r="L3514" s="71" t="n">
        <v>3869365.75</v>
      </c>
      <c r="M3514" s="71" t="n">
        <v>116080972.5</v>
      </c>
      <c r="N3514" s="71" t="n">
        <v>3482429.17</v>
      </c>
      <c r="O3514" s="71" t="n">
        <v>112598543.33</v>
      </c>
      <c r="P3514" s="71" t="n">
        <v>96027251.45</v>
      </c>
      <c r="Q3514" s="71" t="n">
        <v>16571291.88</v>
      </c>
      <c r="R3514" t="inlineStr">
        <is>
          <t>OS-01</t>
        </is>
      </c>
      <c r="S3514" t="inlineStr">
        <is>
          <t>Diesel</t>
        </is>
      </c>
      <c r="T3514" s="70" t="n">
        <v>32</v>
      </c>
      <c r="U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TY103506</t>
        </is>
      </c>
      <c r="B3515" s="68" t="n">
        <v>46125</v>
      </c>
      <c r="C3515" s="69" t="n">
        <v>2026</v>
      </c>
      <c r="D3515" t="inlineStr">
        <is>
          <t>Apr</t>
        </is>
      </c>
      <c r="E3515" t="inlineStr">
        <is>
          <t>Asia</t>
        </is>
      </c>
      <c r="F3515" t="inlineStr">
        <is>
          <t>Thailand</t>
        </is>
      </c>
      <c r="G3515" t="inlineStr">
        <is>
          <t>Hilux</t>
        </is>
      </c>
      <c r="H3515" t="inlineStr">
        <is>
          <t>Dealer retail</t>
        </is>
      </c>
      <c r="I3515" t="inlineStr">
        <is>
          <t>Private buyer</t>
        </is>
      </c>
      <c r="J3515" t="inlineStr">
        <is>
          <t>Ravindra Patil</t>
        </is>
      </c>
      <c r="K3515" s="70" t="n">
        <v>21</v>
      </c>
      <c r="L3515" s="71" t="n">
        <v>3827381.69</v>
      </c>
      <c r="M3515" s="71" t="n">
        <v>80375015.48999999</v>
      </c>
      <c r="N3515" s="71" t="n">
        <v>1607500.31</v>
      </c>
      <c r="O3515" s="71" t="n">
        <v>78767515.18000001</v>
      </c>
      <c r="P3515" s="71" t="n">
        <v>68039941.27</v>
      </c>
      <c r="Q3515" s="71" t="n">
        <v>10727573.91</v>
      </c>
      <c r="R3515" t="inlineStr">
        <is>
          <t>BK-03</t>
        </is>
      </c>
      <c r="S3515" t="inlineStr">
        <is>
          <t>Diesel</t>
        </is>
      </c>
      <c r="T3515" s="70" t="n">
        <v>22</v>
      </c>
      <c r="U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TY103507</t>
        </is>
      </c>
      <c r="B3516" s="68" t="n">
        <v>46125</v>
      </c>
      <c r="C3516" s="69" t="n">
        <v>2026</v>
      </c>
      <c r="D3516" t="inlineStr">
        <is>
          <t>Apr</t>
        </is>
      </c>
      <c r="E3516" t="inlineStr">
        <is>
          <t>Japan</t>
        </is>
      </c>
      <c r="F3516" t="inlineStr">
        <is>
          <t>Japan</t>
        </is>
      </c>
      <c r="G3516" t="inlineStr">
        <is>
          <t>Corolla</t>
        </is>
      </c>
      <c r="H3516" t="inlineStr">
        <is>
          <t>Fleet</t>
        </is>
      </c>
      <c r="I3516" t="inlineStr">
        <is>
          <t>Private buyer</t>
        </is>
      </c>
      <c r="J3516" t="inlineStr">
        <is>
          <t>Omar Haddad</t>
        </is>
      </c>
      <c r="K3516" s="70" t="n">
        <v>36</v>
      </c>
      <c r="L3516" s="71" t="n">
        <v>2705243.07</v>
      </c>
      <c r="M3516" s="71" t="n">
        <v>97388750.52</v>
      </c>
      <c r="N3516" s="71" t="n">
        <v>1947775.01</v>
      </c>
      <c r="O3516" s="71" t="n">
        <v>95440975.51000001</v>
      </c>
      <c r="P3516" s="71" t="n">
        <v>85103046.75</v>
      </c>
      <c r="Q3516" s="71" t="n">
        <v>10337928.76</v>
      </c>
      <c r="R3516" t="inlineStr">
        <is>
          <t>TK-04</t>
        </is>
      </c>
      <c r="S3516" t="inlineStr">
        <is>
          <t>Petrol</t>
        </is>
      </c>
      <c r="T3516" s="70" t="n">
        <v>39</v>
      </c>
      <c r="U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TY103508</t>
        </is>
      </c>
      <c r="B3517" s="68" t="n">
        <v>46125</v>
      </c>
      <c r="C3517" s="69" t="n">
        <v>2026</v>
      </c>
      <c r="D3517" t="inlineStr">
        <is>
          <t>Apr</t>
        </is>
      </c>
      <c r="E3517" t="inlineStr">
        <is>
          <t>Asia</t>
        </is>
      </c>
      <c r="F3517" t="inlineStr">
        <is>
          <t>Thailand</t>
        </is>
      </c>
      <c r="G3517" t="inlineStr">
        <is>
          <t>Camry</t>
        </is>
      </c>
      <c r="H3517" t="inlineStr">
        <is>
          <t>Dealer retail</t>
        </is>
      </c>
      <c r="I3517" t="inlineStr">
        <is>
          <t>Company fleet</t>
        </is>
      </c>
      <c r="J3517" t="inlineStr">
        <is>
          <t>Wei Chen</t>
        </is>
      </c>
      <c r="K3517" s="70" t="n">
        <v>31</v>
      </c>
      <c r="L3517" s="71" t="n">
        <v>4205702.99</v>
      </c>
      <c r="M3517" s="71" t="n">
        <v>130376792.69</v>
      </c>
      <c r="N3517" s="71" t="n">
        <v>0</v>
      </c>
      <c r="O3517" s="71" t="n">
        <v>130376792.69</v>
      </c>
      <c r="P3517" s="71" t="n">
        <v>100473241.42</v>
      </c>
      <c r="Q3517" s="71" t="n">
        <v>29903551.27</v>
      </c>
      <c r="R3517" t="inlineStr">
        <is>
          <t>BK-01</t>
        </is>
      </c>
      <c r="S3517" t="inlineStr">
        <is>
          <t>Petrol</t>
        </is>
      </c>
      <c r="T3517" s="70" t="n">
        <v>31</v>
      </c>
      <c r="U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TY103509</t>
        </is>
      </c>
      <c r="B3518" s="68" t="n">
        <v>46126</v>
      </c>
      <c r="C3518" s="69" t="n">
        <v>2026</v>
      </c>
      <c r="D3518" t="inlineStr">
        <is>
          <t>Apr</t>
        </is>
      </c>
      <c r="E3518" t="inlineStr">
        <is>
          <t>North America</t>
        </is>
      </c>
      <c r="F3518" t="inlineStr">
        <is>
          <t>USA</t>
        </is>
      </c>
      <c r="G3518" t="inlineStr">
        <is>
          <t>Corolla</t>
        </is>
      </c>
      <c r="H3518" t="inlineStr">
        <is>
          <t>Dealer retail</t>
        </is>
      </c>
      <c r="I3518" t="inlineStr">
        <is>
          <t>Government</t>
        </is>
      </c>
      <c r="J3518" t="inlineStr">
        <is>
          <t>Arjun Mehta</t>
        </is>
      </c>
      <c r="K3518" s="70" t="n">
        <v>12</v>
      </c>
      <c r="L3518" s="71" t="n">
        <v>2843015.47</v>
      </c>
      <c r="M3518" s="71" t="n">
        <v>34116185.64</v>
      </c>
      <c r="N3518" s="71" t="n">
        <v>1023485.57</v>
      </c>
      <c r="O3518" s="71" t="n">
        <v>33092700.07</v>
      </c>
      <c r="P3518" s="71" t="n">
        <v>28073062.08</v>
      </c>
      <c r="Q3518" s="71" t="n">
        <v>5019637.99</v>
      </c>
      <c r="R3518" t="inlineStr">
        <is>
          <t>LA-02</t>
        </is>
      </c>
      <c r="S3518" t="inlineStr">
        <is>
          <t>Hybrid</t>
        </is>
      </c>
      <c r="T3518" s="70" t="n">
        <v>13</v>
      </c>
      <c r="U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TY103510</t>
        </is>
      </c>
      <c r="B3519" s="68" t="n">
        <v>46126</v>
      </c>
      <c r="C3519" s="69" t="n">
        <v>2026</v>
      </c>
      <c r="D3519" t="inlineStr">
        <is>
          <t>Apr</t>
        </is>
      </c>
      <c r="E3519" t="inlineStr">
        <is>
          <t>Japan</t>
        </is>
      </c>
      <c r="F3519" t="inlineStr">
        <is>
          <t>Japan</t>
        </is>
      </c>
      <c r="G3519" t="inlineStr">
        <is>
          <t>Corolla</t>
        </is>
      </c>
      <c r="H3519" t="inlineStr">
        <is>
          <t>Fleet</t>
        </is>
      </c>
      <c r="I3519" t="inlineStr">
        <is>
          <t>Private buyer</t>
        </is>
      </c>
      <c r="J3519" t="inlineStr">
        <is>
          <t>Noah Smith</t>
        </is>
      </c>
      <c r="K3519" s="70" t="n">
        <v>41</v>
      </c>
      <c r="L3519" s="71" t="n">
        <v>2663481.1</v>
      </c>
      <c r="M3519" s="71" t="n">
        <v>109202725.1</v>
      </c>
      <c r="N3519" s="71" t="n">
        <v>5460136.25</v>
      </c>
      <c r="O3519" s="71" t="n">
        <v>103742588.85</v>
      </c>
      <c r="P3519" s="71" t="n">
        <v>94042655.31</v>
      </c>
      <c r="Q3519" s="71" t="n">
        <v>9699933.539999999</v>
      </c>
      <c r="R3519" t="inlineStr">
        <is>
          <t>OS-04</t>
        </is>
      </c>
      <c r="S3519" t="inlineStr">
        <is>
          <t>Petrol</t>
        </is>
      </c>
      <c r="T3519" s="70" t="n">
        <v>45</v>
      </c>
      <c r="U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TY103511</t>
        </is>
      </c>
      <c r="B3520" s="68" t="n">
        <v>46126</v>
      </c>
      <c r="C3520" s="69" t="n">
        <v>2026</v>
      </c>
      <c r="D3520" t="inlineStr">
        <is>
          <t>Apr</t>
        </is>
      </c>
      <c r="E3520" t="inlineStr">
        <is>
          <t>Middle East</t>
        </is>
      </c>
      <c r="F3520" t="inlineStr">
        <is>
          <t>UAE</t>
        </is>
      </c>
      <c r="G3520" t="inlineStr">
        <is>
          <t>Land Cruiser</t>
        </is>
      </c>
      <c r="H3520" t="inlineStr">
        <is>
          <t>Fleet</t>
        </is>
      </c>
      <c r="I3520" t="inlineStr">
        <is>
          <t>Private buyer</t>
        </is>
      </c>
      <c r="J3520" t="inlineStr">
        <is>
          <t>Lucas Martin</t>
        </is>
      </c>
      <c r="K3520" s="70" t="n">
        <v>34</v>
      </c>
      <c r="L3520" s="71" t="n">
        <v>7387283.69</v>
      </c>
      <c r="M3520" s="71" t="n">
        <v>251167645.46</v>
      </c>
      <c r="N3520" s="71" t="n">
        <v>5023352.91</v>
      </c>
      <c r="O3520" s="71" t="n">
        <v>246144292.55</v>
      </c>
      <c r="P3520" s="71" t="n">
        <v>183054507.09</v>
      </c>
      <c r="Q3520" s="71" t="n">
        <v>63089785.46</v>
      </c>
      <c r="R3520" t="inlineStr">
        <is>
          <t>DB-04</t>
        </is>
      </c>
      <c r="S3520" t="inlineStr">
        <is>
          <t>Diesel</t>
        </is>
      </c>
      <c r="T3520" s="70" t="n">
        <v>34</v>
      </c>
      <c r="U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TY103512</t>
        </is>
      </c>
      <c r="B3521" s="68" t="n">
        <v>46126</v>
      </c>
      <c r="C3521" s="69" t="n">
        <v>2026</v>
      </c>
      <c r="D3521" t="inlineStr">
        <is>
          <t>Apr</t>
        </is>
      </c>
      <c r="E3521" t="inlineStr">
        <is>
          <t>Europe</t>
        </is>
      </c>
      <c r="F3521" t="inlineStr">
        <is>
          <t>UK</t>
        </is>
      </c>
      <c r="G3521" t="inlineStr">
        <is>
          <t>bZ4X</t>
        </is>
      </c>
      <c r="H3521" t="inlineStr">
        <is>
          <t>Dealer retail</t>
        </is>
      </c>
      <c r="I3521" t="inlineStr">
        <is>
          <t>Private buyer</t>
        </is>
      </c>
      <c r="J3521" t="inlineStr">
        <is>
          <t>Yuki Sato</t>
        </is>
      </c>
      <c r="K3521" s="70" t="n">
        <v>16</v>
      </c>
      <c r="L3521" s="71" t="n">
        <v>7202783.21</v>
      </c>
      <c r="M3521" s="71" t="n">
        <v>115244531.36</v>
      </c>
      <c r="N3521" s="71" t="n">
        <v>2304890.63</v>
      </c>
      <c r="O3521" s="71" t="n">
        <v>112939640.73</v>
      </c>
      <c r="P3521" s="71" t="n">
        <v>86467400.5</v>
      </c>
      <c r="Q3521" s="71" t="n">
        <v>26472240.23</v>
      </c>
      <c r="R3521" t="inlineStr">
        <is>
          <t>LN-04</t>
        </is>
      </c>
      <c r="S3521" t="inlineStr">
        <is>
          <t>EV</t>
        </is>
      </c>
      <c r="T3521" s="70" t="n">
        <v>18</v>
      </c>
      <c r="U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TY103513</t>
        </is>
      </c>
      <c r="B3522" s="68" t="n">
        <v>46126</v>
      </c>
      <c r="C3522" s="69" t="n">
        <v>2026</v>
      </c>
      <c r="D3522" t="inlineStr">
        <is>
          <t>Apr</t>
        </is>
      </c>
      <c r="E3522" t="inlineStr">
        <is>
          <t>Japan</t>
        </is>
      </c>
      <c r="F3522" t="inlineStr">
        <is>
          <t>Japan</t>
        </is>
      </c>
      <c r="G3522" t="inlineStr">
        <is>
          <t>Corolla</t>
        </is>
      </c>
      <c r="H3522" t="inlineStr">
        <is>
          <t>Dealer retail</t>
        </is>
      </c>
      <c r="I3522" t="inlineStr">
        <is>
          <t>Private buyer</t>
        </is>
      </c>
      <c r="J3522" t="inlineStr">
        <is>
          <t>Zoya Ahmed</t>
        </is>
      </c>
      <c r="K3522" s="70" t="n">
        <v>36</v>
      </c>
      <c r="L3522" s="71" t="n">
        <v>2767722.22</v>
      </c>
      <c r="M3522" s="71" t="n">
        <v>99637999.92</v>
      </c>
      <c r="N3522" s="71" t="n">
        <v>2989140</v>
      </c>
      <c r="O3522" s="71" t="n">
        <v>96648859.92</v>
      </c>
      <c r="P3522" s="71" t="n">
        <v>83213911</v>
      </c>
      <c r="Q3522" s="71" t="n">
        <v>13434948.92</v>
      </c>
      <c r="R3522" t="inlineStr">
        <is>
          <t>NG-03</t>
        </is>
      </c>
      <c r="S3522" t="inlineStr">
        <is>
          <t>Hybrid</t>
        </is>
      </c>
      <c r="T3522" s="70" t="n">
        <v>39</v>
      </c>
      <c r="U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TY103514</t>
        </is>
      </c>
      <c r="B3523" s="68" t="n">
        <v>46126</v>
      </c>
      <c r="C3523" s="69" t="n">
        <v>2026</v>
      </c>
      <c r="D3523" t="inlineStr">
        <is>
          <t>Apr</t>
        </is>
      </c>
      <c r="E3523" t="inlineStr">
        <is>
          <t>Asia</t>
        </is>
      </c>
      <c r="F3523" t="inlineStr">
        <is>
          <t>India</t>
        </is>
      </c>
      <c r="G3523" t="inlineStr">
        <is>
          <t>Prius</t>
        </is>
      </c>
      <c r="H3523" t="inlineStr">
        <is>
          <t>Dealer retail</t>
        </is>
      </c>
      <c r="I3523" t="inlineStr">
        <is>
          <t>Private buyer</t>
        </is>
      </c>
      <c r="J3523" t="inlineStr">
        <is>
          <t>Omar Haddad</t>
        </is>
      </c>
      <c r="K3523" s="70" t="n">
        <v>41</v>
      </c>
      <c r="L3523" s="71" t="n">
        <v>3834959.44</v>
      </c>
      <c r="M3523" s="71" t="n">
        <v>157233337.04</v>
      </c>
      <c r="N3523" s="71" t="n">
        <v>4717000.11</v>
      </c>
      <c r="O3523" s="71" t="n">
        <v>152516336.93</v>
      </c>
      <c r="P3523" s="71" t="n">
        <v>120578166.07</v>
      </c>
      <c r="Q3523" s="71" t="n">
        <v>31938170.86</v>
      </c>
      <c r="R3523" t="inlineStr">
        <is>
          <t>BL-03</t>
        </is>
      </c>
      <c r="S3523" t="inlineStr">
        <is>
          <t>Hybrid</t>
        </is>
      </c>
      <c r="T3523" s="70" t="n">
        <v>42</v>
      </c>
      <c r="U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TY103515</t>
        </is>
      </c>
      <c r="B3524" s="68" t="n">
        <v>46127</v>
      </c>
      <c r="C3524" s="69" t="n">
        <v>2026</v>
      </c>
      <c r="D3524" t="inlineStr">
        <is>
          <t>Apr</t>
        </is>
      </c>
      <c r="E3524" t="inlineStr">
        <is>
          <t>Asia</t>
        </is>
      </c>
      <c r="F3524" t="inlineStr">
        <is>
          <t>India</t>
        </is>
      </c>
      <c r="G3524" t="inlineStr">
        <is>
          <t>Corolla</t>
        </is>
      </c>
      <c r="H3524" t="inlineStr">
        <is>
          <t>Dealer retail</t>
        </is>
      </c>
      <c r="I3524" t="inlineStr">
        <is>
          <t>Private buyer</t>
        </is>
      </c>
      <c r="J3524" t="inlineStr">
        <is>
          <t>Zoya Ahmed</t>
        </is>
      </c>
      <c r="K3524" s="70" t="n">
        <v>21</v>
      </c>
      <c r="L3524" s="71" t="n">
        <v>2812170.91</v>
      </c>
      <c r="M3524" s="71" t="n">
        <v>59055589.11</v>
      </c>
      <c r="N3524" s="71" t="n">
        <v>0</v>
      </c>
      <c r="O3524" s="71" t="n">
        <v>59055589.11</v>
      </c>
      <c r="P3524" s="71" t="n">
        <v>47099922.65</v>
      </c>
      <c r="Q3524" s="71" t="n">
        <v>11955666.46</v>
      </c>
      <c r="R3524" t="inlineStr">
        <is>
          <t>BL-01</t>
        </is>
      </c>
      <c r="S3524" t="inlineStr">
        <is>
          <t>Hybrid</t>
        </is>
      </c>
      <c r="T3524" s="70" t="n">
        <v>21</v>
      </c>
      <c r="U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TY103516</t>
        </is>
      </c>
      <c r="B3525" s="68" t="n">
        <v>46127</v>
      </c>
      <c r="C3525" s="69" t="n">
        <v>2026</v>
      </c>
      <c r="D3525" t="inlineStr">
        <is>
          <t>Apr</t>
        </is>
      </c>
      <c r="E3525" t="inlineStr">
        <is>
          <t>North America</t>
        </is>
      </c>
      <c r="F3525" t="inlineStr">
        <is>
          <t>Canada</t>
        </is>
      </c>
      <c r="G3525" t="inlineStr">
        <is>
          <t>Camry</t>
        </is>
      </c>
      <c r="H3525" t="inlineStr">
        <is>
          <t>Dealer retail</t>
        </is>
      </c>
      <c r="I3525" t="inlineStr">
        <is>
          <t>Private buyer</t>
        </is>
      </c>
      <c r="J3525" t="inlineStr">
        <is>
          <t>Priya Nair</t>
        </is>
      </c>
      <c r="K3525" s="70" t="n">
        <v>17</v>
      </c>
      <c r="L3525" s="71" t="n">
        <v>3932557.12</v>
      </c>
      <c r="M3525" s="71" t="n">
        <v>66853471.04</v>
      </c>
      <c r="N3525" s="71" t="n">
        <v>2005604.13</v>
      </c>
      <c r="O3525" s="71" t="n">
        <v>64847866.91</v>
      </c>
      <c r="P3525" s="71" t="n">
        <v>54142740.67</v>
      </c>
      <c r="Q3525" s="71" t="n">
        <v>10705126.24</v>
      </c>
      <c r="R3525" t="inlineStr">
        <is>
          <t>TO-01</t>
        </is>
      </c>
      <c r="S3525" t="inlineStr">
        <is>
          <t>Petrol</t>
        </is>
      </c>
      <c r="T3525" s="70" t="n">
        <v>18</v>
      </c>
      <c r="U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TY103517</t>
        </is>
      </c>
      <c r="B3526" s="68" t="n">
        <v>46127</v>
      </c>
      <c r="C3526" s="69" t="n">
        <v>2026</v>
      </c>
      <c r="D3526" t="inlineStr">
        <is>
          <t>Apr</t>
        </is>
      </c>
      <c r="E3526" t="inlineStr">
        <is>
          <t>Asia</t>
        </is>
      </c>
      <c r="F3526" t="inlineStr">
        <is>
          <t>India</t>
        </is>
      </c>
      <c r="G3526" t="inlineStr">
        <is>
          <t>Prius</t>
        </is>
      </c>
      <c r="H3526" t="inlineStr">
        <is>
          <t>Dealer retail</t>
        </is>
      </c>
      <c r="I3526" t="inlineStr">
        <is>
          <t>Private buyer</t>
        </is>
      </c>
      <c r="J3526" t="inlineStr">
        <is>
          <t>Arjun Mehta</t>
        </is>
      </c>
      <c r="K3526" s="70" t="n">
        <v>8</v>
      </c>
      <c r="L3526" s="71" t="n">
        <v>3677151.42</v>
      </c>
      <c r="M3526" s="71" t="n">
        <v>29417211.36</v>
      </c>
      <c r="N3526" s="71" t="n">
        <v>588344.23</v>
      </c>
      <c r="O3526" s="71" t="n">
        <v>28828867.13</v>
      </c>
      <c r="P3526" s="71" t="n">
        <v>22346745.9</v>
      </c>
      <c r="Q3526" s="71" t="n">
        <v>6482121.23</v>
      </c>
      <c r="R3526" t="inlineStr">
        <is>
          <t>BL-04</t>
        </is>
      </c>
      <c r="S3526" t="inlineStr">
        <is>
          <t>Hybrid</t>
        </is>
      </c>
      <c r="T3526" s="70" t="n">
        <v>8</v>
      </c>
      <c r="U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TY103518</t>
        </is>
      </c>
      <c r="B3527" s="68" t="n">
        <v>46127</v>
      </c>
      <c r="C3527" s="69" t="n">
        <v>2026</v>
      </c>
      <c r="D3527" t="inlineStr">
        <is>
          <t>Apr</t>
        </is>
      </c>
      <c r="E3527" t="inlineStr">
        <is>
          <t>Japan</t>
        </is>
      </c>
      <c r="F3527" t="inlineStr">
        <is>
          <t>Japan</t>
        </is>
      </c>
      <c r="G3527" t="inlineStr">
        <is>
          <t>RAV4</t>
        </is>
      </c>
      <c r="H3527" t="inlineStr">
        <is>
          <t>Dealer retail</t>
        </is>
      </c>
      <c r="I3527" t="inlineStr">
        <is>
          <t>Private buyer</t>
        </is>
      </c>
      <c r="J3527" t="inlineStr">
        <is>
          <t>Priya Nair</t>
        </is>
      </c>
      <c r="K3527" s="70" t="n">
        <v>45</v>
      </c>
      <c r="L3527" s="71" t="n">
        <v>3889250.74</v>
      </c>
      <c r="M3527" s="71" t="n">
        <v>175016283.3</v>
      </c>
      <c r="N3527" s="71" t="n">
        <v>8750814.17</v>
      </c>
      <c r="O3527" s="71" t="n">
        <v>166265469.13</v>
      </c>
      <c r="P3527" s="71" t="n">
        <v>128511510.61</v>
      </c>
      <c r="Q3527" s="71" t="n">
        <v>37753958.52</v>
      </c>
      <c r="R3527" t="inlineStr">
        <is>
          <t>TK-01</t>
        </is>
      </c>
      <c r="S3527" t="inlineStr">
        <is>
          <t>Petrol</t>
        </is>
      </c>
      <c r="T3527" s="70" t="n">
        <v>44</v>
      </c>
      <c r="U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TY103519</t>
        </is>
      </c>
      <c r="B3528" s="68" t="n">
        <v>46127</v>
      </c>
      <c r="C3528" s="69" t="n">
        <v>2026</v>
      </c>
      <c r="D3528" t="inlineStr">
        <is>
          <t>Apr</t>
        </is>
      </c>
      <c r="E3528" t="inlineStr">
        <is>
          <t>Japan</t>
        </is>
      </c>
      <c r="F3528" t="inlineStr">
        <is>
          <t>Japan</t>
        </is>
      </c>
      <c r="G3528" t="inlineStr">
        <is>
          <t>Camry</t>
        </is>
      </c>
      <c r="H3528" t="inlineStr">
        <is>
          <t>Dealer retail</t>
        </is>
      </c>
      <c r="I3528" t="inlineStr">
        <is>
          <t>Company fleet</t>
        </is>
      </c>
      <c r="J3528" t="inlineStr">
        <is>
          <t>Lucas Martin</t>
        </is>
      </c>
      <c r="K3528" s="70" t="n">
        <v>23</v>
      </c>
      <c r="L3528" s="71" t="n">
        <v>3959422.11</v>
      </c>
      <c r="M3528" s="71" t="n">
        <v>91066708.53</v>
      </c>
      <c r="N3528" s="71" t="n">
        <v>2732001.26</v>
      </c>
      <c r="O3528" s="71" t="n">
        <v>88334707.27</v>
      </c>
      <c r="P3528" s="71" t="n">
        <v>75036306.37</v>
      </c>
      <c r="Q3528" s="71" t="n">
        <v>13298400.9</v>
      </c>
      <c r="R3528" t="inlineStr">
        <is>
          <t>TK-02</t>
        </is>
      </c>
      <c r="S3528" t="inlineStr">
        <is>
          <t>Hybrid</t>
        </is>
      </c>
      <c r="T3528" s="70" t="n">
        <v>22</v>
      </c>
      <c r="U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TY103520</t>
        </is>
      </c>
      <c r="B3529" s="68" t="n">
        <v>46127</v>
      </c>
      <c r="C3529" s="69" t="n">
        <v>2026</v>
      </c>
      <c r="D3529" t="inlineStr">
        <is>
          <t>Apr</t>
        </is>
      </c>
      <c r="E3529" t="inlineStr">
        <is>
          <t>Japan</t>
        </is>
      </c>
      <c r="F3529" t="inlineStr">
        <is>
          <t>Japan</t>
        </is>
      </c>
      <c r="G3529" t="inlineStr">
        <is>
          <t>Corolla</t>
        </is>
      </c>
      <c r="H3529" t="inlineStr">
        <is>
          <t>Dealer retail</t>
        </is>
      </c>
      <c r="I3529" t="inlineStr">
        <is>
          <t>Private buyer</t>
        </is>
      </c>
      <c r="J3529" t="inlineStr">
        <is>
          <t>Wei Chen</t>
        </is>
      </c>
      <c r="K3529" s="70" t="n">
        <v>7</v>
      </c>
      <c r="L3529" s="71" t="n">
        <v>2811018.41</v>
      </c>
      <c r="M3529" s="71" t="n">
        <v>19677128.87</v>
      </c>
      <c r="N3529" s="71" t="n">
        <v>0</v>
      </c>
      <c r="O3529" s="71" t="n">
        <v>19677128.87</v>
      </c>
      <c r="P3529" s="71" t="n">
        <v>16175701.24</v>
      </c>
      <c r="Q3529" s="71" t="n">
        <v>3501427.63</v>
      </c>
      <c r="R3529" t="inlineStr">
        <is>
          <t>TK-04</t>
        </is>
      </c>
      <c r="S3529" t="inlineStr">
        <is>
          <t>Petrol</t>
        </is>
      </c>
      <c r="T3529" s="70" t="n">
        <v>8</v>
      </c>
      <c r="U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TY103521</t>
        </is>
      </c>
      <c r="B3530" s="68" t="n">
        <v>46127</v>
      </c>
      <c r="C3530" s="69" t="n">
        <v>2026</v>
      </c>
      <c r="D3530" t="inlineStr">
        <is>
          <t>Apr</t>
        </is>
      </c>
      <c r="E3530" t="inlineStr">
        <is>
          <t>North America</t>
        </is>
      </c>
      <c r="F3530" t="inlineStr">
        <is>
          <t>Canada</t>
        </is>
      </c>
      <c r="G3530" t="inlineStr">
        <is>
          <t>Corolla</t>
        </is>
      </c>
      <c r="H3530" t="inlineStr">
        <is>
          <t>Fleet</t>
        </is>
      </c>
      <c r="I3530" t="inlineStr">
        <is>
          <t>Government</t>
        </is>
      </c>
      <c r="J3530" t="inlineStr">
        <is>
          <t>Shraddha Kulkarni</t>
        </is>
      </c>
      <c r="K3530" s="70" t="n">
        <v>27</v>
      </c>
      <c r="L3530" s="71" t="n">
        <v>2877626.7</v>
      </c>
      <c r="M3530" s="71" t="n">
        <v>77695920.90000001</v>
      </c>
      <c r="N3530" s="71" t="n">
        <v>2330877.63</v>
      </c>
      <c r="O3530" s="71" t="n">
        <v>75365043.27</v>
      </c>
      <c r="P3530" s="71" t="n">
        <v>62969544.62</v>
      </c>
      <c r="Q3530" s="71" t="n">
        <v>12395498.65</v>
      </c>
      <c r="R3530" t="inlineStr">
        <is>
          <t>TO-01</t>
        </is>
      </c>
      <c r="S3530" t="inlineStr">
        <is>
          <t>Petrol</t>
        </is>
      </c>
      <c r="T3530" s="70" t="n">
        <v>29</v>
      </c>
      <c r="U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TY103522</t>
        </is>
      </c>
      <c r="B3531" s="68" t="n">
        <v>46127</v>
      </c>
      <c r="C3531" s="69" t="n">
        <v>2026</v>
      </c>
      <c r="D3531" t="inlineStr">
        <is>
          <t>Apr</t>
        </is>
      </c>
      <c r="E3531" t="inlineStr">
        <is>
          <t>Japan</t>
        </is>
      </c>
      <c r="F3531" t="inlineStr">
        <is>
          <t>Japan</t>
        </is>
      </c>
      <c r="G3531" t="inlineStr">
        <is>
          <t>bZ4X</t>
        </is>
      </c>
      <c r="H3531" t="inlineStr">
        <is>
          <t>Dealer retail</t>
        </is>
      </c>
      <c r="I3531" t="inlineStr">
        <is>
          <t>Government</t>
        </is>
      </c>
      <c r="J3531" t="inlineStr">
        <is>
          <t>Fatima Al-Saud</t>
        </is>
      </c>
      <c r="K3531" s="70" t="n">
        <v>16</v>
      </c>
      <c r="L3531" s="71" t="n">
        <v>7193969.45</v>
      </c>
      <c r="M3531" s="71" t="n">
        <v>115103511.2</v>
      </c>
      <c r="N3531" s="71" t="n">
        <v>0</v>
      </c>
      <c r="O3531" s="71" t="n">
        <v>115103511.2</v>
      </c>
      <c r="P3531" s="71" t="n">
        <v>87963353.95999999</v>
      </c>
      <c r="Q3531" s="71" t="n">
        <v>27140157.24</v>
      </c>
      <c r="R3531" t="inlineStr">
        <is>
          <t>NG-02</t>
        </is>
      </c>
      <c r="S3531" t="inlineStr">
        <is>
          <t>EV</t>
        </is>
      </c>
      <c r="T3531" s="70" t="n">
        <v>16</v>
      </c>
      <c r="U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TY103523</t>
        </is>
      </c>
      <c r="B3532" s="68" t="n">
        <v>46127</v>
      </c>
      <c r="C3532" s="69" t="n">
        <v>2026</v>
      </c>
      <c r="D3532" t="inlineStr">
        <is>
          <t>Apr</t>
        </is>
      </c>
      <c r="E3532" t="inlineStr">
        <is>
          <t>Japan</t>
        </is>
      </c>
      <c r="F3532" t="inlineStr">
        <is>
          <t>Japan</t>
        </is>
      </c>
      <c r="G3532" t="inlineStr">
        <is>
          <t>Hilux</t>
        </is>
      </c>
      <c r="H3532" t="inlineStr">
        <is>
          <t>Fleet</t>
        </is>
      </c>
      <c r="I3532" t="inlineStr">
        <is>
          <t>Private buyer</t>
        </is>
      </c>
      <c r="J3532" t="inlineStr">
        <is>
          <t>Wei Chen</t>
        </is>
      </c>
      <c r="K3532" s="70" t="n">
        <v>32</v>
      </c>
      <c r="L3532" s="71" t="n">
        <v>4008864.2</v>
      </c>
      <c r="M3532" s="71" t="n">
        <v>128283654.4</v>
      </c>
      <c r="N3532" s="71" t="n">
        <v>0</v>
      </c>
      <c r="O3532" s="71" t="n">
        <v>128283654.4</v>
      </c>
      <c r="P3532" s="71" t="n">
        <v>100817733.75</v>
      </c>
      <c r="Q3532" s="71" t="n">
        <v>27465920.65</v>
      </c>
      <c r="R3532" t="inlineStr">
        <is>
          <t>OS-01</t>
        </is>
      </c>
      <c r="S3532" t="inlineStr">
        <is>
          <t>Petrol</t>
        </is>
      </c>
      <c r="T3532" s="70" t="n">
        <v>36</v>
      </c>
      <c r="U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TY103524</t>
        </is>
      </c>
      <c r="B3533" s="68" t="n">
        <v>46127</v>
      </c>
      <c r="C3533" s="69" t="n">
        <v>2026</v>
      </c>
      <c r="D3533" t="inlineStr">
        <is>
          <t>Apr</t>
        </is>
      </c>
      <c r="E3533" t="inlineStr">
        <is>
          <t>Middle East</t>
        </is>
      </c>
      <c r="F3533" t="inlineStr">
        <is>
          <t>UAE</t>
        </is>
      </c>
      <c r="G3533" t="inlineStr">
        <is>
          <t>Land Cruiser</t>
        </is>
      </c>
      <c r="H3533" t="inlineStr">
        <is>
          <t>Dealer retail</t>
        </is>
      </c>
      <c r="I3533" t="inlineStr">
        <is>
          <t>Private buyer</t>
        </is>
      </c>
      <c r="J3533" t="inlineStr">
        <is>
          <t>Carlos Silva</t>
        </is>
      </c>
      <c r="K3533" s="70" t="n">
        <v>43</v>
      </c>
      <c r="L3533" s="71" t="n">
        <v>7742359.9</v>
      </c>
      <c r="M3533" s="71" t="n">
        <v>332921475.7</v>
      </c>
      <c r="N3533" s="71" t="n">
        <v>0</v>
      </c>
      <c r="O3533" s="71" t="n">
        <v>332921475.7</v>
      </c>
      <c r="P3533" s="71" t="n">
        <v>243656360.19</v>
      </c>
      <c r="Q3533" s="71" t="n">
        <v>89265115.51000001</v>
      </c>
      <c r="R3533" t="inlineStr">
        <is>
          <t>DB-02</t>
        </is>
      </c>
      <c r="S3533" t="inlineStr">
        <is>
          <t>Hybrid</t>
        </is>
      </c>
      <c r="T3533" s="70" t="n">
        <v>45</v>
      </c>
      <c r="U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TY103525</t>
        </is>
      </c>
      <c r="B3534" s="68" t="n">
        <v>46128</v>
      </c>
      <c r="C3534" s="69" t="n">
        <v>2026</v>
      </c>
      <c r="D3534" t="inlineStr">
        <is>
          <t>Apr</t>
        </is>
      </c>
      <c r="E3534" t="inlineStr">
        <is>
          <t>Japan</t>
        </is>
      </c>
      <c r="F3534" t="inlineStr">
        <is>
          <t>Japan</t>
        </is>
      </c>
      <c r="G3534" t="inlineStr">
        <is>
          <t>Land Cruiser</t>
        </is>
      </c>
      <c r="H3534" t="inlineStr">
        <is>
          <t>Dealer retail</t>
        </is>
      </c>
      <c r="I3534" t="inlineStr">
        <is>
          <t>Private buyer</t>
        </is>
      </c>
      <c r="J3534" t="inlineStr">
        <is>
          <t>Ravindra Patil</t>
        </is>
      </c>
      <c r="K3534" s="70" t="n">
        <v>39</v>
      </c>
      <c r="L3534" s="71" t="n">
        <v>7610979.17</v>
      </c>
      <c r="M3534" s="71" t="n">
        <v>296828187.63</v>
      </c>
      <c r="N3534" s="71" t="n">
        <v>8904845.630000001</v>
      </c>
      <c r="O3534" s="71" t="n">
        <v>287923342</v>
      </c>
      <c r="P3534" s="71" t="n">
        <v>212610193.81</v>
      </c>
      <c r="Q3534" s="71" t="n">
        <v>75313148.19</v>
      </c>
      <c r="R3534" t="inlineStr">
        <is>
          <t>NG-02</t>
        </is>
      </c>
      <c r="S3534" t="inlineStr">
        <is>
          <t>Diesel</t>
        </is>
      </c>
      <c r="T3534" s="70" t="n">
        <v>41</v>
      </c>
      <c r="U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TY103526</t>
        </is>
      </c>
      <c r="B3535" s="68" t="n">
        <v>46128</v>
      </c>
      <c r="C3535" s="69" t="n">
        <v>2026</v>
      </c>
      <c r="D3535" t="inlineStr">
        <is>
          <t>Apr</t>
        </is>
      </c>
      <c r="E3535" t="inlineStr">
        <is>
          <t>North America</t>
        </is>
      </c>
      <c r="F3535" t="inlineStr">
        <is>
          <t>USA</t>
        </is>
      </c>
      <c r="G3535" t="inlineStr">
        <is>
          <t>Land Cruiser</t>
        </is>
      </c>
      <c r="H3535" t="inlineStr">
        <is>
          <t>Dealer retail</t>
        </is>
      </c>
      <c r="I3535" t="inlineStr">
        <is>
          <t>Company fleet</t>
        </is>
      </c>
      <c r="J3535" t="inlineStr">
        <is>
          <t>Amir Khan</t>
        </is>
      </c>
      <c r="K3535" s="70" t="n">
        <v>3</v>
      </c>
      <c r="L3535" s="71" t="n">
        <v>7228190.78</v>
      </c>
      <c r="M3535" s="71" t="n">
        <v>21684572.34</v>
      </c>
      <c r="N3535" s="71" t="n">
        <v>0</v>
      </c>
      <c r="O3535" s="71" t="n">
        <v>21684572.34</v>
      </c>
      <c r="P3535" s="71" t="n">
        <v>16788045.71</v>
      </c>
      <c r="Q3535" s="71" t="n">
        <v>4896526.63</v>
      </c>
      <c r="R3535" t="inlineStr">
        <is>
          <t>LA-03</t>
        </is>
      </c>
      <c r="S3535" t="inlineStr">
        <is>
          <t>Diesel</t>
        </is>
      </c>
      <c r="T3535" s="70" t="n">
        <v>3</v>
      </c>
      <c r="U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TY103527</t>
        </is>
      </c>
      <c r="B3536" s="68" t="n">
        <v>46128</v>
      </c>
      <c r="C3536" s="69" t="n">
        <v>2026</v>
      </c>
      <c r="D3536" t="inlineStr">
        <is>
          <t>Apr</t>
        </is>
      </c>
      <c r="E3536" t="inlineStr">
        <is>
          <t>Europe</t>
        </is>
      </c>
      <c r="F3536" t="inlineStr">
        <is>
          <t>Germany</t>
        </is>
      </c>
      <c r="G3536" t="inlineStr">
        <is>
          <t>Corolla</t>
        </is>
      </c>
      <c r="H3536" t="inlineStr">
        <is>
          <t>Dealer retail</t>
        </is>
      </c>
      <c r="I3536" t="inlineStr">
        <is>
          <t>Private buyer</t>
        </is>
      </c>
      <c r="J3536" t="inlineStr">
        <is>
          <t>Fatima Al-Saud</t>
        </is>
      </c>
      <c r="K3536" s="70" t="n">
        <v>46</v>
      </c>
      <c r="L3536" s="71" t="n">
        <v>2696362.4</v>
      </c>
      <c r="M3536" s="71" t="n">
        <v>124032670.4</v>
      </c>
      <c r="N3536" s="71" t="n">
        <v>3720980.11</v>
      </c>
      <c r="O3536" s="71" t="n">
        <v>120311690.29</v>
      </c>
      <c r="P3536" s="71" t="n">
        <v>104162571.28</v>
      </c>
      <c r="Q3536" s="71" t="n">
        <v>16149119.01</v>
      </c>
      <c r="R3536" t="inlineStr">
        <is>
          <t>BE-01</t>
        </is>
      </c>
      <c r="S3536" t="inlineStr">
        <is>
          <t>Hybrid</t>
        </is>
      </c>
      <c r="T3536" s="70" t="n">
        <v>49</v>
      </c>
      <c r="U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TY103528</t>
        </is>
      </c>
      <c r="B3537" s="68" t="n">
        <v>46128</v>
      </c>
      <c r="C3537" s="69" t="n">
        <v>2026</v>
      </c>
      <c r="D3537" t="inlineStr">
        <is>
          <t>Apr</t>
        </is>
      </c>
      <c r="E3537" t="inlineStr">
        <is>
          <t>North America</t>
        </is>
      </c>
      <c r="F3537" t="inlineStr">
        <is>
          <t>USA</t>
        </is>
      </c>
      <c r="G3537" t="inlineStr">
        <is>
          <t>Land Cruiser</t>
        </is>
      </c>
      <c r="H3537" t="inlineStr">
        <is>
          <t>Online reservation</t>
        </is>
      </c>
      <c r="I3537" t="inlineStr">
        <is>
          <t>Private buyer</t>
        </is>
      </c>
      <c r="J3537" t="inlineStr">
        <is>
          <t>Fatima Al-Saud</t>
        </is>
      </c>
      <c r="K3537" s="70" t="n">
        <v>13</v>
      </c>
      <c r="L3537" s="71" t="n">
        <v>7896144.77</v>
      </c>
      <c r="M3537" s="71" t="n">
        <v>102649882.01</v>
      </c>
      <c r="N3537" s="71" t="n">
        <v>0</v>
      </c>
      <c r="O3537" s="71" t="n">
        <v>102649882.01</v>
      </c>
      <c r="P3537" s="71" t="n">
        <v>72103416.63</v>
      </c>
      <c r="Q3537" s="71" t="n">
        <v>30546465.38</v>
      </c>
      <c r="R3537" t="inlineStr">
        <is>
          <t>TX-01</t>
        </is>
      </c>
      <c r="S3537" t="inlineStr">
        <is>
          <t>Petrol</t>
        </is>
      </c>
      <c r="T3537" s="70" t="n">
        <v>13</v>
      </c>
      <c r="U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TY103529</t>
        </is>
      </c>
      <c r="B3538" s="68" t="n">
        <v>46128</v>
      </c>
      <c r="C3538" s="69" t="n">
        <v>2026</v>
      </c>
      <c r="D3538" t="inlineStr">
        <is>
          <t>Apr</t>
        </is>
      </c>
      <c r="E3538" t="inlineStr">
        <is>
          <t>Japan</t>
        </is>
      </c>
      <c r="F3538" t="inlineStr">
        <is>
          <t>Japan</t>
        </is>
      </c>
      <c r="G3538" t="inlineStr">
        <is>
          <t>Hilux</t>
        </is>
      </c>
      <c r="H3538" t="inlineStr">
        <is>
          <t>Fleet</t>
        </is>
      </c>
      <c r="I3538" t="inlineStr">
        <is>
          <t>Private buyer</t>
        </is>
      </c>
      <c r="J3538" t="inlineStr">
        <is>
          <t>Arjun Mehta</t>
        </is>
      </c>
      <c r="K3538" s="70" t="n">
        <v>44</v>
      </c>
      <c r="L3538" s="71" t="n">
        <v>4132206.77</v>
      </c>
      <c r="M3538" s="71" t="n">
        <v>181817097.88</v>
      </c>
      <c r="N3538" s="71" t="n">
        <v>9090854.890000001</v>
      </c>
      <c r="O3538" s="71" t="n">
        <v>172726242.99</v>
      </c>
      <c r="P3538" s="71" t="n">
        <v>140433046.76</v>
      </c>
      <c r="Q3538" s="71" t="n">
        <v>32293196.23</v>
      </c>
      <c r="R3538" t="inlineStr">
        <is>
          <t>OS-03</t>
        </is>
      </c>
      <c r="S3538" t="inlineStr">
        <is>
          <t>Petrol</t>
        </is>
      </c>
      <c r="T3538" s="70" t="n">
        <v>45</v>
      </c>
      <c r="U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TY103530</t>
        </is>
      </c>
      <c r="B3539" s="68" t="n">
        <v>46128</v>
      </c>
      <c r="C3539" s="69" t="n">
        <v>2026</v>
      </c>
      <c r="D3539" t="inlineStr">
        <is>
          <t>Apr</t>
        </is>
      </c>
      <c r="E3539" t="inlineStr">
        <is>
          <t>Asia</t>
        </is>
      </c>
      <c r="F3539" t="inlineStr">
        <is>
          <t>Indonesia</t>
        </is>
      </c>
      <c r="G3539" t="inlineStr">
        <is>
          <t>RAV4</t>
        </is>
      </c>
      <c r="H3539" t="inlineStr">
        <is>
          <t>Dealer retail</t>
        </is>
      </c>
      <c r="I3539" t="inlineStr">
        <is>
          <t>Private buyer</t>
        </is>
      </c>
      <c r="J3539" t="inlineStr">
        <is>
          <t>Mei Lin</t>
        </is>
      </c>
      <c r="K3539" s="70" t="n">
        <v>15</v>
      </c>
      <c r="L3539" s="71" t="n">
        <v>3697385.71</v>
      </c>
      <c r="M3539" s="71" t="n">
        <v>55460785.65</v>
      </c>
      <c r="N3539" s="71" t="n">
        <v>1109215.71</v>
      </c>
      <c r="O3539" s="71" t="n">
        <v>54351569.94</v>
      </c>
      <c r="P3539" s="71" t="n">
        <v>42047868.55</v>
      </c>
      <c r="Q3539" s="71" t="n">
        <v>12303701.39</v>
      </c>
      <c r="R3539" t="inlineStr">
        <is>
          <t>JK-04</t>
        </is>
      </c>
      <c r="S3539" t="inlineStr">
        <is>
          <t>Hybrid</t>
        </is>
      </c>
      <c r="T3539" s="70" t="n">
        <v>16</v>
      </c>
      <c r="U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TY103531</t>
        </is>
      </c>
      <c r="B3540" s="68" t="n">
        <v>46128</v>
      </c>
      <c r="C3540" s="69" t="n">
        <v>2026</v>
      </c>
      <c r="D3540" t="inlineStr">
        <is>
          <t>Apr</t>
        </is>
      </c>
      <c r="E3540" t="inlineStr">
        <is>
          <t>Japan</t>
        </is>
      </c>
      <c r="F3540" t="inlineStr">
        <is>
          <t>Japan</t>
        </is>
      </c>
      <c r="G3540" t="inlineStr">
        <is>
          <t>Corolla</t>
        </is>
      </c>
      <c r="H3540" t="inlineStr">
        <is>
          <t>Dealer retail</t>
        </is>
      </c>
      <c r="I3540" t="inlineStr">
        <is>
          <t>Company fleet</t>
        </is>
      </c>
      <c r="J3540" t="inlineStr">
        <is>
          <t>Ana Costa</t>
        </is>
      </c>
      <c r="K3540" s="70" t="n">
        <v>23</v>
      </c>
      <c r="L3540" s="71" t="n">
        <v>2746639.49</v>
      </c>
      <c r="M3540" s="71" t="n">
        <v>63172708.27</v>
      </c>
      <c r="N3540" s="71" t="n">
        <v>1263454.17</v>
      </c>
      <c r="O3540" s="71" t="n">
        <v>61909254.1</v>
      </c>
      <c r="P3540" s="71" t="n">
        <v>51330926.11</v>
      </c>
      <c r="Q3540" s="71" t="n">
        <v>10578327.99</v>
      </c>
      <c r="R3540" t="inlineStr">
        <is>
          <t>TK-01</t>
        </is>
      </c>
      <c r="S3540" t="inlineStr">
        <is>
          <t>Petrol</t>
        </is>
      </c>
      <c r="T3540" s="70" t="n">
        <v>24</v>
      </c>
      <c r="U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TY103532</t>
        </is>
      </c>
      <c r="B3541" s="68" t="n">
        <v>46129</v>
      </c>
      <c r="C3541" s="69" t="n">
        <v>2026</v>
      </c>
      <c r="D3541" t="inlineStr">
        <is>
          <t>Apr</t>
        </is>
      </c>
      <c r="E3541" t="inlineStr">
        <is>
          <t>Europe</t>
        </is>
      </c>
      <c r="F3541" t="inlineStr">
        <is>
          <t>UK</t>
        </is>
      </c>
      <c r="G3541" t="inlineStr">
        <is>
          <t>Prius</t>
        </is>
      </c>
      <c r="H3541" t="inlineStr">
        <is>
          <t>Fleet</t>
        </is>
      </c>
      <c r="I3541" t="inlineStr">
        <is>
          <t>Private buyer</t>
        </is>
      </c>
      <c r="J3541" t="inlineStr">
        <is>
          <t>Aisha Bello</t>
        </is>
      </c>
      <c r="K3541" s="70" t="n">
        <v>49</v>
      </c>
      <c r="L3541" s="71" t="n">
        <v>3583007.18</v>
      </c>
      <c r="M3541" s="71" t="n">
        <v>175567351.82</v>
      </c>
      <c r="N3541" s="71" t="n">
        <v>5267020.55</v>
      </c>
      <c r="O3541" s="71" t="n">
        <v>170300331.27</v>
      </c>
      <c r="P3541" s="71" t="n">
        <v>140964720.81</v>
      </c>
      <c r="Q3541" s="71" t="n">
        <v>29335610.46</v>
      </c>
      <c r="R3541" t="inlineStr">
        <is>
          <t>LN-03</t>
        </is>
      </c>
      <c r="S3541" t="inlineStr">
        <is>
          <t>Hybrid</t>
        </is>
      </c>
      <c r="T3541" s="70" t="n">
        <v>51</v>
      </c>
      <c r="U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TY103533</t>
        </is>
      </c>
      <c r="B3542" s="68" t="n">
        <v>46129</v>
      </c>
      <c r="C3542" s="69" t="n">
        <v>2026</v>
      </c>
      <c r="D3542" t="inlineStr">
        <is>
          <t>Apr</t>
        </is>
      </c>
      <c r="E3542" t="inlineStr">
        <is>
          <t>Asia</t>
        </is>
      </c>
      <c r="F3542" t="inlineStr">
        <is>
          <t>India</t>
        </is>
      </c>
      <c r="G3542" t="inlineStr">
        <is>
          <t>RAV4</t>
        </is>
      </c>
      <c r="H3542" t="inlineStr">
        <is>
          <t>Fleet</t>
        </is>
      </c>
      <c r="I3542" t="inlineStr">
        <is>
          <t>Company fleet</t>
        </is>
      </c>
      <c r="J3542" t="inlineStr">
        <is>
          <t>Yuki Sato</t>
        </is>
      </c>
      <c r="K3542" s="70" t="n">
        <v>36</v>
      </c>
      <c r="L3542" s="71" t="n">
        <v>3523319.08</v>
      </c>
      <c r="M3542" s="71" t="n">
        <v>126839486.88</v>
      </c>
      <c r="N3542" s="71" t="n">
        <v>0</v>
      </c>
      <c r="O3542" s="71" t="n">
        <v>126839486.88</v>
      </c>
      <c r="P3542" s="71" t="n">
        <v>102103074.61</v>
      </c>
      <c r="Q3542" s="71" t="n">
        <v>24736412.27</v>
      </c>
      <c r="R3542" t="inlineStr">
        <is>
          <t>BL-03</t>
        </is>
      </c>
      <c r="S3542" t="inlineStr">
        <is>
          <t>Petrol</t>
        </is>
      </c>
      <c r="T3542" s="70" t="n">
        <v>37</v>
      </c>
      <c r="U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TY103534</t>
        </is>
      </c>
      <c r="B3543" s="68" t="n">
        <v>46129</v>
      </c>
      <c r="C3543" s="69" t="n">
        <v>2026</v>
      </c>
      <c r="D3543" t="inlineStr">
        <is>
          <t>Apr</t>
        </is>
      </c>
      <c r="E3543" t="inlineStr">
        <is>
          <t>North America</t>
        </is>
      </c>
      <c r="F3543" t="inlineStr">
        <is>
          <t>USA</t>
        </is>
      </c>
      <c r="G3543" t="inlineStr">
        <is>
          <t>Hilux</t>
        </is>
      </c>
      <c r="H3543" t="inlineStr">
        <is>
          <t>Dealer retail</t>
        </is>
      </c>
      <c r="I3543" t="inlineStr">
        <is>
          <t>Company fleet</t>
        </is>
      </c>
      <c r="J3543" t="inlineStr">
        <is>
          <t>Arjun Mehta</t>
        </is>
      </c>
      <c r="K3543" s="70" t="n">
        <v>33</v>
      </c>
      <c r="L3543" s="71" t="n">
        <v>3890113.34</v>
      </c>
      <c r="M3543" s="71" t="n">
        <v>128373740.22</v>
      </c>
      <c r="N3543" s="71" t="n">
        <v>2567474.8</v>
      </c>
      <c r="O3543" s="71" t="n">
        <v>125806265.42</v>
      </c>
      <c r="P3543" s="71" t="n">
        <v>108351330.78</v>
      </c>
      <c r="Q3543" s="71" t="n">
        <v>17454934.64</v>
      </c>
      <c r="R3543" t="inlineStr">
        <is>
          <t>NY-01</t>
        </is>
      </c>
      <c r="S3543" t="inlineStr">
        <is>
          <t>Diesel</t>
        </is>
      </c>
      <c r="T3543" s="70" t="n">
        <v>32</v>
      </c>
      <c r="U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TY103535</t>
        </is>
      </c>
      <c r="B3544" s="68" t="n">
        <v>46129</v>
      </c>
      <c r="C3544" s="69" t="n">
        <v>2026</v>
      </c>
      <c r="D3544" t="inlineStr">
        <is>
          <t>Apr</t>
        </is>
      </c>
      <c r="E3544" t="inlineStr">
        <is>
          <t>Middle East</t>
        </is>
      </c>
      <c r="F3544" t="inlineStr">
        <is>
          <t>UAE</t>
        </is>
      </c>
      <c r="G3544" t="inlineStr">
        <is>
          <t>Hilux</t>
        </is>
      </c>
      <c r="H3544" t="inlineStr">
        <is>
          <t>Dealer retail</t>
        </is>
      </c>
      <c r="I3544" t="inlineStr">
        <is>
          <t>Private buyer</t>
        </is>
      </c>
      <c r="J3544" t="inlineStr">
        <is>
          <t>Sara Rossi</t>
        </is>
      </c>
      <c r="K3544" s="70" t="n">
        <v>31</v>
      </c>
      <c r="L3544" s="71" t="n">
        <v>4230244.77</v>
      </c>
      <c r="M3544" s="71" t="n">
        <v>131137587.87</v>
      </c>
      <c r="N3544" s="71" t="n">
        <v>3934127.64</v>
      </c>
      <c r="O3544" s="71" t="n">
        <v>127203460.23</v>
      </c>
      <c r="P3544" s="71" t="n">
        <v>101043674.55</v>
      </c>
      <c r="Q3544" s="71" t="n">
        <v>26159785.68</v>
      </c>
      <c r="R3544" t="inlineStr">
        <is>
          <t>DB-02</t>
        </is>
      </c>
      <c r="S3544" t="inlineStr">
        <is>
          <t>Diesel</t>
        </is>
      </c>
      <c r="T3544" s="70" t="n">
        <v>30</v>
      </c>
      <c r="U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TY103536</t>
        </is>
      </c>
      <c r="B3545" s="68" t="n">
        <v>46129</v>
      </c>
      <c r="C3545" s="69" t="n">
        <v>2026</v>
      </c>
      <c r="D3545" t="inlineStr">
        <is>
          <t>Apr</t>
        </is>
      </c>
      <c r="E3545" t="inlineStr">
        <is>
          <t>Asia</t>
        </is>
      </c>
      <c r="F3545" t="inlineStr">
        <is>
          <t>Indonesia</t>
        </is>
      </c>
      <c r="G3545" t="inlineStr">
        <is>
          <t>bZ4X</t>
        </is>
      </c>
      <c r="H3545" t="inlineStr">
        <is>
          <t>Dealer retail</t>
        </is>
      </c>
      <c r="I3545" t="inlineStr">
        <is>
          <t>Private buyer</t>
        </is>
      </c>
      <c r="J3545" t="inlineStr">
        <is>
          <t>Mei Lin</t>
        </is>
      </c>
      <c r="K3545" s="70" t="n">
        <v>46</v>
      </c>
      <c r="L3545" s="71" t="n">
        <v>7204282.84</v>
      </c>
      <c r="M3545" s="71" t="n">
        <v>331397010.64</v>
      </c>
      <c r="N3545" s="71" t="n">
        <v>16569850.53</v>
      </c>
      <c r="O3545" s="71" t="n">
        <v>314827160.11</v>
      </c>
      <c r="P3545" s="71" t="n">
        <v>240140339.72</v>
      </c>
      <c r="Q3545" s="71" t="n">
        <v>74686820.39</v>
      </c>
      <c r="R3545" t="inlineStr">
        <is>
          <t>JK-02</t>
        </is>
      </c>
      <c r="S3545" t="inlineStr">
        <is>
          <t>EV</t>
        </is>
      </c>
      <c r="T3545" s="70" t="n">
        <v>44</v>
      </c>
      <c r="U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TY103537</t>
        </is>
      </c>
      <c r="B3546" s="68" t="n">
        <v>46129</v>
      </c>
      <c r="C3546" s="69" t="n">
        <v>2026</v>
      </c>
      <c r="D3546" t="inlineStr">
        <is>
          <t>Apr</t>
        </is>
      </c>
      <c r="E3546" t="inlineStr">
        <is>
          <t>Europe</t>
        </is>
      </c>
      <c r="F3546" t="inlineStr">
        <is>
          <t>UK</t>
        </is>
      </c>
      <c r="G3546" t="inlineStr">
        <is>
          <t>Prius</t>
        </is>
      </c>
      <c r="H3546" t="inlineStr">
        <is>
          <t>Dealer retail</t>
        </is>
      </c>
      <c r="I3546" t="inlineStr">
        <is>
          <t>Company fleet</t>
        </is>
      </c>
      <c r="J3546" t="inlineStr">
        <is>
          <t>Yuki Sato</t>
        </is>
      </c>
      <c r="K3546" s="70" t="n">
        <v>29</v>
      </c>
      <c r="L3546" s="71" t="n">
        <v>3721325.69</v>
      </c>
      <c r="M3546" s="71" t="n">
        <v>107918445.01</v>
      </c>
      <c r="N3546" s="71" t="n">
        <v>0</v>
      </c>
      <c r="O3546" s="71" t="n">
        <v>107918445.01</v>
      </c>
      <c r="P3546" s="71" t="n">
        <v>84465953.05</v>
      </c>
      <c r="Q3546" s="71" t="n">
        <v>23452491.96</v>
      </c>
      <c r="R3546" t="inlineStr">
        <is>
          <t>LN-03</t>
        </is>
      </c>
      <c r="S3546" t="inlineStr">
        <is>
          <t>Hybrid</t>
        </is>
      </c>
      <c r="T3546" s="70" t="n">
        <v>30</v>
      </c>
      <c r="U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TY103538</t>
        </is>
      </c>
      <c r="B3547" s="68" t="n">
        <v>46129</v>
      </c>
      <c r="C3547" s="69" t="n">
        <v>2026</v>
      </c>
      <c r="D3547" t="inlineStr">
        <is>
          <t>Apr</t>
        </is>
      </c>
      <c r="E3547" t="inlineStr">
        <is>
          <t>North America</t>
        </is>
      </c>
      <c r="F3547" t="inlineStr">
        <is>
          <t>USA</t>
        </is>
      </c>
      <c r="G3547" t="inlineStr">
        <is>
          <t>Land Cruiser</t>
        </is>
      </c>
      <c r="H3547" t="inlineStr">
        <is>
          <t>Online reservation</t>
        </is>
      </c>
      <c r="I3547" t="inlineStr">
        <is>
          <t>Private buyer</t>
        </is>
      </c>
      <c r="J3547" t="inlineStr">
        <is>
          <t>Amir Khan</t>
        </is>
      </c>
      <c r="K3547" s="70" t="n">
        <v>20</v>
      </c>
      <c r="L3547" s="71" t="n">
        <v>7995437.74</v>
      </c>
      <c r="M3547" s="71" t="n">
        <v>159908754.8</v>
      </c>
      <c r="N3547" s="71" t="n">
        <v>4797262.64</v>
      </c>
      <c r="O3547" s="71" t="n">
        <v>155111492.16</v>
      </c>
      <c r="P3547" s="71" t="n">
        <v>110959969.58</v>
      </c>
      <c r="Q3547" s="71" t="n">
        <v>44151522.58</v>
      </c>
      <c r="R3547" t="inlineStr">
        <is>
          <t>NY-02</t>
        </is>
      </c>
      <c r="S3547" t="inlineStr">
        <is>
          <t>Hybrid</t>
        </is>
      </c>
      <c r="T3547" s="70" t="n">
        <v>22</v>
      </c>
      <c r="U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TY103539</t>
        </is>
      </c>
      <c r="B3548" s="68" t="n">
        <v>46129</v>
      </c>
      <c r="C3548" s="69" t="n">
        <v>2026</v>
      </c>
      <c r="D3548" t="inlineStr">
        <is>
          <t>Apr</t>
        </is>
      </c>
      <c r="E3548" t="inlineStr">
        <is>
          <t>Europe</t>
        </is>
      </c>
      <c r="F3548" t="inlineStr">
        <is>
          <t>UK</t>
        </is>
      </c>
      <c r="G3548" t="inlineStr">
        <is>
          <t>bZ4X</t>
        </is>
      </c>
      <c r="H3548" t="inlineStr">
        <is>
          <t>Dealer retail</t>
        </is>
      </c>
      <c r="I3548" t="inlineStr">
        <is>
          <t>Private buyer</t>
        </is>
      </c>
      <c r="J3548" t="inlineStr">
        <is>
          <t>Amir Khan</t>
        </is>
      </c>
      <c r="K3548" s="70" t="n">
        <v>14</v>
      </c>
      <c r="L3548" s="71" t="n">
        <v>7275478.51</v>
      </c>
      <c r="M3548" s="71" t="n">
        <v>101856699.14</v>
      </c>
      <c r="N3548" s="71" t="n">
        <v>0</v>
      </c>
      <c r="O3548" s="71" t="n">
        <v>101856699.14</v>
      </c>
      <c r="P3548" s="71" t="n">
        <v>77475626.05</v>
      </c>
      <c r="Q3548" s="71" t="n">
        <v>24381073.09</v>
      </c>
      <c r="R3548" t="inlineStr">
        <is>
          <t>LN-02</t>
        </is>
      </c>
      <c r="S3548" t="inlineStr">
        <is>
          <t>EV</t>
        </is>
      </c>
      <c r="T3548" s="70" t="n">
        <v>14</v>
      </c>
      <c r="U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TY103540</t>
        </is>
      </c>
      <c r="B3549" s="68" t="n">
        <v>46129</v>
      </c>
      <c r="C3549" s="69" t="n">
        <v>2026</v>
      </c>
      <c r="D3549" t="inlineStr">
        <is>
          <t>Apr</t>
        </is>
      </c>
      <c r="E3549" t="inlineStr">
        <is>
          <t>Asia</t>
        </is>
      </c>
      <c r="F3549" t="inlineStr">
        <is>
          <t>India</t>
        </is>
      </c>
      <c r="G3549" t="inlineStr">
        <is>
          <t>Camry</t>
        </is>
      </c>
      <c r="H3549" t="inlineStr">
        <is>
          <t>Fleet</t>
        </is>
      </c>
      <c r="I3549" t="inlineStr">
        <is>
          <t>Private buyer</t>
        </is>
      </c>
      <c r="J3549" t="inlineStr">
        <is>
          <t>Mei Lin</t>
        </is>
      </c>
      <c r="K3549" s="70" t="n">
        <v>33</v>
      </c>
      <c r="L3549" s="71" t="n">
        <v>3966597.6</v>
      </c>
      <c r="M3549" s="71" t="n">
        <v>130897720.8</v>
      </c>
      <c r="N3549" s="71" t="n">
        <v>3926931.62</v>
      </c>
      <c r="O3549" s="71" t="n">
        <v>126970789.18</v>
      </c>
      <c r="P3549" s="71" t="n">
        <v>104348146.56</v>
      </c>
      <c r="Q3549" s="71" t="n">
        <v>22622642.62</v>
      </c>
      <c r="R3549" t="inlineStr">
        <is>
          <t>DL-04</t>
        </is>
      </c>
      <c r="S3549" t="inlineStr">
        <is>
          <t>Hybrid</t>
        </is>
      </c>
      <c r="T3549" s="70" t="n">
        <v>34</v>
      </c>
      <c r="U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TY103541</t>
        </is>
      </c>
      <c r="B3550" s="68" t="n">
        <v>46130</v>
      </c>
      <c r="C3550" s="69" t="n">
        <v>2026</v>
      </c>
      <c r="D3550" t="inlineStr">
        <is>
          <t>Apr</t>
        </is>
      </c>
      <c r="E3550" t="inlineStr">
        <is>
          <t>North America</t>
        </is>
      </c>
      <c r="F3550" t="inlineStr">
        <is>
          <t>USA</t>
        </is>
      </c>
      <c r="G3550" t="inlineStr">
        <is>
          <t>RAV4</t>
        </is>
      </c>
      <c r="H3550" t="inlineStr">
        <is>
          <t>Dealer retail</t>
        </is>
      </c>
      <c r="I3550" t="inlineStr">
        <is>
          <t>Private buyer</t>
        </is>
      </c>
      <c r="J3550" t="inlineStr">
        <is>
          <t>Fatima Al-Saud</t>
        </is>
      </c>
      <c r="K3550" s="70" t="n">
        <v>22</v>
      </c>
      <c r="L3550" s="71" t="n">
        <v>3904629.91</v>
      </c>
      <c r="M3550" s="71" t="n">
        <v>85901858.02</v>
      </c>
      <c r="N3550" s="71" t="n">
        <v>4295092.9</v>
      </c>
      <c r="O3550" s="71" t="n">
        <v>81606765.12</v>
      </c>
      <c r="P3550" s="71" t="n">
        <v>64571080.9</v>
      </c>
      <c r="Q3550" s="71" t="n">
        <v>17035684.22</v>
      </c>
      <c r="R3550" t="inlineStr">
        <is>
          <t>TX-03</t>
        </is>
      </c>
      <c r="S3550" t="inlineStr">
        <is>
          <t>Hybrid</t>
        </is>
      </c>
      <c r="T3550" s="70" t="n">
        <v>22</v>
      </c>
      <c r="U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TY103542</t>
        </is>
      </c>
      <c r="B3551" s="68" t="n">
        <v>46130</v>
      </c>
      <c r="C3551" s="69" t="n">
        <v>2026</v>
      </c>
      <c r="D3551" t="inlineStr">
        <is>
          <t>Apr</t>
        </is>
      </c>
      <c r="E3551" t="inlineStr">
        <is>
          <t>North America</t>
        </is>
      </c>
      <c r="F3551" t="inlineStr">
        <is>
          <t>USA</t>
        </is>
      </c>
      <c r="G3551" t="inlineStr">
        <is>
          <t>Prius</t>
        </is>
      </c>
      <c r="H3551" t="inlineStr">
        <is>
          <t>Dealer retail</t>
        </is>
      </c>
      <c r="I3551" t="inlineStr">
        <is>
          <t>Government</t>
        </is>
      </c>
      <c r="J3551" t="inlineStr">
        <is>
          <t>Hiroshi Tanaka</t>
        </is>
      </c>
      <c r="K3551" s="70" t="n">
        <v>26</v>
      </c>
      <c r="L3551" s="71" t="n">
        <v>3877145.85</v>
      </c>
      <c r="M3551" s="71" t="n">
        <v>100805792.1</v>
      </c>
      <c r="N3551" s="71" t="n">
        <v>5040289.61</v>
      </c>
      <c r="O3551" s="71" t="n">
        <v>95765502.48999999</v>
      </c>
      <c r="P3551" s="71" t="n">
        <v>73248578.41</v>
      </c>
      <c r="Q3551" s="71" t="n">
        <v>22516924.08</v>
      </c>
      <c r="R3551" t="inlineStr">
        <is>
          <t>TX-01</t>
        </is>
      </c>
      <c r="S3551" t="inlineStr">
        <is>
          <t>Hybrid</t>
        </is>
      </c>
      <c r="T3551" s="70" t="n">
        <v>27</v>
      </c>
      <c r="U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TY103543</t>
        </is>
      </c>
      <c r="B3552" s="68" t="n">
        <v>46130</v>
      </c>
      <c r="C3552" s="69" t="n">
        <v>2026</v>
      </c>
      <c r="D3552" t="inlineStr">
        <is>
          <t>Apr</t>
        </is>
      </c>
      <c r="E3552" t="inlineStr">
        <is>
          <t>North America</t>
        </is>
      </c>
      <c r="F3552" t="inlineStr">
        <is>
          <t>USA</t>
        </is>
      </c>
      <c r="G3552" t="inlineStr">
        <is>
          <t>RAV4</t>
        </is>
      </c>
      <c r="H3552" t="inlineStr">
        <is>
          <t>Dealer retail</t>
        </is>
      </c>
      <c r="I3552" t="inlineStr">
        <is>
          <t>Private buyer</t>
        </is>
      </c>
      <c r="J3552" t="inlineStr">
        <is>
          <t>Liam O'Brien</t>
        </is>
      </c>
      <c r="K3552" s="70" t="n">
        <v>30</v>
      </c>
      <c r="L3552" s="71" t="n">
        <v>3678451.82</v>
      </c>
      <c r="M3552" s="71" t="n">
        <v>110353554.6</v>
      </c>
      <c r="N3552" s="71" t="n">
        <v>2207071.09</v>
      </c>
      <c r="O3552" s="71" t="n">
        <v>108146483.51</v>
      </c>
      <c r="P3552" s="71" t="n">
        <v>85176465.20999999</v>
      </c>
      <c r="Q3552" s="71" t="n">
        <v>22970018.3</v>
      </c>
      <c r="R3552" t="inlineStr">
        <is>
          <t>TX-02</t>
        </is>
      </c>
      <c r="S3552" t="inlineStr">
        <is>
          <t>Hybrid</t>
        </is>
      </c>
      <c r="T3552" s="70" t="n">
        <v>29</v>
      </c>
      <c r="U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TY103544</t>
        </is>
      </c>
      <c r="B3553" s="68" t="n">
        <v>46130</v>
      </c>
      <c r="C3553" s="69" t="n">
        <v>2026</v>
      </c>
      <c r="D3553" t="inlineStr">
        <is>
          <t>Apr</t>
        </is>
      </c>
      <c r="E3553" t="inlineStr">
        <is>
          <t>Japan</t>
        </is>
      </c>
      <c r="F3553" t="inlineStr">
        <is>
          <t>Japan</t>
        </is>
      </c>
      <c r="G3553" t="inlineStr">
        <is>
          <t>Prius</t>
        </is>
      </c>
      <c r="H3553" t="inlineStr">
        <is>
          <t>Dealer retail</t>
        </is>
      </c>
      <c r="I3553" t="inlineStr">
        <is>
          <t>Company fleet</t>
        </is>
      </c>
      <c r="J3553" t="inlineStr">
        <is>
          <t>Ana Costa</t>
        </is>
      </c>
      <c r="K3553" s="70" t="n">
        <v>6</v>
      </c>
      <c r="L3553" s="71" t="n">
        <v>3705601.01</v>
      </c>
      <c r="M3553" s="71" t="n">
        <v>22233606.06</v>
      </c>
      <c r="N3553" s="71" t="n">
        <v>444672.12</v>
      </c>
      <c r="O3553" s="71" t="n">
        <v>21788933.94</v>
      </c>
      <c r="P3553" s="71" t="n">
        <v>17398584.34</v>
      </c>
      <c r="Q3553" s="71" t="n">
        <v>4390349.6</v>
      </c>
      <c r="R3553" t="inlineStr">
        <is>
          <t>OS-03</t>
        </is>
      </c>
      <c r="S3553" t="inlineStr">
        <is>
          <t>Hybrid</t>
        </is>
      </c>
      <c r="T3553" s="70" t="n">
        <v>6</v>
      </c>
      <c r="U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TY103545</t>
        </is>
      </c>
      <c r="B3554" s="68" t="n">
        <v>46130</v>
      </c>
      <c r="C3554" s="69" t="n">
        <v>2026</v>
      </c>
      <c r="D3554" t="inlineStr">
        <is>
          <t>Apr</t>
        </is>
      </c>
      <c r="E3554" t="inlineStr">
        <is>
          <t>North America</t>
        </is>
      </c>
      <c r="F3554" t="inlineStr">
        <is>
          <t>USA</t>
        </is>
      </c>
      <c r="G3554" t="inlineStr">
        <is>
          <t>RAV4</t>
        </is>
      </c>
      <c r="H3554" t="inlineStr">
        <is>
          <t>Dealer retail</t>
        </is>
      </c>
      <c r="I3554" t="inlineStr">
        <is>
          <t>Private buyer</t>
        </is>
      </c>
      <c r="J3554" t="inlineStr">
        <is>
          <t>Ruhi Shaikh</t>
        </is>
      </c>
      <c r="K3554" s="70" t="n">
        <v>12</v>
      </c>
      <c r="L3554" s="71" t="n">
        <v>3610305.6</v>
      </c>
      <c r="M3554" s="71" t="n">
        <v>43323667.2</v>
      </c>
      <c r="N3554" s="71" t="n">
        <v>866473.34</v>
      </c>
      <c r="O3554" s="71" t="n">
        <v>42457193.86</v>
      </c>
      <c r="P3554" s="71" t="n">
        <v>32898210.51</v>
      </c>
      <c r="Q3554" s="71" t="n">
        <v>9558983.35</v>
      </c>
      <c r="R3554" t="inlineStr">
        <is>
          <t>LA-02</t>
        </is>
      </c>
      <c r="S3554" t="inlineStr">
        <is>
          <t>Petrol</t>
        </is>
      </c>
      <c r="T3554" s="70" t="n">
        <v>13</v>
      </c>
      <c r="U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TY103546</t>
        </is>
      </c>
      <c r="B3555" s="68" t="n">
        <v>46130</v>
      </c>
      <c r="C3555" s="69" t="n">
        <v>2026</v>
      </c>
      <c r="D3555" t="inlineStr">
        <is>
          <t>Apr</t>
        </is>
      </c>
      <c r="E3555" t="inlineStr">
        <is>
          <t>Japan</t>
        </is>
      </c>
      <c r="F3555" t="inlineStr">
        <is>
          <t>Japan</t>
        </is>
      </c>
      <c r="G3555" t="inlineStr">
        <is>
          <t>Hilux</t>
        </is>
      </c>
      <c r="H3555" t="inlineStr">
        <is>
          <t>Dealer retail</t>
        </is>
      </c>
      <c r="I3555" t="inlineStr">
        <is>
          <t>Company fleet</t>
        </is>
      </c>
      <c r="J3555" t="inlineStr">
        <is>
          <t>Shraddha Kulkarni</t>
        </is>
      </c>
      <c r="K3555" s="70" t="n">
        <v>38</v>
      </c>
      <c r="L3555" s="71" t="n">
        <v>3988571.15</v>
      </c>
      <c r="M3555" s="71" t="n">
        <v>151565703.7</v>
      </c>
      <c r="N3555" s="71" t="n">
        <v>3031314.07</v>
      </c>
      <c r="O3555" s="71" t="n">
        <v>148534389.63</v>
      </c>
      <c r="P3555" s="71" t="n">
        <v>122217546.45</v>
      </c>
      <c r="Q3555" s="71" t="n">
        <v>26316843.18</v>
      </c>
      <c r="R3555" t="inlineStr">
        <is>
          <t>OS-03</t>
        </is>
      </c>
      <c r="S3555" t="inlineStr">
        <is>
          <t>Diesel</t>
        </is>
      </c>
      <c r="T3555" s="70" t="n">
        <v>41</v>
      </c>
      <c r="U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TY103547</t>
        </is>
      </c>
      <c r="B3556" s="68" t="n">
        <v>46130</v>
      </c>
      <c r="C3556" s="69" t="n">
        <v>2026</v>
      </c>
      <c r="D3556" t="inlineStr">
        <is>
          <t>Apr</t>
        </is>
      </c>
      <c r="E3556" t="inlineStr">
        <is>
          <t>Asia</t>
        </is>
      </c>
      <c r="F3556" t="inlineStr">
        <is>
          <t>Thailand</t>
        </is>
      </c>
      <c r="G3556" t="inlineStr">
        <is>
          <t>RAV4</t>
        </is>
      </c>
      <c r="H3556" t="inlineStr">
        <is>
          <t>Dealer retail</t>
        </is>
      </c>
      <c r="I3556" t="inlineStr">
        <is>
          <t>Private buyer</t>
        </is>
      </c>
      <c r="J3556" t="inlineStr">
        <is>
          <t>Ravindra Patil</t>
        </is>
      </c>
      <c r="K3556" s="70" t="n">
        <v>16</v>
      </c>
      <c r="L3556" s="71" t="n">
        <v>3839768.87</v>
      </c>
      <c r="M3556" s="71" t="n">
        <v>61436301.92</v>
      </c>
      <c r="N3556" s="71" t="n">
        <v>1843089.06</v>
      </c>
      <c r="O3556" s="71" t="n">
        <v>59593212.86</v>
      </c>
      <c r="P3556" s="71" t="n">
        <v>44887485.96</v>
      </c>
      <c r="Q3556" s="71" t="n">
        <v>14705726.9</v>
      </c>
      <c r="R3556" t="inlineStr">
        <is>
          <t>BK-03</t>
        </is>
      </c>
      <c r="S3556" t="inlineStr">
        <is>
          <t>Petrol</t>
        </is>
      </c>
      <c r="T3556" s="70" t="n">
        <v>17</v>
      </c>
      <c r="U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TY103548</t>
        </is>
      </c>
      <c r="B3557" s="68" t="n">
        <v>46130</v>
      </c>
      <c r="C3557" s="69" t="n">
        <v>2026</v>
      </c>
      <c r="D3557" t="inlineStr">
        <is>
          <t>Apr</t>
        </is>
      </c>
      <c r="E3557" t="inlineStr">
        <is>
          <t>North America</t>
        </is>
      </c>
      <c r="F3557" t="inlineStr">
        <is>
          <t>Canada</t>
        </is>
      </c>
      <c r="G3557" t="inlineStr">
        <is>
          <t>RAV4</t>
        </is>
      </c>
      <c r="H3557" t="inlineStr">
        <is>
          <t>Dealer retail</t>
        </is>
      </c>
      <c r="I3557" t="inlineStr">
        <is>
          <t>Private buyer</t>
        </is>
      </c>
      <c r="J3557" t="inlineStr">
        <is>
          <t>Priya Nair</t>
        </is>
      </c>
      <c r="K3557" s="70" t="n">
        <v>22</v>
      </c>
      <c r="L3557" s="71" t="n">
        <v>3517172.63</v>
      </c>
      <c r="M3557" s="71" t="n">
        <v>77377797.86</v>
      </c>
      <c r="N3557" s="71" t="n">
        <v>3868889.89</v>
      </c>
      <c r="O3557" s="71" t="n">
        <v>73508907.97</v>
      </c>
      <c r="P3557" s="71" t="n">
        <v>64780949.5</v>
      </c>
      <c r="Q3557" s="71" t="n">
        <v>8727958.470000001</v>
      </c>
      <c r="R3557" t="inlineStr">
        <is>
          <t>TO-02</t>
        </is>
      </c>
      <c r="S3557" t="inlineStr">
        <is>
          <t>Petrol</t>
        </is>
      </c>
      <c r="T3557" s="70" t="n">
        <v>21</v>
      </c>
      <c r="U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TY103549</t>
        </is>
      </c>
      <c r="B3558" s="68" t="n">
        <v>46130</v>
      </c>
      <c r="C3558" s="69" t="n">
        <v>2026</v>
      </c>
      <c r="D3558" t="inlineStr">
        <is>
          <t>Apr</t>
        </is>
      </c>
      <c r="E3558" t="inlineStr">
        <is>
          <t>Europe</t>
        </is>
      </c>
      <c r="F3558" t="inlineStr">
        <is>
          <t>Germany</t>
        </is>
      </c>
      <c r="G3558" t="inlineStr">
        <is>
          <t>Prius</t>
        </is>
      </c>
      <c r="H3558" t="inlineStr">
        <is>
          <t>Dealer retail</t>
        </is>
      </c>
      <c r="I3558" t="inlineStr">
        <is>
          <t>Private buyer</t>
        </is>
      </c>
      <c r="J3558" t="inlineStr">
        <is>
          <t>Ravindra Patil</t>
        </is>
      </c>
      <c r="K3558" s="70" t="n">
        <v>20</v>
      </c>
      <c r="L3558" s="71" t="n">
        <v>3897930.36</v>
      </c>
      <c r="M3558" s="71" t="n">
        <v>77958607.2</v>
      </c>
      <c r="N3558" s="71" t="n">
        <v>3897930.36</v>
      </c>
      <c r="O3558" s="71" t="n">
        <v>74060676.84</v>
      </c>
      <c r="P3558" s="71" t="n">
        <v>55297890.97</v>
      </c>
      <c r="Q3558" s="71" t="n">
        <v>18762785.87</v>
      </c>
      <c r="R3558" t="inlineStr">
        <is>
          <t>BE-03</t>
        </is>
      </c>
      <c r="S3558" t="inlineStr">
        <is>
          <t>Hybrid</t>
        </is>
      </c>
      <c r="T3558" s="70" t="n">
        <v>22</v>
      </c>
      <c r="U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TY103550</t>
        </is>
      </c>
      <c r="B3559" s="68" t="n">
        <v>46131</v>
      </c>
      <c r="C3559" s="69" t="n">
        <v>2026</v>
      </c>
      <c r="D3559" t="inlineStr">
        <is>
          <t>Apr</t>
        </is>
      </c>
      <c r="E3559" t="inlineStr">
        <is>
          <t>Asia</t>
        </is>
      </c>
      <c r="F3559" t="inlineStr">
        <is>
          <t>India</t>
        </is>
      </c>
      <c r="G3559" t="inlineStr">
        <is>
          <t>bZ4X</t>
        </is>
      </c>
      <c r="H3559" t="inlineStr">
        <is>
          <t>Fleet</t>
        </is>
      </c>
      <c r="I3559" t="inlineStr">
        <is>
          <t>Private buyer</t>
        </is>
      </c>
      <c r="J3559" t="inlineStr">
        <is>
          <t>Wei Chen</t>
        </is>
      </c>
      <c r="K3559" s="70" t="n">
        <v>38</v>
      </c>
      <c r="L3559" s="71" t="n">
        <v>6667001.55</v>
      </c>
      <c r="M3559" s="71" t="n">
        <v>253346058.9</v>
      </c>
      <c r="N3559" s="71" t="n">
        <v>7600381.77</v>
      </c>
      <c r="O3559" s="71" t="n">
        <v>245745677.13</v>
      </c>
      <c r="P3559" s="71" t="n">
        <v>200739296.33</v>
      </c>
      <c r="Q3559" s="71" t="n">
        <v>45006380.8</v>
      </c>
      <c r="R3559" t="inlineStr">
        <is>
          <t>BL-03</t>
        </is>
      </c>
      <c r="S3559" t="inlineStr">
        <is>
          <t>EV</t>
        </is>
      </c>
      <c r="T3559" s="70" t="n">
        <v>40</v>
      </c>
      <c r="U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TY103551</t>
        </is>
      </c>
      <c r="B3560" s="68" t="n">
        <v>46131</v>
      </c>
      <c r="C3560" s="69" t="n">
        <v>2026</v>
      </c>
      <c r="D3560" t="inlineStr">
        <is>
          <t>Apr</t>
        </is>
      </c>
      <c r="E3560" t="inlineStr">
        <is>
          <t>North America</t>
        </is>
      </c>
      <c r="F3560" t="inlineStr">
        <is>
          <t>USA</t>
        </is>
      </c>
      <c r="G3560" t="inlineStr">
        <is>
          <t>RAV4</t>
        </is>
      </c>
      <c r="H3560" t="inlineStr">
        <is>
          <t>Dealer retail</t>
        </is>
      </c>
      <c r="I3560" t="inlineStr">
        <is>
          <t>Company fleet</t>
        </is>
      </c>
      <c r="J3560" t="inlineStr">
        <is>
          <t>Carlos Silva</t>
        </is>
      </c>
      <c r="K3560" s="70" t="n">
        <v>43</v>
      </c>
      <c r="L3560" s="71" t="n">
        <v>3718809.98</v>
      </c>
      <c r="M3560" s="71" t="n">
        <v>159908829.14</v>
      </c>
      <c r="N3560" s="71" t="n">
        <v>3198176.58</v>
      </c>
      <c r="O3560" s="71" t="n">
        <v>156710652.56</v>
      </c>
      <c r="P3560" s="71" t="n">
        <v>117442577.58</v>
      </c>
      <c r="Q3560" s="71" t="n">
        <v>39268074.98</v>
      </c>
      <c r="R3560" t="inlineStr">
        <is>
          <t>TX-03</t>
        </is>
      </c>
      <c r="S3560" t="inlineStr">
        <is>
          <t>Petrol</t>
        </is>
      </c>
      <c r="T3560" s="70" t="n">
        <v>45</v>
      </c>
      <c r="U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TY103552</t>
        </is>
      </c>
      <c r="B3561" s="68" t="n">
        <v>46131</v>
      </c>
      <c r="C3561" s="69" t="n">
        <v>2026</v>
      </c>
      <c r="D3561" t="inlineStr">
        <is>
          <t>Apr</t>
        </is>
      </c>
      <c r="E3561" t="inlineStr">
        <is>
          <t>Europe</t>
        </is>
      </c>
      <c r="F3561" t="inlineStr">
        <is>
          <t>UK</t>
        </is>
      </c>
      <c r="G3561" t="inlineStr">
        <is>
          <t>Prius</t>
        </is>
      </c>
      <c r="H3561" t="inlineStr">
        <is>
          <t>Online reservation</t>
        </is>
      </c>
      <c r="I3561" t="inlineStr">
        <is>
          <t>Private buyer</t>
        </is>
      </c>
      <c r="J3561" t="inlineStr">
        <is>
          <t>Carlos Silva</t>
        </is>
      </c>
      <c r="K3561" s="70" t="n">
        <v>37</v>
      </c>
      <c r="L3561" s="71" t="n">
        <v>3849688.48</v>
      </c>
      <c r="M3561" s="71" t="n">
        <v>142438473.76</v>
      </c>
      <c r="N3561" s="71" t="n">
        <v>0</v>
      </c>
      <c r="O3561" s="71" t="n">
        <v>142438473.76</v>
      </c>
      <c r="P3561" s="71" t="n">
        <v>102509528.75</v>
      </c>
      <c r="Q3561" s="71" t="n">
        <v>39928945.01</v>
      </c>
      <c r="R3561" t="inlineStr">
        <is>
          <t>LN-03</t>
        </is>
      </c>
      <c r="S3561" t="inlineStr">
        <is>
          <t>Hybrid</t>
        </is>
      </c>
      <c r="T3561" s="70" t="n">
        <v>38</v>
      </c>
      <c r="U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TY103553</t>
        </is>
      </c>
      <c r="B3562" s="68" t="n">
        <v>46132</v>
      </c>
      <c r="C3562" s="69" t="n">
        <v>2026</v>
      </c>
      <c r="D3562" t="inlineStr">
        <is>
          <t>Apr</t>
        </is>
      </c>
      <c r="E3562" t="inlineStr">
        <is>
          <t>North America</t>
        </is>
      </c>
      <c r="F3562" t="inlineStr">
        <is>
          <t>Canada</t>
        </is>
      </c>
      <c r="G3562" t="inlineStr">
        <is>
          <t>Corolla</t>
        </is>
      </c>
      <c r="H3562" t="inlineStr">
        <is>
          <t>Dealer retail</t>
        </is>
      </c>
      <c r="I3562" t="inlineStr">
        <is>
          <t>Company fleet</t>
        </is>
      </c>
      <c r="J3562" t="inlineStr">
        <is>
          <t>Zoya Ahmed</t>
        </is>
      </c>
      <c r="K3562" s="70" t="n">
        <v>40</v>
      </c>
      <c r="L3562" s="71" t="n">
        <v>2839145.34</v>
      </c>
      <c r="M3562" s="71" t="n">
        <v>113565813.6</v>
      </c>
      <c r="N3562" s="71" t="n">
        <v>0</v>
      </c>
      <c r="O3562" s="71" t="n">
        <v>113565813.6</v>
      </c>
      <c r="P3562" s="71" t="n">
        <v>92717473.45</v>
      </c>
      <c r="Q3562" s="71" t="n">
        <v>20848340.15</v>
      </c>
      <c r="R3562" t="inlineStr">
        <is>
          <t>TO-01</t>
        </is>
      </c>
      <c r="S3562" t="inlineStr">
        <is>
          <t>Petrol</t>
        </is>
      </c>
      <c r="T3562" s="70" t="n">
        <v>43</v>
      </c>
      <c r="U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TY103554</t>
        </is>
      </c>
      <c r="B3563" s="68" t="n">
        <v>46132</v>
      </c>
      <c r="C3563" s="69" t="n">
        <v>2026</v>
      </c>
      <c r="D3563" t="inlineStr">
        <is>
          <t>Apr</t>
        </is>
      </c>
      <c r="E3563" t="inlineStr">
        <is>
          <t>Japan</t>
        </is>
      </c>
      <c r="F3563" t="inlineStr">
        <is>
          <t>Japan</t>
        </is>
      </c>
      <c r="G3563" t="inlineStr">
        <is>
          <t>Corolla</t>
        </is>
      </c>
      <c r="H3563" t="inlineStr">
        <is>
          <t>Online reservation</t>
        </is>
      </c>
      <c r="I3563" t="inlineStr">
        <is>
          <t>Private buyer</t>
        </is>
      </c>
      <c r="J3563" t="inlineStr">
        <is>
          <t>Liam O'Brien</t>
        </is>
      </c>
      <c r="K3563" s="70" t="n">
        <v>28</v>
      </c>
      <c r="L3563" s="71" t="n">
        <v>2674632.07</v>
      </c>
      <c r="M3563" s="71" t="n">
        <v>74889697.95999999</v>
      </c>
      <c r="N3563" s="71" t="n">
        <v>3744484.9</v>
      </c>
      <c r="O3563" s="71" t="n">
        <v>71145213.06</v>
      </c>
      <c r="P3563" s="71" t="n">
        <v>64612603.91</v>
      </c>
      <c r="Q3563" s="71" t="n">
        <v>6532609.15</v>
      </c>
      <c r="R3563" t="inlineStr">
        <is>
          <t>NG-01</t>
        </is>
      </c>
      <c r="S3563" t="inlineStr">
        <is>
          <t>Hybrid</t>
        </is>
      </c>
      <c r="T3563" s="70" t="n">
        <v>29</v>
      </c>
      <c r="U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TY103555</t>
        </is>
      </c>
      <c r="B3564" s="68" t="n">
        <v>46132</v>
      </c>
      <c r="C3564" s="69" t="n">
        <v>2026</v>
      </c>
      <c r="D3564" t="inlineStr">
        <is>
          <t>Apr</t>
        </is>
      </c>
      <c r="E3564" t="inlineStr">
        <is>
          <t>North America</t>
        </is>
      </c>
      <c r="F3564" t="inlineStr">
        <is>
          <t>Canada</t>
        </is>
      </c>
      <c r="G3564" t="inlineStr">
        <is>
          <t>RAV4</t>
        </is>
      </c>
      <c r="H3564" t="inlineStr">
        <is>
          <t>Dealer retail</t>
        </is>
      </c>
      <c r="I3564" t="inlineStr">
        <is>
          <t>Private buyer</t>
        </is>
      </c>
      <c r="J3564" t="inlineStr">
        <is>
          <t>Ana Costa</t>
        </is>
      </c>
      <c r="K3564" s="70" t="n">
        <v>32</v>
      </c>
      <c r="L3564" s="71" t="n">
        <v>3863153.96</v>
      </c>
      <c r="M3564" s="71" t="n">
        <v>123620926.72</v>
      </c>
      <c r="N3564" s="71" t="n">
        <v>6181046.34</v>
      </c>
      <c r="O3564" s="71" t="n">
        <v>117439880.38</v>
      </c>
      <c r="P3564" s="71" t="n">
        <v>91505532.97</v>
      </c>
      <c r="Q3564" s="71" t="n">
        <v>25934347.41</v>
      </c>
      <c r="R3564" t="inlineStr">
        <is>
          <t>TO-02</t>
        </is>
      </c>
      <c r="S3564" t="inlineStr">
        <is>
          <t>Petrol</t>
        </is>
      </c>
      <c r="T3564" s="70" t="n">
        <v>32</v>
      </c>
      <c r="U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TY103556</t>
        </is>
      </c>
      <c r="B3565" s="68" t="n">
        <v>46132</v>
      </c>
      <c r="C3565" s="69" t="n">
        <v>2026</v>
      </c>
      <c r="D3565" t="inlineStr">
        <is>
          <t>Apr</t>
        </is>
      </c>
      <c r="E3565" t="inlineStr">
        <is>
          <t>North America</t>
        </is>
      </c>
      <c r="F3565" t="inlineStr">
        <is>
          <t>Canada</t>
        </is>
      </c>
      <c r="G3565" t="inlineStr">
        <is>
          <t>Camry</t>
        </is>
      </c>
      <c r="H3565" t="inlineStr">
        <is>
          <t>Fleet</t>
        </is>
      </c>
      <c r="I3565" t="inlineStr">
        <is>
          <t>Company fleet</t>
        </is>
      </c>
      <c r="J3565" t="inlineStr">
        <is>
          <t>Liam O'Brien</t>
        </is>
      </c>
      <c r="K3565" s="70" t="n">
        <v>4</v>
      </c>
      <c r="L3565" s="71" t="n">
        <v>4192097.53</v>
      </c>
      <c r="M3565" s="71" t="n">
        <v>16768390.12</v>
      </c>
      <c r="N3565" s="71" t="n">
        <v>838419.51</v>
      </c>
      <c r="O3565" s="71" t="n">
        <v>15929970.61</v>
      </c>
      <c r="P3565" s="71" t="n">
        <v>13289008.67</v>
      </c>
      <c r="Q3565" s="71" t="n">
        <v>2640961.94</v>
      </c>
      <c r="R3565" t="inlineStr">
        <is>
          <t>TO-03</t>
        </is>
      </c>
      <c r="S3565" t="inlineStr">
        <is>
          <t>Petrol</t>
        </is>
      </c>
      <c r="T3565" s="70" t="n">
        <v>4</v>
      </c>
      <c r="U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TY103557</t>
        </is>
      </c>
      <c r="B3566" s="68" t="n">
        <v>46132</v>
      </c>
      <c r="C3566" s="69" t="n">
        <v>2026</v>
      </c>
      <c r="D3566" t="inlineStr">
        <is>
          <t>Apr</t>
        </is>
      </c>
      <c r="E3566" t="inlineStr">
        <is>
          <t>Europe</t>
        </is>
      </c>
      <c r="F3566" t="inlineStr">
        <is>
          <t>Germany</t>
        </is>
      </c>
      <c r="G3566" t="inlineStr">
        <is>
          <t>Hilux</t>
        </is>
      </c>
      <c r="H3566" t="inlineStr">
        <is>
          <t>Online reservation</t>
        </is>
      </c>
      <c r="I3566" t="inlineStr">
        <is>
          <t>Private buyer</t>
        </is>
      </c>
      <c r="J3566" t="inlineStr">
        <is>
          <t>Yuki Sato</t>
        </is>
      </c>
      <c r="K3566" s="70" t="n">
        <v>28</v>
      </c>
      <c r="L3566" s="71" t="n">
        <v>3876389.41</v>
      </c>
      <c r="M3566" s="71" t="n">
        <v>108538903.48</v>
      </c>
      <c r="N3566" s="71" t="n">
        <v>0</v>
      </c>
      <c r="O3566" s="71" t="n">
        <v>108538903.48</v>
      </c>
      <c r="P3566" s="71" t="n">
        <v>89887467.44</v>
      </c>
      <c r="Q3566" s="71" t="n">
        <v>18651436.04</v>
      </c>
      <c r="R3566" t="inlineStr">
        <is>
          <t>BE-04</t>
        </is>
      </c>
      <c r="S3566" t="inlineStr">
        <is>
          <t>Diesel</t>
        </is>
      </c>
      <c r="T3566" s="70" t="n">
        <v>31</v>
      </c>
      <c r="U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TY103558</t>
        </is>
      </c>
      <c r="B3567" s="68" t="n">
        <v>46132</v>
      </c>
      <c r="C3567" s="69" t="n">
        <v>2026</v>
      </c>
      <c r="D3567" t="inlineStr">
        <is>
          <t>Apr</t>
        </is>
      </c>
      <c r="E3567" t="inlineStr">
        <is>
          <t>Europe</t>
        </is>
      </c>
      <c r="F3567" t="inlineStr">
        <is>
          <t>Germany</t>
        </is>
      </c>
      <c r="G3567" t="inlineStr">
        <is>
          <t>Prius</t>
        </is>
      </c>
      <c r="H3567" t="inlineStr">
        <is>
          <t>Dealer retail</t>
        </is>
      </c>
      <c r="I3567" t="inlineStr">
        <is>
          <t>Private buyer</t>
        </is>
      </c>
      <c r="J3567" t="inlineStr">
        <is>
          <t>Ravindra Patil</t>
        </is>
      </c>
      <c r="K3567" s="70" t="n">
        <v>43</v>
      </c>
      <c r="L3567" s="71" t="n">
        <v>3686866.48</v>
      </c>
      <c r="M3567" s="71" t="n">
        <v>158535258.64</v>
      </c>
      <c r="N3567" s="71" t="n">
        <v>4756057.76</v>
      </c>
      <c r="O3567" s="71" t="n">
        <v>153779200.88</v>
      </c>
      <c r="P3567" s="71" t="n">
        <v>121447422.85</v>
      </c>
      <c r="Q3567" s="71" t="n">
        <v>32331778.03</v>
      </c>
      <c r="R3567" t="inlineStr">
        <is>
          <t>BE-01</t>
        </is>
      </c>
      <c r="S3567" t="inlineStr">
        <is>
          <t>Hybrid</t>
        </is>
      </c>
      <c r="T3567" s="70" t="n">
        <v>46</v>
      </c>
      <c r="U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TY103559</t>
        </is>
      </c>
      <c r="B3568" s="68" t="n">
        <v>46132</v>
      </c>
      <c r="C3568" s="69" t="n">
        <v>2026</v>
      </c>
      <c r="D3568" t="inlineStr">
        <is>
          <t>Apr</t>
        </is>
      </c>
      <c r="E3568" t="inlineStr">
        <is>
          <t>Europe</t>
        </is>
      </c>
      <c r="F3568" t="inlineStr">
        <is>
          <t>Germany</t>
        </is>
      </c>
      <c r="G3568" t="inlineStr">
        <is>
          <t>Land Cruiser</t>
        </is>
      </c>
      <c r="H3568" t="inlineStr">
        <is>
          <t>Dealer retail</t>
        </is>
      </c>
      <c r="I3568" t="inlineStr">
        <is>
          <t>Company fleet</t>
        </is>
      </c>
      <c r="J3568" t="inlineStr">
        <is>
          <t>Wei Chen</t>
        </is>
      </c>
      <c r="K3568" s="70" t="n">
        <v>23</v>
      </c>
      <c r="L3568" s="71" t="n">
        <v>7304581.98</v>
      </c>
      <c r="M3568" s="71" t="n">
        <v>168005385.54</v>
      </c>
      <c r="N3568" s="71" t="n">
        <v>5040161.57</v>
      </c>
      <c r="O3568" s="71" t="n">
        <v>162965223.97</v>
      </c>
      <c r="P3568" s="71" t="n">
        <v>129927765.74</v>
      </c>
      <c r="Q3568" s="71" t="n">
        <v>33037458.23</v>
      </c>
      <c r="R3568" t="inlineStr">
        <is>
          <t>BE-02</t>
        </is>
      </c>
      <c r="S3568" t="inlineStr">
        <is>
          <t>Petrol</t>
        </is>
      </c>
      <c r="T3568" s="70" t="n">
        <v>23</v>
      </c>
      <c r="U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TY103560</t>
        </is>
      </c>
      <c r="B3569" s="68" t="n">
        <v>46133</v>
      </c>
      <c r="C3569" s="69" t="n">
        <v>2026</v>
      </c>
      <c r="D3569" t="inlineStr">
        <is>
          <t>Apr</t>
        </is>
      </c>
      <c r="E3569" t="inlineStr">
        <is>
          <t>Japan</t>
        </is>
      </c>
      <c r="F3569" t="inlineStr">
        <is>
          <t>Japan</t>
        </is>
      </c>
      <c r="G3569" t="inlineStr">
        <is>
          <t>bZ4X</t>
        </is>
      </c>
      <c r="H3569" t="inlineStr">
        <is>
          <t>Dealer retail</t>
        </is>
      </c>
      <c r="I3569" t="inlineStr">
        <is>
          <t>Private buyer</t>
        </is>
      </c>
      <c r="J3569" t="inlineStr">
        <is>
          <t>Lucas Martin</t>
        </is>
      </c>
      <c r="K3569" s="70" t="n">
        <v>9</v>
      </c>
      <c r="L3569" s="71" t="n">
        <v>7033615.05</v>
      </c>
      <c r="M3569" s="71" t="n">
        <v>63302535.45</v>
      </c>
      <c r="N3569" s="71" t="n">
        <v>3165126.77</v>
      </c>
      <c r="O3569" s="71" t="n">
        <v>60137408.68</v>
      </c>
      <c r="P3569" s="71" t="n">
        <v>48997202.3</v>
      </c>
      <c r="Q3569" s="71" t="n">
        <v>11140206.38</v>
      </c>
      <c r="R3569" t="inlineStr">
        <is>
          <t>NG-01</t>
        </is>
      </c>
      <c r="S3569" t="inlineStr">
        <is>
          <t>EV</t>
        </is>
      </c>
      <c r="T3569" s="70" t="n">
        <v>9</v>
      </c>
      <c r="U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TY103561</t>
        </is>
      </c>
      <c r="B3570" s="68" t="n">
        <v>46133</v>
      </c>
      <c r="C3570" s="69" t="n">
        <v>2026</v>
      </c>
      <c r="D3570" t="inlineStr">
        <is>
          <t>Apr</t>
        </is>
      </c>
      <c r="E3570" t="inlineStr">
        <is>
          <t>Asia</t>
        </is>
      </c>
      <c r="F3570" t="inlineStr">
        <is>
          <t>Thailand</t>
        </is>
      </c>
      <c r="G3570" t="inlineStr">
        <is>
          <t>bZ4X</t>
        </is>
      </c>
      <c r="H3570" t="inlineStr">
        <is>
          <t>Fleet</t>
        </is>
      </c>
      <c r="I3570" t="inlineStr">
        <is>
          <t>Private buyer</t>
        </is>
      </c>
      <c r="J3570" t="inlineStr">
        <is>
          <t>Amir Khan</t>
        </is>
      </c>
      <c r="K3570" s="70" t="n">
        <v>34</v>
      </c>
      <c r="L3570" s="71" t="n">
        <v>7309699.05</v>
      </c>
      <c r="M3570" s="71" t="n">
        <v>248529767.7</v>
      </c>
      <c r="N3570" s="71" t="n">
        <v>4970595.35</v>
      </c>
      <c r="O3570" s="71" t="n">
        <v>243559172.35</v>
      </c>
      <c r="P3570" s="71" t="n">
        <v>186290786.02</v>
      </c>
      <c r="Q3570" s="71" t="n">
        <v>57268386.33</v>
      </c>
      <c r="R3570" t="inlineStr">
        <is>
          <t>BK-04</t>
        </is>
      </c>
      <c r="S3570" t="inlineStr">
        <is>
          <t>EV</t>
        </is>
      </c>
      <c r="T3570" s="70" t="n">
        <v>36</v>
      </c>
      <c r="U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TY103562</t>
        </is>
      </c>
      <c r="B3571" s="68" t="n">
        <v>46133</v>
      </c>
      <c r="C3571" s="69" t="n">
        <v>2026</v>
      </c>
      <c r="D3571" t="inlineStr">
        <is>
          <t>Apr</t>
        </is>
      </c>
      <c r="E3571" t="inlineStr">
        <is>
          <t>Asia</t>
        </is>
      </c>
      <c r="F3571" t="inlineStr">
        <is>
          <t>Indonesia</t>
        </is>
      </c>
      <c r="G3571" t="inlineStr">
        <is>
          <t>RAV4</t>
        </is>
      </c>
      <c r="H3571" t="inlineStr">
        <is>
          <t>Fleet</t>
        </is>
      </c>
      <c r="I3571" t="inlineStr">
        <is>
          <t>Private buyer</t>
        </is>
      </c>
      <c r="J3571" t="inlineStr">
        <is>
          <t>Omar Haddad</t>
        </is>
      </c>
      <c r="K3571" s="70" t="n">
        <v>26</v>
      </c>
      <c r="L3571" s="71" t="n">
        <v>3928611.54</v>
      </c>
      <c r="M3571" s="71" t="n">
        <v>102143900.04</v>
      </c>
      <c r="N3571" s="71" t="n">
        <v>0</v>
      </c>
      <c r="O3571" s="71" t="n">
        <v>102143900.04</v>
      </c>
      <c r="P3571" s="71" t="n">
        <v>73045124.41</v>
      </c>
      <c r="Q3571" s="71" t="n">
        <v>29098775.63</v>
      </c>
      <c r="R3571" t="inlineStr">
        <is>
          <t>JK-01</t>
        </is>
      </c>
      <c r="S3571" t="inlineStr">
        <is>
          <t>Petrol</t>
        </is>
      </c>
      <c r="T3571" s="70" t="n">
        <v>25</v>
      </c>
      <c r="U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TY103563</t>
        </is>
      </c>
      <c r="B3572" s="68" t="n">
        <v>46133</v>
      </c>
      <c r="C3572" s="69" t="n">
        <v>2026</v>
      </c>
      <c r="D3572" t="inlineStr">
        <is>
          <t>Apr</t>
        </is>
      </c>
      <c r="E3572" t="inlineStr">
        <is>
          <t>North America</t>
        </is>
      </c>
      <c r="F3572" t="inlineStr">
        <is>
          <t>USA</t>
        </is>
      </c>
      <c r="G3572" t="inlineStr">
        <is>
          <t>Corolla</t>
        </is>
      </c>
      <c r="H3572" t="inlineStr">
        <is>
          <t>Online reservation</t>
        </is>
      </c>
      <c r="I3572" t="inlineStr">
        <is>
          <t>Private buyer</t>
        </is>
      </c>
      <c r="J3572" t="inlineStr">
        <is>
          <t>Liam O'Brien</t>
        </is>
      </c>
      <c r="K3572" s="70" t="n">
        <v>14</v>
      </c>
      <c r="L3572" s="71" t="n">
        <v>2745904.99</v>
      </c>
      <c r="M3572" s="71" t="n">
        <v>38442669.86</v>
      </c>
      <c r="N3572" s="71" t="n">
        <v>768853.4</v>
      </c>
      <c r="O3572" s="71" t="n">
        <v>37673816.46</v>
      </c>
      <c r="P3572" s="71" t="n">
        <v>31261381.62</v>
      </c>
      <c r="Q3572" s="71" t="n">
        <v>6412434.84</v>
      </c>
      <c r="R3572" t="inlineStr">
        <is>
          <t>LA-04</t>
        </is>
      </c>
      <c r="S3572" t="inlineStr">
        <is>
          <t>Petrol</t>
        </is>
      </c>
      <c r="T3572" s="70" t="n">
        <v>13</v>
      </c>
      <c r="U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TY103564</t>
        </is>
      </c>
      <c r="B3573" s="68" t="n">
        <v>46133</v>
      </c>
      <c r="C3573" s="69" t="n">
        <v>2026</v>
      </c>
      <c r="D3573" t="inlineStr">
        <is>
          <t>Apr</t>
        </is>
      </c>
      <c r="E3573" t="inlineStr">
        <is>
          <t>Japan</t>
        </is>
      </c>
      <c r="F3573" t="inlineStr">
        <is>
          <t>Japan</t>
        </is>
      </c>
      <c r="G3573" t="inlineStr">
        <is>
          <t>Land Cruiser</t>
        </is>
      </c>
      <c r="H3573" t="inlineStr">
        <is>
          <t>Dealer retail</t>
        </is>
      </c>
      <c r="I3573" t="inlineStr">
        <is>
          <t>Company fleet</t>
        </is>
      </c>
      <c r="J3573" t="inlineStr">
        <is>
          <t>Fatima Al-Saud</t>
        </is>
      </c>
      <c r="K3573" s="70" t="n">
        <v>30</v>
      </c>
      <c r="L3573" s="71" t="n">
        <v>7740962.7</v>
      </c>
      <c r="M3573" s="71" t="n">
        <v>232228881</v>
      </c>
      <c r="N3573" s="71" t="n">
        <v>6966866.43</v>
      </c>
      <c r="O3573" s="71" t="n">
        <v>225262014.57</v>
      </c>
      <c r="P3573" s="71" t="n">
        <v>172848321.65</v>
      </c>
      <c r="Q3573" s="71" t="n">
        <v>52413692.92</v>
      </c>
      <c r="R3573" t="inlineStr">
        <is>
          <t>NG-04</t>
        </is>
      </c>
      <c r="S3573" t="inlineStr">
        <is>
          <t>Petrol</t>
        </is>
      </c>
      <c r="T3573" s="70" t="n">
        <v>30</v>
      </c>
      <c r="U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TY103565</t>
        </is>
      </c>
      <c r="B3574" s="68" t="n">
        <v>46133</v>
      </c>
      <c r="C3574" s="69" t="n">
        <v>2026</v>
      </c>
      <c r="D3574" t="inlineStr">
        <is>
          <t>Apr</t>
        </is>
      </c>
      <c r="E3574" t="inlineStr">
        <is>
          <t>Japan</t>
        </is>
      </c>
      <c r="F3574" t="inlineStr">
        <is>
          <t>Japan</t>
        </is>
      </c>
      <c r="G3574" t="inlineStr">
        <is>
          <t>RAV4</t>
        </is>
      </c>
      <c r="H3574" t="inlineStr">
        <is>
          <t>Dealer retail</t>
        </is>
      </c>
      <c r="I3574" t="inlineStr">
        <is>
          <t>Company fleet</t>
        </is>
      </c>
      <c r="J3574" t="inlineStr">
        <is>
          <t>Carlos Silva</t>
        </is>
      </c>
      <c r="K3574" s="70" t="n">
        <v>40</v>
      </c>
      <c r="L3574" s="71" t="n">
        <v>3848301.46</v>
      </c>
      <c r="M3574" s="71" t="n">
        <v>153932058.4</v>
      </c>
      <c r="N3574" s="71" t="n">
        <v>3078641.17</v>
      </c>
      <c r="O3574" s="71" t="n">
        <v>150853417.23</v>
      </c>
      <c r="P3574" s="71" t="n">
        <v>114839621.63</v>
      </c>
      <c r="Q3574" s="71" t="n">
        <v>36013795.6</v>
      </c>
      <c r="R3574" t="inlineStr">
        <is>
          <t>NG-02</t>
        </is>
      </c>
      <c r="S3574" t="inlineStr">
        <is>
          <t>Petrol</t>
        </is>
      </c>
      <c r="T3574" s="70" t="n">
        <v>39</v>
      </c>
      <c r="U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TY103566</t>
        </is>
      </c>
      <c r="B3575" s="68" t="n">
        <v>46133</v>
      </c>
      <c r="C3575" s="69" t="n">
        <v>2026</v>
      </c>
      <c r="D3575" t="inlineStr">
        <is>
          <t>Apr</t>
        </is>
      </c>
      <c r="E3575" t="inlineStr">
        <is>
          <t>North America</t>
        </is>
      </c>
      <c r="F3575" t="inlineStr">
        <is>
          <t>Canada</t>
        </is>
      </c>
      <c r="G3575" t="inlineStr">
        <is>
          <t>bZ4X</t>
        </is>
      </c>
      <c r="H3575" t="inlineStr">
        <is>
          <t>Dealer retail</t>
        </is>
      </c>
      <c r="I3575" t="inlineStr">
        <is>
          <t>Private buyer</t>
        </is>
      </c>
      <c r="J3575" t="inlineStr">
        <is>
          <t>Wei Chen</t>
        </is>
      </c>
      <c r="K3575" s="70" t="n">
        <v>15</v>
      </c>
      <c r="L3575" s="71" t="n">
        <v>7291832.21</v>
      </c>
      <c r="M3575" s="71" t="n">
        <v>109377483.15</v>
      </c>
      <c r="N3575" s="71" t="n">
        <v>5468874.16</v>
      </c>
      <c r="O3575" s="71" t="n">
        <v>103908608.99</v>
      </c>
      <c r="P3575" s="71" t="n">
        <v>82734174.11</v>
      </c>
      <c r="Q3575" s="71" t="n">
        <v>21174434.88</v>
      </c>
      <c r="R3575" t="inlineStr">
        <is>
          <t>TO-03</t>
        </is>
      </c>
      <c r="S3575" t="inlineStr">
        <is>
          <t>EV</t>
        </is>
      </c>
      <c r="T3575" s="70" t="n">
        <v>16</v>
      </c>
      <c r="U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TY103567</t>
        </is>
      </c>
      <c r="B3576" s="68" t="n">
        <v>46134</v>
      </c>
      <c r="C3576" s="69" t="n">
        <v>2026</v>
      </c>
      <c r="D3576" t="inlineStr">
        <is>
          <t>Apr</t>
        </is>
      </c>
      <c r="E3576" t="inlineStr">
        <is>
          <t>Asia</t>
        </is>
      </c>
      <c r="F3576" t="inlineStr">
        <is>
          <t>India</t>
        </is>
      </c>
      <c r="G3576" t="inlineStr">
        <is>
          <t>Prius</t>
        </is>
      </c>
      <c r="H3576" t="inlineStr">
        <is>
          <t>Dealer retail</t>
        </is>
      </c>
      <c r="I3576" t="inlineStr">
        <is>
          <t>Company fleet</t>
        </is>
      </c>
      <c r="J3576" t="inlineStr">
        <is>
          <t>Ravindra Patil</t>
        </is>
      </c>
      <c r="K3576" s="70" t="n">
        <v>9</v>
      </c>
      <c r="L3576" s="71" t="n">
        <v>3659789</v>
      </c>
      <c r="M3576" s="71" t="n">
        <v>32938101</v>
      </c>
      <c r="N3576" s="71" t="n">
        <v>1646905.05</v>
      </c>
      <c r="O3576" s="71" t="n">
        <v>31291195.95</v>
      </c>
      <c r="P3576" s="71" t="n">
        <v>25854558.54</v>
      </c>
      <c r="Q3576" s="71" t="n">
        <v>5436637.41</v>
      </c>
      <c r="R3576" t="inlineStr">
        <is>
          <t>PU-03</t>
        </is>
      </c>
      <c r="S3576" t="inlineStr">
        <is>
          <t>Hybrid</t>
        </is>
      </c>
      <c r="T3576" s="70" t="n">
        <v>9</v>
      </c>
      <c r="U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TY103568</t>
        </is>
      </c>
      <c r="B3577" s="68" t="n">
        <v>46134</v>
      </c>
      <c r="C3577" s="69" t="n">
        <v>2026</v>
      </c>
      <c r="D3577" t="inlineStr">
        <is>
          <t>Apr</t>
        </is>
      </c>
      <c r="E3577" t="inlineStr">
        <is>
          <t>Europe</t>
        </is>
      </c>
      <c r="F3577" t="inlineStr">
        <is>
          <t>UK</t>
        </is>
      </c>
      <c r="G3577" t="inlineStr">
        <is>
          <t>RAV4</t>
        </is>
      </c>
      <c r="H3577" t="inlineStr">
        <is>
          <t>Dealer retail</t>
        </is>
      </c>
      <c r="I3577" t="inlineStr">
        <is>
          <t>Company fleet</t>
        </is>
      </c>
      <c r="J3577" t="inlineStr">
        <is>
          <t>Aisha Bello</t>
        </is>
      </c>
      <c r="K3577" s="70" t="n">
        <v>10</v>
      </c>
      <c r="L3577" s="71" t="n">
        <v>3654034.76</v>
      </c>
      <c r="M3577" s="71" t="n">
        <v>36540347.6</v>
      </c>
      <c r="N3577" s="71" t="n">
        <v>0</v>
      </c>
      <c r="O3577" s="71" t="n">
        <v>36540347.6</v>
      </c>
      <c r="P3577" s="71" t="n">
        <v>27693826.1</v>
      </c>
      <c r="Q3577" s="71" t="n">
        <v>8846521.5</v>
      </c>
      <c r="R3577" t="inlineStr">
        <is>
          <t>LN-03</t>
        </is>
      </c>
      <c r="S3577" t="inlineStr">
        <is>
          <t>Hybrid</t>
        </is>
      </c>
      <c r="T3577" s="70" t="n">
        <v>10</v>
      </c>
      <c r="U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TY103569</t>
        </is>
      </c>
      <c r="B3578" s="68" t="n">
        <v>46134</v>
      </c>
      <c r="C3578" s="69" t="n">
        <v>2026</v>
      </c>
      <c r="D3578" t="inlineStr">
        <is>
          <t>Apr</t>
        </is>
      </c>
      <c r="E3578" t="inlineStr">
        <is>
          <t>Asia</t>
        </is>
      </c>
      <c r="F3578" t="inlineStr">
        <is>
          <t>India</t>
        </is>
      </c>
      <c r="G3578" t="inlineStr">
        <is>
          <t>Hilux</t>
        </is>
      </c>
      <c r="H3578" t="inlineStr">
        <is>
          <t>Dealer retail</t>
        </is>
      </c>
      <c r="I3578" t="inlineStr">
        <is>
          <t>Private buyer</t>
        </is>
      </c>
      <c r="J3578" t="inlineStr">
        <is>
          <t>Yuki Sato</t>
        </is>
      </c>
      <c r="K3578" s="70" t="n">
        <v>26</v>
      </c>
      <c r="L3578" s="71" t="n">
        <v>3919311.78</v>
      </c>
      <c r="M3578" s="71" t="n">
        <v>101902106.28</v>
      </c>
      <c r="N3578" s="71" t="n">
        <v>5095105.31</v>
      </c>
      <c r="O3578" s="71" t="n">
        <v>96807000.97</v>
      </c>
      <c r="P3578" s="71" t="n">
        <v>85745088.7</v>
      </c>
      <c r="Q3578" s="71" t="n">
        <v>11061912.27</v>
      </c>
      <c r="R3578" t="inlineStr">
        <is>
          <t>PU-02</t>
        </is>
      </c>
      <c r="S3578" t="inlineStr">
        <is>
          <t>Diesel</t>
        </is>
      </c>
      <c r="T3578" s="70" t="n">
        <v>26</v>
      </c>
      <c r="U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TY103570</t>
        </is>
      </c>
      <c r="B3579" s="68" t="n">
        <v>46134</v>
      </c>
      <c r="C3579" s="69" t="n">
        <v>2026</v>
      </c>
      <c r="D3579" t="inlineStr">
        <is>
          <t>Apr</t>
        </is>
      </c>
      <c r="E3579" t="inlineStr">
        <is>
          <t>North America</t>
        </is>
      </c>
      <c r="F3579" t="inlineStr">
        <is>
          <t>Canada</t>
        </is>
      </c>
      <c r="G3579" t="inlineStr">
        <is>
          <t>Corolla</t>
        </is>
      </c>
      <c r="H3579" t="inlineStr">
        <is>
          <t>Fleet</t>
        </is>
      </c>
      <c r="I3579" t="inlineStr">
        <is>
          <t>Company fleet</t>
        </is>
      </c>
      <c r="J3579" t="inlineStr">
        <is>
          <t>Sara Rossi</t>
        </is>
      </c>
      <c r="K3579" s="70" t="n">
        <v>44</v>
      </c>
      <c r="L3579" s="71" t="n">
        <v>2963812.18</v>
      </c>
      <c r="M3579" s="71" t="n">
        <v>130407735.92</v>
      </c>
      <c r="N3579" s="71" t="n">
        <v>3912232.08</v>
      </c>
      <c r="O3579" s="71" t="n">
        <v>126495503.84</v>
      </c>
      <c r="P3579" s="71" t="n">
        <v>99177416.25</v>
      </c>
      <c r="Q3579" s="71" t="n">
        <v>27318087.59</v>
      </c>
      <c r="R3579" t="inlineStr">
        <is>
          <t>TO-02</t>
        </is>
      </c>
      <c r="S3579" t="inlineStr">
        <is>
          <t>Petrol</t>
        </is>
      </c>
      <c r="T3579" s="70" t="n">
        <v>47</v>
      </c>
      <c r="U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TY103571</t>
        </is>
      </c>
      <c r="B3580" s="68" t="n">
        <v>46134</v>
      </c>
      <c r="C3580" s="69" t="n">
        <v>2026</v>
      </c>
      <c r="D3580" t="inlineStr">
        <is>
          <t>Apr</t>
        </is>
      </c>
      <c r="E3580" t="inlineStr">
        <is>
          <t>North America</t>
        </is>
      </c>
      <c r="F3580" t="inlineStr">
        <is>
          <t>Canada</t>
        </is>
      </c>
      <c r="G3580" t="inlineStr">
        <is>
          <t>Camry</t>
        </is>
      </c>
      <c r="H3580" t="inlineStr">
        <is>
          <t>Online reservation</t>
        </is>
      </c>
      <c r="I3580" t="inlineStr">
        <is>
          <t>Company fleet</t>
        </is>
      </c>
      <c r="J3580" t="inlineStr">
        <is>
          <t>Lucas Martin</t>
        </is>
      </c>
      <c r="K3580" s="70" t="n">
        <v>8</v>
      </c>
      <c r="L3580" s="71" t="n">
        <v>4009966.83</v>
      </c>
      <c r="M3580" s="71" t="n">
        <v>32079734.64</v>
      </c>
      <c r="N3580" s="71" t="n">
        <v>641594.6899999999</v>
      </c>
      <c r="O3580" s="71" t="n">
        <v>31438139.95</v>
      </c>
      <c r="P3580" s="71" t="n">
        <v>25957419.38</v>
      </c>
      <c r="Q3580" s="71" t="n">
        <v>5480720.57</v>
      </c>
      <c r="R3580" t="inlineStr">
        <is>
          <t>TO-03</t>
        </is>
      </c>
      <c r="S3580" t="inlineStr">
        <is>
          <t>Hybrid</t>
        </is>
      </c>
      <c r="T3580" s="70" t="n">
        <v>9</v>
      </c>
      <c r="U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TY103572</t>
        </is>
      </c>
      <c r="B3581" s="68" t="n">
        <v>46134</v>
      </c>
      <c r="C3581" s="69" t="n">
        <v>2026</v>
      </c>
      <c r="D3581" t="inlineStr">
        <is>
          <t>Apr</t>
        </is>
      </c>
      <c r="E3581" t="inlineStr">
        <is>
          <t>Europe</t>
        </is>
      </c>
      <c r="F3581" t="inlineStr">
        <is>
          <t>France</t>
        </is>
      </c>
      <c r="G3581" t="inlineStr">
        <is>
          <t>RAV4</t>
        </is>
      </c>
      <c r="H3581" t="inlineStr">
        <is>
          <t>Dealer retail</t>
        </is>
      </c>
      <c r="I3581" t="inlineStr">
        <is>
          <t>Private buyer</t>
        </is>
      </c>
      <c r="J3581" t="inlineStr">
        <is>
          <t>Noah Smith</t>
        </is>
      </c>
      <c r="K3581" s="70" t="n">
        <v>23</v>
      </c>
      <c r="L3581" s="71" t="n">
        <v>3595584.34</v>
      </c>
      <c r="M3581" s="71" t="n">
        <v>82698439.81999999</v>
      </c>
      <c r="N3581" s="71" t="n">
        <v>0</v>
      </c>
      <c r="O3581" s="71" t="n">
        <v>82698439.81999999</v>
      </c>
      <c r="P3581" s="71" t="n">
        <v>68010215.84</v>
      </c>
      <c r="Q3581" s="71" t="n">
        <v>14688223.98</v>
      </c>
      <c r="R3581" t="inlineStr">
        <is>
          <t>PA-04</t>
        </is>
      </c>
      <c r="S3581" t="inlineStr">
        <is>
          <t>Hybrid</t>
        </is>
      </c>
      <c r="T3581" s="70" t="n">
        <v>23</v>
      </c>
      <c r="U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TY103573</t>
        </is>
      </c>
      <c r="B3582" s="68" t="n">
        <v>46134</v>
      </c>
      <c r="C3582" s="69" t="n">
        <v>2026</v>
      </c>
      <c r="D3582" t="inlineStr">
        <is>
          <t>Apr</t>
        </is>
      </c>
      <c r="E3582" t="inlineStr">
        <is>
          <t>Middle East</t>
        </is>
      </c>
      <c r="F3582" t="inlineStr">
        <is>
          <t>Saudi Arabia</t>
        </is>
      </c>
      <c r="G3582" t="inlineStr">
        <is>
          <t>Camry</t>
        </is>
      </c>
      <c r="H3582" t="inlineStr">
        <is>
          <t>Dealer retail</t>
        </is>
      </c>
      <c r="I3582" t="inlineStr">
        <is>
          <t>Private buyer</t>
        </is>
      </c>
      <c r="J3582" t="inlineStr">
        <is>
          <t>Omar Haddad</t>
        </is>
      </c>
      <c r="K3582" s="70" t="n">
        <v>35</v>
      </c>
      <c r="L3582" s="71" t="n">
        <v>3999212.82</v>
      </c>
      <c r="M3582" s="71" t="n">
        <v>139972448.7</v>
      </c>
      <c r="N3582" s="71" t="n">
        <v>4199173.46</v>
      </c>
      <c r="O3582" s="71" t="n">
        <v>135773275.24</v>
      </c>
      <c r="P3582" s="71" t="n">
        <v>109446552.48</v>
      </c>
      <c r="Q3582" s="71" t="n">
        <v>26326722.76</v>
      </c>
      <c r="R3582" t="inlineStr">
        <is>
          <t>RY-04</t>
        </is>
      </c>
      <c r="S3582" t="inlineStr">
        <is>
          <t>Hybrid</t>
        </is>
      </c>
      <c r="T3582" s="70" t="n">
        <v>36</v>
      </c>
      <c r="U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TY103574</t>
        </is>
      </c>
      <c r="B3583" s="68" t="n">
        <v>46135</v>
      </c>
      <c r="C3583" s="69" t="n">
        <v>2026</v>
      </c>
      <c r="D3583" t="inlineStr">
        <is>
          <t>Apr</t>
        </is>
      </c>
      <c r="E3583" t="inlineStr">
        <is>
          <t>Japan</t>
        </is>
      </c>
      <c r="F3583" t="inlineStr">
        <is>
          <t>Japan</t>
        </is>
      </c>
      <c r="G3583" t="inlineStr">
        <is>
          <t>Corolla</t>
        </is>
      </c>
      <c r="H3583" t="inlineStr">
        <is>
          <t>Dealer retail</t>
        </is>
      </c>
      <c r="I3583" t="inlineStr">
        <is>
          <t>Government</t>
        </is>
      </c>
      <c r="J3583" t="inlineStr">
        <is>
          <t>Amir Khan</t>
        </is>
      </c>
      <c r="K3583" s="70" t="n">
        <v>31</v>
      </c>
      <c r="L3583" s="71" t="n">
        <v>2694125.51</v>
      </c>
      <c r="M3583" s="71" t="n">
        <v>83517890.81</v>
      </c>
      <c r="N3583" s="71" t="n">
        <v>2505536.72</v>
      </c>
      <c r="O3583" s="71" t="n">
        <v>81012354.09</v>
      </c>
      <c r="P3583" s="71" t="n">
        <v>69138650.23999999</v>
      </c>
      <c r="Q3583" s="71" t="n">
        <v>11873703.85</v>
      </c>
      <c r="R3583" t="inlineStr">
        <is>
          <t>TK-04</t>
        </is>
      </c>
      <c r="S3583" t="inlineStr">
        <is>
          <t>Petrol</t>
        </is>
      </c>
      <c r="T3583" s="70" t="n">
        <v>31</v>
      </c>
      <c r="U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TY103575</t>
        </is>
      </c>
      <c r="B3584" s="68" t="n">
        <v>46135</v>
      </c>
      <c r="C3584" s="69" t="n">
        <v>2026</v>
      </c>
      <c r="D3584" t="inlineStr">
        <is>
          <t>Apr</t>
        </is>
      </c>
      <c r="E3584" t="inlineStr">
        <is>
          <t>Europe</t>
        </is>
      </c>
      <c r="F3584" t="inlineStr">
        <is>
          <t>Germany</t>
        </is>
      </c>
      <c r="G3584" t="inlineStr">
        <is>
          <t>Land Cruiser</t>
        </is>
      </c>
      <c r="H3584" t="inlineStr">
        <is>
          <t>Dealer retail</t>
        </is>
      </c>
      <c r="I3584" t="inlineStr">
        <is>
          <t>Government</t>
        </is>
      </c>
      <c r="J3584" t="inlineStr">
        <is>
          <t>Mei Lin</t>
        </is>
      </c>
      <c r="K3584" s="70" t="n">
        <v>27</v>
      </c>
      <c r="L3584" s="71" t="n">
        <v>7483556.65</v>
      </c>
      <c r="M3584" s="71" t="n">
        <v>202056029.55</v>
      </c>
      <c r="N3584" s="71" t="n">
        <v>10102801.48</v>
      </c>
      <c r="O3584" s="71" t="n">
        <v>191953228.07</v>
      </c>
      <c r="P3584" s="71" t="n">
        <v>145284460.14</v>
      </c>
      <c r="Q3584" s="71" t="n">
        <v>46668767.93</v>
      </c>
      <c r="R3584" t="inlineStr">
        <is>
          <t>BE-04</t>
        </is>
      </c>
      <c r="S3584" t="inlineStr">
        <is>
          <t>Diesel</t>
        </is>
      </c>
      <c r="T3584" s="70" t="n">
        <v>26</v>
      </c>
      <c r="U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TY103576</t>
        </is>
      </c>
      <c r="B3585" s="68" t="n">
        <v>46135</v>
      </c>
      <c r="C3585" s="69" t="n">
        <v>2026</v>
      </c>
      <c r="D3585" t="inlineStr">
        <is>
          <t>Apr</t>
        </is>
      </c>
      <c r="E3585" t="inlineStr">
        <is>
          <t>Asia</t>
        </is>
      </c>
      <c r="F3585" t="inlineStr">
        <is>
          <t>Thailand</t>
        </is>
      </c>
      <c r="G3585" t="inlineStr">
        <is>
          <t>RAV4</t>
        </is>
      </c>
      <c r="H3585" t="inlineStr">
        <is>
          <t>Dealer retail</t>
        </is>
      </c>
      <c r="I3585" t="inlineStr">
        <is>
          <t>Government</t>
        </is>
      </c>
      <c r="J3585" t="inlineStr">
        <is>
          <t>Aisha Bello</t>
        </is>
      </c>
      <c r="K3585" s="70" t="n">
        <v>30</v>
      </c>
      <c r="L3585" s="71" t="n">
        <v>3674264.63</v>
      </c>
      <c r="M3585" s="71" t="n">
        <v>110227938.9</v>
      </c>
      <c r="N3585" s="71" t="n">
        <v>2204558.78</v>
      </c>
      <c r="O3585" s="71" t="n">
        <v>108023380.12</v>
      </c>
      <c r="P3585" s="71" t="n">
        <v>84889576.73999999</v>
      </c>
      <c r="Q3585" s="71" t="n">
        <v>23133803.38</v>
      </c>
      <c r="R3585" t="inlineStr">
        <is>
          <t>BK-02</t>
        </is>
      </c>
      <c r="S3585" t="inlineStr">
        <is>
          <t>Hybrid</t>
        </is>
      </c>
      <c r="T3585" s="70" t="n">
        <v>32</v>
      </c>
      <c r="U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TY103577</t>
        </is>
      </c>
      <c r="B3586" s="68" t="n">
        <v>46135</v>
      </c>
      <c r="C3586" s="69" t="n">
        <v>2026</v>
      </c>
      <c r="D3586" t="inlineStr">
        <is>
          <t>Apr</t>
        </is>
      </c>
      <c r="E3586" t="inlineStr">
        <is>
          <t>North America</t>
        </is>
      </c>
      <c r="F3586" t="inlineStr">
        <is>
          <t>USA</t>
        </is>
      </c>
      <c r="G3586" t="inlineStr">
        <is>
          <t>RAV4</t>
        </is>
      </c>
      <c r="H3586" t="inlineStr">
        <is>
          <t>Dealer retail</t>
        </is>
      </c>
      <c r="I3586" t="inlineStr">
        <is>
          <t>Private buyer</t>
        </is>
      </c>
      <c r="J3586" t="inlineStr">
        <is>
          <t>Olivia Brown</t>
        </is>
      </c>
      <c r="K3586" s="70" t="n">
        <v>25</v>
      </c>
      <c r="L3586" s="71" t="n">
        <v>3852572.31</v>
      </c>
      <c r="M3586" s="71" t="n">
        <v>96314307.75</v>
      </c>
      <c r="N3586" s="71" t="n">
        <v>0</v>
      </c>
      <c r="O3586" s="71" t="n">
        <v>96314307.75</v>
      </c>
      <c r="P3586" s="71" t="n">
        <v>72767502.05</v>
      </c>
      <c r="Q3586" s="71" t="n">
        <v>23546805.7</v>
      </c>
      <c r="R3586" t="inlineStr">
        <is>
          <t>TX-01</t>
        </is>
      </c>
      <c r="S3586" t="inlineStr">
        <is>
          <t>Petrol</t>
        </is>
      </c>
      <c r="T3586" s="70" t="n">
        <v>24</v>
      </c>
      <c r="U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TY103578</t>
        </is>
      </c>
      <c r="B3587" s="68" t="n">
        <v>46135</v>
      </c>
      <c r="C3587" s="69" t="n">
        <v>2026</v>
      </c>
      <c r="D3587" t="inlineStr">
        <is>
          <t>Apr</t>
        </is>
      </c>
      <c r="E3587" t="inlineStr">
        <is>
          <t>Europe</t>
        </is>
      </c>
      <c r="F3587" t="inlineStr">
        <is>
          <t>Germany</t>
        </is>
      </c>
      <c r="G3587" t="inlineStr">
        <is>
          <t>Camry</t>
        </is>
      </c>
      <c r="H3587" t="inlineStr">
        <is>
          <t>Fleet</t>
        </is>
      </c>
      <c r="I3587" t="inlineStr">
        <is>
          <t>Company fleet</t>
        </is>
      </c>
      <c r="J3587" t="inlineStr">
        <is>
          <t>Wei Chen</t>
        </is>
      </c>
      <c r="K3587" s="70" t="n">
        <v>27</v>
      </c>
      <c r="L3587" s="71" t="n">
        <v>3907267.96</v>
      </c>
      <c r="M3587" s="71" t="n">
        <v>105496234.92</v>
      </c>
      <c r="N3587" s="71" t="n">
        <v>3164887.05</v>
      </c>
      <c r="O3587" s="71" t="n">
        <v>102331347.87</v>
      </c>
      <c r="P3587" s="71" t="n">
        <v>84073587.55</v>
      </c>
      <c r="Q3587" s="71" t="n">
        <v>18257760.32</v>
      </c>
      <c r="R3587" t="inlineStr">
        <is>
          <t>BE-02</t>
        </is>
      </c>
      <c r="S3587" t="inlineStr">
        <is>
          <t>Petrol</t>
        </is>
      </c>
      <c r="T3587" s="70" t="n">
        <v>28</v>
      </c>
      <c r="U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TY103579</t>
        </is>
      </c>
      <c r="B3588" s="68" t="n">
        <v>46135</v>
      </c>
      <c r="C3588" s="69" t="n">
        <v>2026</v>
      </c>
      <c r="D3588" t="inlineStr">
        <is>
          <t>Apr</t>
        </is>
      </c>
      <c r="E3588" t="inlineStr">
        <is>
          <t>North America</t>
        </is>
      </c>
      <c r="F3588" t="inlineStr">
        <is>
          <t>USA</t>
        </is>
      </c>
      <c r="G3588" t="inlineStr">
        <is>
          <t>Prius</t>
        </is>
      </c>
      <c r="H3588" t="inlineStr">
        <is>
          <t>Fleet</t>
        </is>
      </c>
      <c r="I3588" t="inlineStr">
        <is>
          <t>Private buyer</t>
        </is>
      </c>
      <c r="J3588" t="inlineStr">
        <is>
          <t>Yuki Sato</t>
        </is>
      </c>
      <c r="K3588" s="70" t="n">
        <v>29</v>
      </c>
      <c r="L3588" s="71" t="n">
        <v>3497757.86</v>
      </c>
      <c r="M3588" s="71" t="n">
        <v>101434977.94</v>
      </c>
      <c r="N3588" s="71" t="n">
        <v>0</v>
      </c>
      <c r="O3588" s="71" t="n">
        <v>101434977.94</v>
      </c>
      <c r="P3588" s="71" t="n">
        <v>80050667.55</v>
      </c>
      <c r="Q3588" s="71" t="n">
        <v>21384310.39</v>
      </c>
      <c r="R3588" t="inlineStr">
        <is>
          <t>TX-03</t>
        </is>
      </c>
      <c r="S3588" t="inlineStr">
        <is>
          <t>Hybrid</t>
        </is>
      </c>
      <c r="T3588" s="70" t="n">
        <v>30</v>
      </c>
      <c r="U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TY103580</t>
        </is>
      </c>
      <c r="B3589" s="68" t="n">
        <v>46136</v>
      </c>
      <c r="C3589" s="69" t="n">
        <v>2026</v>
      </c>
      <c r="D3589" t="inlineStr">
        <is>
          <t>Apr</t>
        </is>
      </c>
      <c r="E3589" t="inlineStr">
        <is>
          <t>Europe</t>
        </is>
      </c>
      <c r="F3589" t="inlineStr">
        <is>
          <t>France</t>
        </is>
      </c>
      <c r="G3589" t="inlineStr">
        <is>
          <t>Prius</t>
        </is>
      </c>
      <c r="H3589" t="inlineStr">
        <is>
          <t>Dealer retail</t>
        </is>
      </c>
      <c r="I3589" t="inlineStr">
        <is>
          <t>Private buyer</t>
        </is>
      </c>
      <c r="J3589" t="inlineStr">
        <is>
          <t>Carlos Silva</t>
        </is>
      </c>
      <c r="K3589" s="70" t="n">
        <v>44</v>
      </c>
      <c r="L3589" s="71" t="n">
        <v>3657242.55</v>
      </c>
      <c r="M3589" s="71" t="n">
        <v>160918672.2</v>
      </c>
      <c r="N3589" s="71" t="n">
        <v>8045933.61</v>
      </c>
      <c r="O3589" s="71" t="n">
        <v>152872738.59</v>
      </c>
      <c r="P3589" s="71" t="n">
        <v>123632175.11</v>
      </c>
      <c r="Q3589" s="71" t="n">
        <v>29240563.48</v>
      </c>
      <c r="R3589" t="inlineStr">
        <is>
          <t>PA-01</t>
        </is>
      </c>
      <c r="S3589" t="inlineStr">
        <is>
          <t>Hybrid</t>
        </is>
      </c>
      <c r="T3589" s="70" t="n">
        <v>45</v>
      </c>
      <c r="U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TY103581</t>
        </is>
      </c>
      <c r="B3590" s="68" t="n">
        <v>46136</v>
      </c>
      <c r="C3590" s="69" t="n">
        <v>2026</v>
      </c>
      <c r="D3590" t="inlineStr">
        <is>
          <t>Apr</t>
        </is>
      </c>
      <c r="E3590" t="inlineStr">
        <is>
          <t>North America</t>
        </is>
      </c>
      <c r="F3590" t="inlineStr">
        <is>
          <t>Canada</t>
        </is>
      </c>
      <c r="G3590" t="inlineStr">
        <is>
          <t>Prius</t>
        </is>
      </c>
      <c r="H3590" t="inlineStr">
        <is>
          <t>Dealer retail</t>
        </is>
      </c>
      <c r="I3590" t="inlineStr">
        <is>
          <t>Private buyer</t>
        </is>
      </c>
      <c r="J3590" t="inlineStr">
        <is>
          <t>Lucas Martin</t>
        </is>
      </c>
      <c r="K3590" s="70" t="n">
        <v>35</v>
      </c>
      <c r="L3590" s="71" t="n">
        <v>3635419.25</v>
      </c>
      <c r="M3590" s="71" t="n">
        <v>127239673.75</v>
      </c>
      <c r="N3590" s="71" t="n">
        <v>3817190.21</v>
      </c>
      <c r="O3590" s="71" t="n">
        <v>123422483.54</v>
      </c>
      <c r="P3590" s="71" t="n">
        <v>100293437.33</v>
      </c>
      <c r="Q3590" s="71" t="n">
        <v>23129046.21</v>
      </c>
      <c r="R3590" t="inlineStr">
        <is>
          <t>TO-01</t>
        </is>
      </c>
      <c r="S3590" t="inlineStr">
        <is>
          <t>Hybrid</t>
        </is>
      </c>
      <c r="T3590" s="70" t="n">
        <v>35</v>
      </c>
      <c r="U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TY103582</t>
        </is>
      </c>
      <c r="B3591" s="68" t="n">
        <v>46136</v>
      </c>
      <c r="C3591" s="69" t="n">
        <v>2026</v>
      </c>
      <c r="D3591" t="inlineStr">
        <is>
          <t>Apr</t>
        </is>
      </c>
      <c r="E3591" t="inlineStr">
        <is>
          <t>Japan</t>
        </is>
      </c>
      <c r="F3591" t="inlineStr">
        <is>
          <t>Japan</t>
        </is>
      </c>
      <c r="G3591" t="inlineStr">
        <is>
          <t>Camry</t>
        </is>
      </c>
      <c r="H3591" t="inlineStr">
        <is>
          <t>Dealer retail</t>
        </is>
      </c>
      <c r="I3591" t="inlineStr">
        <is>
          <t>Private buyer</t>
        </is>
      </c>
      <c r="J3591" t="inlineStr">
        <is>
          <t>Yuki Sato</t>
        </is>
      </c>
      <c r="K3591" s="70" t="n">
        <v>39</v>
      </c>
      <c r="L3591" s="71" t="n">
        <v>3926746.45</v>
      </c>
      <c r="M3591" s="71" t="n">
        <v>153143111.55</v>
      </c>
      <c r="N3591" s="71" t="n">
        <v>7657155.58</v>
      </c>
      <c r="O3591" s="71" t="n">
        <v>145485955.97</v>
      </c>
      <c r="P3591" s="71" t="n">
        <v>120533793.31</v>
      </c>
      <c r="Q3591" s="71" t="n">
        <v>24952162.66</v>
      </c>
      <c r="R3591" t="inlineStr">
        <is>
          <t>NG-03</t>
        </is>
      </c>
      <c r="S3591" t="inlineStr">
        <is>
          <t>Petrol</t>
        </is>
      </c>
      <c r="T3591" s="70" t="n">
        <v>38</v>
      </c>
      <c r="U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TY103583</t>
        </is>
      </c>
      <c r="B3592" s="68" t="n">
        <v>46136</v>
      </c>
      <c r="C3592" s="69" t="n">
        <v>2026</v>
      </c>
      <c r="D3592" t="inlineStr">
        <is>
          <t>Apr</t>
        </is>
      </c>
      <c r="E3592" t="inlineStr">
        <is>
          <t>Asia</t>
        </is>
      </c>
      <c r="F3592" t="inlineStr">
        <is>
          <t>Thailand</t>
        </is>
      </c>
      <c r="G3592" t="inlineStr">
        <is>
          <t>Camry</t>
        </is>
      </c>
      <c r="H3592" t="inlineStr">
        <is>
          <t>Dealer retail</t>
        </is>
      </c>
      <c r="I3592" t="inlineStr">
        <is>
          <t>Private buyer</t>
        </is>
      </c>
      <c r="J3592" t="inlineStr">
        <is>
          <t>Emma Clarke</t>
        </is>
      </c>
      <c r="K3592" s="70" t="n">
        <v>44</v>
      </c>
      <c r="L3592" s="71" t="n">
        <v>3835134.61</v>
      </c>
      <c r="M3592" s="71" t="n">
        <v>168745922.84</v>
      </c>
      <c r="N3592" s="71" t="n">
        <v>8437296.140000001</v>
      </c>
      <c r="O3592" s="71" t="n">
        <v>160308626.7</v>
      </c>
      <c r="P3592" s="71" t="n">
        <v>142826086.09</v>
      </c>
      <c r="Q3592" s="71" t="n">
        <v>17482540.61</v>
      </c>
      <c r="R3592" t="inlineStr">
        <is>
          <t>BK-02</t>
        </is>
      </c>
      <c r="S3592" t="inlineStr">
        <is>
          <t>Petrol</t>
        </is>
      </c>
      <c r="T3592" s="70" t="n">
        <v>46</v>
      </c>
      <c r="U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TY103584</t>
        </is>
      </c>
      <c r="B3593" s="68" t="n">
        <v>46136</v>
      </c>
      <c r="C3593" s="69" t="n">
        <v>2026</v>
      </c>
      <c r="D3593" t="inlineStr">
        <is>
          <t>Apr</t>
        </is>
      </c>
      <c r="E3593" t="inlineStr">
        <is>
          <t>Asia</t>
        </is>
      </c>
      <c r="F3593" t="inlineStr">
        <is>
          <t>India</t>
        </is>
      </c>
      <c r="G3593" t="inlineStr">
        <is>
          <t>bZ4X</t>
        </is>
      </c>
      <c r="H3593" t="inlineStr">
        <is>
          <t>Dealer retail</t>
        </is>
      </c>
      <c r="I3593" t="inlineStr">
        <is>
          <t>Government</t>
        </is>
      </c>
      <c r="J3593" t="inlineStr">
        <is>
          <t>Aisha Bello</t>
        </is>
      </c>
      <c r="K3593" s="70" t="n">
        <v>50</v>
      </c>
      <c r="L3593" s="71" t="n">
        <v>7224274.43</v>
      </c>
      <c r="M3593" s="71" t="n">
        <v>361213721.5</v>
      </c>
      <c r="N3593" s="71" t="n">
        <v>7224274.43</v>
      </c>
      <c r="O3593" s="71" t="n">
        <v>353989447.07</v>
      </c>
      <c r="P3593" s="71" t="n">
        <v>273283380.42</v>
      </c>
      <c r="Q3593" s="71" t="n">
        <v>80706066.65000001</v>
      </c>
      <c r="R3593" t="inlineStr">
        <is>
          <t>BL-03</t>
        </is>
      </c>
      <c r="S3593" t="inlineStr">
        <is>
          <t>EV</t>
        </is>
      </c>
      <c r="T3593" s="70" t="n">
        <v>52</v>
      </c>
      <c r="U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TY103585</t>
        </is>
      </c>
      <c r="B3594" s="68" t="n">
        <v>46137</v>
      </c>
      <c r="C3594" s="69" t="n">
        <v>2026</v>
      </c>
      <c r="D3594" t="inlineStr">
        <is>
          <t>Apr</t>
        </is>
      </c>
      <c r="E3594" t="inlineStr">
        <is>
          <t>North America</t>
        </is>
      </c>
      <c r="F3594" t="inlineStr">
        <is>
          <t>Canada</t>
        </is>
      </c>
      <c r="G3594" t="inlineStr">
        <is>
          <t>Corolla</t>
        </is>
      </c>
      <c r="H3594" t="inlineStr">
        <is>
          <t>Dealer retail</t>
        </is>
      </c>
      <c r="I3594" t="inlineStr">
        <is>
          <t>Private buyer</t>
        </is>
      </c>
      <c r="J3594" t="inlineStr">
        <is>
          <t>Ruhi Shaikh</t>
        </is>
      </c>
      <c r="K3594" s="70" t="n">
        <v>39</v>
      </c>
      <c r="L3594" s="71" t="n">
        <v>2778154.16</v>
      </c>
      <c r="M3594" s="71" t="n">
        <v>108348012.24</v>
      </c>
      <c r="N3594" s="71" t="n">
        <v>5417400.61</v>
      </c>
      <c r="O3594" s="71" t="n">
        <v>102930611.63</v>
      </c>
      <c r="P3594" s="71" t="n">
        <v>91880120.25</v>
      </c>
      <c r="Q3594" s="71" t="n">
        <v>11050491.38</v>
      </c>
      <c r="R3594" t="inlineStr">
        <is>
          <t>TO-02</t>
        </is>
      </c>
      <c r="S3594" t="inlineStr">
        <is>
          <t>Petrol</t>
        </is>
      </c>
      <c r="T3594" s="70" t="n">
        <v>40</v>
      </c>
      <c r="U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TY103586</t>
        </is>
      </c>
      <c r="B3595" s="68" t="n">
        <v>46137</v>
      </c>
      <c r="C3595" s="69" t="n">
        <v>2026</v>
      </c>
      <c r="D3595" t="inlineStr">
        <is>
          <t>Apr</t>
        </is>
      </c>
      <c r="E3595" t="inlineStr">
        <is>
          <t>Asia</t>
        </is>
      </c>
      <c r="F3595" t="inlineStr">
        <is>
          <t>India</t>
        </is>
      </c>
      <c r="G3595" t="inlineStr">
        <is>
          <t>RAV4</t>
        </is>
      </c>
      <c r="H3595" t="inlineStr">
        <is>
          <t>Dealer retail</t>
        </is>
      </c>
      <c r="I3595" t="inlineStr">
        <is>
          <t>Company fleet</t>
        </is>
      </c>
      <c r="J3595" t="inlineStr">
        <is>
          <t>Zoya Ahmed</t>
        </is>
      </c>
      <c r="K3595" s="70" t="n">
        <v>25</v>
      </c>
      <c r="L3595" s="71" t="n">
        <v>3959121.01</v>
      </c>
      <c r="M3595" s="71" t="n">
        <v>98978025.25</v>
      </c>
      <c r="N3595" s="71" t="n">
        <v>2969340.76</v>
      </c>
      <c r="O3595" s="71" t="n">
        <v>96008684.48999999</v>
      </c>
      <c r="P3595" s="71" t="n">
        <v>71496896.91</v>
      </c>
      <c r="Q3595" s="71" t="n">
        <v>24511787.58</v>
      </c>
      <c r="R3595" t="inlineStr">
        <is>
          <t>DL-02</t>
        </is>
      </c>
      <c r="S3595" t="inlineStr">
        <is>
          <t>Hybrid</t>
        </is>
      </c>
      <c r="T3595" s="70" t="n">
        <v>26</v>
      </c>
      <c r="U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TY103587</t>
        </is>
      </c>
      <c r="B3596" s="68" t="n">
        <v>46137</v>
      </c>
      <c r="C3596" s="69" t="n">
        <v>2026</v>
      </c>
      <c r="D3596" t="inlineStr">
        <is>
          <t>Apr</t>
        </is>
      </c>
      <c r="E3596" t="inlineStr">
        <is>
          <t>Japan</t>
        </is>
      </c>
      <c r="F3596" t="inlineStr">
        <is>
          <t>Japan</t>
        </is>
      </c>
      <c r="G3596" t="inlineStr">
        <is>
          <t>Camry</t>
        </is>
      </c>
      <c r="H3596" t="inlineStr">
        <is>
          <t>Dealer retail</t>
        </is>
      </c>
      <c r="I3596" t="inlineStr">
        <is>
          <t>Private buyer</t>
        </is>
      </c>
      <c r="J3596" t="inlineStr">
        <is>
          <t>Priya Nair</t>
        </is>
      </c>
      <c r="K3596" s="70" t="n">
        <v>27</v>
      </c>
      <c r="L3596" s="71" t="n">
        <v>3944028.01</v>
      </c>
      <c r="M3596" s="71" t="n">
        <v>106488756.27</v>
      </c>
      <c r="N3596" s="71" t="n">
        <v>5324437.81</v>
      </c>
      <c r="O3596" s="71" t="n">
        <v>101164318.46</v>
      </c>
      <c r="P3596" s="71" t="n">
        <v>86739616.56</v>
      </c>
      <c r="Q3596" s="71" t="n">
        <v>14424701.9</v>
      </c>
      <c r="R3596" t="inlineStr">
        <is>
          <t>NG-02</t>
        </is>
      </c>
      <c r="S3596" t="inlineStr">
        <is>
          <t>Hybrid</t>
        </is>
      </c>
      <c r="T3596" s="70" t="n">
        <v>30</v>
      </c>
      <c r="U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TY103588</t>
        </is>
      </c>
      <c r="B3597" s="68" t="n">
        <v>46138</v>
      </c>
      <c r="C3597" s="69" t="n">
        <v>2026</v>
      </c>
      <c r="D3597" t="inlineStr">
        <is>
          <t>Apr</t>
        </is>
      </c>
      <c r="E3597" t="inlineStr">
        <is>
          <t>Asia</t>
        </is>
      </c>
      <c r="F3597" t="inlineStr">
        <is>
          <t>Thailand</t>
        </is>
      </c>
      <c r="G3597" t="inlineStr">
        <is>
          <t>RAV4</t>
        </is>
      </c>
      <c r="H3597" t="inlineStr">
        <is>
          <t>Dealer retail</t>
        </is>
      </c>
      <c r="I3597" t="inlineStr">
        <is>
          <t>Private buyer</t>
        </is>
      </c>
      <c r="J3597" t="inlineStr">
        <is>
          <t>Noah Smith</t>
        </is>
      </c>
      <c r="K3597" s="70" t="n">
        <v>31</v>
      </c>
      <c r="L3597" s="71" t="n">
        <v>3618078.21</v>
      </c>
      <c r="M3597" s="71" t="n">
        <v>112160424.51</v>
      </c>
      <c r="N3597" s="71" t="n">
        <v>2243208.49</v>
      </c>
      <c r="O3597" s="71" t="n">
        <v>109917216.02</v>
      </c>
      <c r="P3597" s="71" t="n">
        <v>85840482.70999999</v>
      </c>
      <c r="Q3597" s="71" t="n">
        <v>24076733.31</v>
      </c>
      <c r="R3597" t="inlineStr">
        <is>
          <t>BK-04</t>
        </is>
      </c>
      <c r="S3597" t="inlineStr">
        <is>
          <t>Petrol</t>
        </is>
      </c>
      <c r="T3597" s="70" t="n">
        <v>30</v>
      </c>
      <c r="U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TY103589</t>
        </is>
      </c>
      <c r="B3598" s="68" t="n">
        <v>46138</v>
      </c>
      <c r="C3598" s="69" t="n">
        <v>2026</v>
      </c>
      <c r="D3598" t="inlineStr">
        <is>
          <t>Apr</t>
        </is>
      </c>
      <c r="E3598" t="inlineStr">
        <is>
          <t>Europe</t>
        </is>
      </c>
      <c r="F3598" t="inlineStr">
        <is>
          <t>France</t>
        </is>
      </c>
      <c r="G3598" t="inlineStr">
        <is>
          <t>Camry</t>
        </is>
      </c>
      <c r="H3598" t="inlineStr">
        <is>
          <t>Dealer retail</t>
        </is>
      </c>
      <c r="I3598" t="inlineStr">
        <is>
          <t>Private buyer</t>
        </is>
      </c>
      <c r="J3598" t="inlineStr">
        <is>
          <t>Priya Nair</t>
        </is>
      </c>
      <c r="K3598" s="70" t="n">
        <v>14</v>
      </c>
      <c r="L3598" s="71" t="n">
        <v>3892638.51</v>
      </c>
      <c r="M3598" s="71" t="n">
        <v>54496939.14</v>
      </c>
      <c r="N3598" s="71" t="n">
        <v>0</v>
      </c>
      <c r="O3598" s="71" t="n">
        <v>54496939.14</v>
      </c>
      <c r="P3598" s="71" t="n">
        <v>44969756.57</v>
      </c>
      <c r="Q3598" s="71" t="n">
        <v>9527182.57</v>
      </c>
      <c r="R3598" t="inlineStr">
        <is>
          <t>PA-04</t>
        </is>
      </c>
      <c r="S3598" t="inlineStr">
        <is>
          <t>Petrol</t>
        </is>
      </c>
      <c r="T3598" s="70" t="n">
        <v>16</v>
      </c>
      <c r="U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TY103590</t>
        </is>
      </c>
      <c r="B3599" s="68" t="n">
        <v>46138</v>
      </c>
      <c r="C3599" s="69" t="n">
        <v>2026</v>
      </c>
      <c r="D3599" t="inlineStr">
        <is>
          <t>Apr</t>
        </is>
      </c>
      <c r="E3599" t="inlineStr">
        <is>
          <t>Asia</t>
        </is>
      </c>
      <c r="F3599" t="inlineStr">
        <is>
          <t>Indonesia</t>
        </is>
      </c>
      <c r="G3599" t="inlineStr">
        <is>
          <t>Corolla</t>
        </is>
      </c>
      <c r="H3599" t="inlineStr">
        <is>
          <t>Dealer retail</t>
        </is>
      </c>
      <c r="I3599" t="inlineStr">
        <is>
          <t>Private buyer</t>
        </is>
      </c>
      <c r="J3599" t="inlineStr">
        <is>
          <t>Priya Nair</t>
        </is>
      </c>
      <c r="K3599" s="70" t="n">
        <v>11</v>
      </c>
      <c r="L3599" s="71" t="n">
        <v>2666662.53</v>
      </c>
      <c r="M3599" s="71" t="n">
        <v>29333287.83</v>
      </c>
      <c r="N3599" s="71" t="n">
        <v>0</v>
      </c>
      <c r="O3599" s="71" t="n">
        <v>29333287.83</v>
      </c>
      <c r="P3599" s="71" t="n">
        <v>25199229.7</v>
      </c>
      <c r="Q3599" s="71" t="n">
        <v>4134058.13</v>
      </c>
      <c r="R3599" t="inlineStr">
        <is>
          <t>JK-01</t>
        </is>
      </c>
      <c r="S3599" t="inlineStr">
        <is>
          <t>Petrol</t>
        </is>
      </c>
      <c r="T3599" s="70" t="n">
        <v>11</v>
      </c>
      <c r="U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TY103591</t>
        </is>
      </c>
      <c r="B3600" s="68" t="n">
        <v>46138</v>
      </c>
      <c r="C3600" s="69" t="n">
        <v>2026</v>
      </c>
      <c r="D3600" t="inlineStr">
        <is>
          <t>Apr</t>
        </is>
      </c>
      <c r="E3600" t="inlineStr">
        <is>
          <t>Japan</t>
        </is>
      </c>
      <c r="F3600" t="inlineStr">
        <is>
          <t>Japan</t>
        </is>
      </c>
      <c r="G3600" t="inlineStr">
        <is>
          <t>RAV4</t>
        </is>
      </c>
      <c r="H3600" t="inlineStr">
        <is>
          <t>Dealer retail</t>
        </is>
      </c>
      <c r="I3600" t="inlineStr">
        <is>
          <t>Government</t>
        </is>
      </c>
      <c r="J3600" t="inlineStr">
        <is>
          <t>Carlos Silva</t>
        </is>
      </c>
      <c r="K3600" s="70" t="n">
        <v>43</v>
      </c>
      <c r="L3600" s="71" t="n">
        <v>3593582.41</v>
      </c>
      <c r="M3600" s="71" t="n">
        <v>154524043.63</v>
      </c>
      <c r="N3600" s="71" t="n">
        <v>4635721.31</v>
      </c>
      <c r="O3600" s="71" t="n">
        <v>149888322.32</v>
      </c>
      <c r="P3600" s="71" t="n">
        <v>121807537.46</v>
      </c>
      <c r="Q3600" s="71" t="n">
        <v>28080784.86</v>
      </c>
      <c r="R3600" t="inlineStr">
        <is>
          <t>OS-03</t>
        </is>
      </c>
      <c r="S3600" t="inlineStr">
        <is>
          <t>Hybrid</t>
        </is>
      </c>
      <c r="T3600" s="70" t="n">
        <v>46</v>
      </c>
      <c r="U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TY103592</t>
        </is>
      </c>
      <c r="B3601" s="68" t="n">
        <v>46138</v>
      </c>
      <c r="C3601" s="69" t="n">
        <v>2026</v>
      </c>
      <c r="D3601" t="inlineStr">
        <is>
          <t>Apr</t>
        </is>
      </c>
      <c r="E3601" t="inlineStr">
        <is>
          <t>Japan</t>
        </is>
      </c>
      <c r="F3601" t="inlineStr">
        <is>
          <t>Japan</t>
        </is>
      </c>
      <c r="G3601" t="inlineStr">
        <is>
          <t>Corolla</t>
        </is>
      </c>
      <c r="H3601" t="inlineStr">
        <is>
          <t>Online reservation</t>
        </is>
      </c>
      <c r="I3601" t="inlineStr">
        <is>
          <t>Private buyer</t>
        </is>
      </c>
      <c r="J3601" t="inlineStr">
        <is>
          <t>Fatima Al-Saud</t>
        </is>
      </c>
      <c r="K3601" s="70" t="n">
        <v>8</v>
      </c>
      <c r="L3601" s="71" t="n">
        <v>2791715.08</v>
      </c>
      <c r="M3601" s="71" t="n">
        <v>22333720.64</v>
      </c>
      <c r="N3601" s="71" t="n">
        <v>670011.62</v>
      </c>
      <c r="O3601" s="71" t="n">
        <v>21663709.02</v>
      </c>
      <c r="P3601" s="71" t="n">
        <v>18420379.18</v>
      </c>
      <c r="Q3601" s="71" t="n">
        <v>3243329.84</v>
      </c>
      <c r="R3601" t="inlineStr">
        <is>
          <t>OS-01</t>
        </is>
      </c>
      <c r="S3601" t="inlineStr">
        <is>
          <t>Hybrid</t>
        </is>
      </c>
      <c r="T3601" s="70" t="n">
        <v>8</v>
      </c>
      <c r="U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TY103593</t>
        </is>
      </c>
      <c r="B3602" s="68" t="n">
        <v>46138</v>
      </c>
      <c r="C3602" s="69" t="n">
        <v>2026</v>
      </c>
      <c r="D3602" t="inlineStr">
        <is>
          <t>Apr</t>
        </is>
      </c>
      <c r="E3602" t="inlineStr">
        <is>
          <t>North America</t>
        </is>
      </c>
      <c r="F3602" t="inlineStr">
        <is>
          <t>Canada</t>
        </is>
      </c>
      <c r="G3602" t="inlineStr">
        <is>
          <t>Hilux</t>
        </is>
      </c>
      <c r="H3602" t="inlineStr">
        <is>
          <t>Dealer retail</t>
        </is>
      </c>
      <c r="I3602" t="inlineStr">
        <is>
          <t>Company fleet</t>
        </is>
      </c>
      <c r="J3602" t="inlineStr">
        <is>
          <t>Shraddha Kulkarni</t>
        </is>
      </c>
      <c r="K3602" s="70" t="n">
        <v>32</v>
      </c>
      <c r="L3602" s="71" t="n">
        <v>3958674.05</v>
      </c>
      <c r="M3602" s="71" t="n">
        <v>126677569.6</v>
      </c>
      <c r="N3602" s="71" t="n">
        <v>2533551.39</v>
      </c>
      <c r="O3602" s="71" t="n">
        <v>124144018.21</v>
      </c>
      <c r="P3602" s="71" t="n">
        <v>99988998.65000001</v>
      </c>
      <c r="Q3602" s="71" t="n">
        <v>24155019.56</v>
      </c>
      <c r="R3602" t="inlineStr">
        <is>
          <t>TO-01</t>
        </is>
      </c>
      <c r="S3602" t="inlineStr">
        <is>
          <t>Diesel</t>
        </is>
      </c>
      <c r="T3602" s="70" t="n">
        <v>32</v>
      </c>
      <c r="U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TY103594</t>
        </is>
      </c>
      <c r="B3603" s="68" t="n">
        <v>46138</v>
      </c>
      <c r="C3603" s="69" t="n">
        <v>2026</v>
      </c>
      <c r="D3603" t="inlineStr">
        <is>
          <t>Apr</t>
        </is>
      </c>
      <c r="E3603" t="inlineStr">
        <is>
          <t>Middle East</t>
        </is>
      </c>
      <c r="F3603" t="inlineStr">
        <is>
          <t>UAE</t>
        </is>
      </c>
      <c r="G3603" t="inlineStr">
        <is>
          <t>Prius</t>
        </is>
      </c>
      <c r="H3603" t="inlineStr">
        <is>
          <t>Fleet</t>
        </is>
      </c>
      <c r="I3603" t="inlineStr">
        <is>
          <t>Private buyer</t>
        </is>
      </c>
      <c r="J3603" t="inlineStr">
        <is>
          <t>Emma Clarke</t>
        </is>
      </c>
      <c r="K3603" s="70" t="n">
        <v>14</v>
      </c>
      <c r="L3603" s="71" t="n">
        <v>3645555.92</v>
      </c>
      <c r="M3603" s="71" t="n">
        <v>51037782.88</v>
      </c>
      <c r="N3603" s="71" t="n">
        <v>1531133.49</v>
      </c>
      <c r="O3603" s="71" t="n">
        <v>49506649.39</v>
      </c>
      <c r="P3603" s="71" t="n">
        <v>38961501.54</v>
      </c>
      <c r="Q3603" s="71" t="n">
        <v>10545147.85</v>
      </c>
      <c r="R3603" t="inlineStr">
        <is>
          <t>DB-03</t>
        </is>
      </c>
      <c r="S3603" t="inlineStr">
        <is>
          <t>Hybrid</t>
        </is>
      </c>
      <c r="T3603" s="70" t="n">
        <v>15</v>
      </c>
      <c r="U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TY103595</t>
        </is>
      </c>
      <c r="B3604" s="68" t="n">
        <v>46138</v>
      </c>
      <c r="C3604" s="69" t="n">
        <v>2026</v>
      </c>
      <c r="D3604" t="inlineStr">
        <is>
          <t>Apr</t>
        </is>
      </c>
      <c r="E3604" t="inlineStr">
        <is>
          <t>Japan</t>
        </is>
      </c>
      <c r="F3604" t="inlineStr">
        <is>
          <t>Japan</t>
        </is>
      </c>
      <c r="G3604" t="inlineStr">
        <is>
          <t>Hilux</t>
        </is>
      </c>
      <c r="H3604" t="inlineStr">
        <is>
          <t>Fleet</t>
        </is>
      </c>
      <c r="I3604" t="inlineStr">
        <is>
          <t>Company fleet</t>
        </is>
      </c>
      <c r="J3604" t="inlineStr">
        <is>
          <t>Carlos Silva</t>
        </is>
      </c>
      <c r="K3604" s="70" t="n">
        <v>34</v>
      </c>
      <c r="L3604" s="71" t="n">
        <v>4026132.96</v>
      </c>
      <c r="M3604" s="71" t="n">
        <v>136888520.64</v>
      </c>
      <c r="N3604" s="71" t="n">
        <v>4106655.62</v>
      </c>
      <c r="O3604" s="71" t="n">
        <v>132781865.02</v>
      </c>
      <c r="P3604" s="71" t="n">
        <v>106978503.85</v>
      </c>
      <c r="Q3604" s="71" t="n">
        <v>25803361.17</v>
      </c>
      <c r="R3604" t="inlineStr">
        <is>
          <t>NG-03</t>
        </is>
      </c>
      <c r="S3604" t="inlineStr">
        <is>
          <t>Petrol</t>
        </is>
      </c>
      <c r="T3604" s="70" t="n">
        <v>35</v>
      </c>
      <c r="U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TY103596</t>
        </is>
      </c>
      <c r="B3605" s="68" t="n">
        <v>46138</v>
      </c>
      <c r="C3605" s="69" t="n">
        <v>2026</v>
      </c>
      <c r="D3605" t="inlineStr">
        <is>
          <t>Apr</t>
        </is>
      </c>
      <c r="E3605" t="inlineStr">
        <is>
          <t>North America</t>
        </is>
      </c>
      <c r="F3605" t="inlineStr">
        <is>
          <t>Canada</t>
        </is>
      </c>
      <c r="G3605" t="inlineStr">
        <is>
          <t>Hilux</t>
        </is>
      </c>
      <c r="H3605" t="inlineStr">
        <is>
          <t>Dealer retail</t>
        </is>
      </c>
      <c r="I3605" t="inlineStr">
        <is>
          <t>Private buyer</t>
        </is>
      </c>
      <c r="J3605" t="inlineStr">
        <is>
          <t>Lucas Martin</t>
        </is>
      </c>
      <c r="K3605" s="70" t="n">
        <v>15</v>
      </c>
      <c r="L3605" s="71" t="n">
        <v>3865656.81</v>
      </c>
      <c r="M3605" s="71" t="n">
        <v>57984852.15</v>
      </c>
      <c r="N3605" s="71" t="n">
        <v>1739545.56</v>
      </c>
      <c r="O3605" s="71" t="n">
        <v>56245306.59</v>
      </c>
      <c r="P3605" s="71" t="n">
        <v>47919387.63</v>
      </c>
      <c r="Q3605" s="71" t="n">
        <v>8325918.96</v>
      </c>
      <c r="R3605" t="inlineStr">
        <is>
          <t>TO-04</t>
        </is>
      </c>
      <c r="S3605" t="inlineStr">
        <is>
          <t>Petrol</t>
        </is>
      </c>
      <c r="T3605" s="70" t="n">
        <v>16</v>
      </c>
      <c r="U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TY103597</t>
        </is>
      </c>
      <c r="B3606" s="68" t="n">
        <v>46139</v>
      </c>
      <c r="C3606" s="69" t="n">
        <v>2026</v>
      </c>
      <c r="D3606" t="inlineStr">
        <is>
          <t>Apr</t>
        </is>
      </c>
      <c r="E3606" t="inlineStr">
        <is>
          <t>Middle East</t>
        </is>
      </c>
      <c r="F3606" t="inlineStr">
        <is>
          <t>UAE</t>
        </is>
      </c>
      <c r="G3606" t="inlineStr">
        <is>
          <t>Corolla</t>
        </is>
      </c>
      <c r="H3606" t="inlineStr">
        <is>
          <t>Online reservation</t>
        </is>
      </c>
      <c r="I3606" t="inlineStr">
        <is>
          <t>Private buyer</t>
        </is>
      </c>
      <c r="J3606" t="inlineStr">
        <is>
          <t>Amir Khan</t>
        </is>
      </c>
      <c r="K3606" s="70" t="n">
        <v>24</v>
      </c>
      <c r="L3606" s="71" t="n">
        <v>2959580.27</v>
      </c>
      <c r="M3606" s="71" t="n">
        <v>71029926.48</v>
      </c>
      <c r="N3606" s="71" t="n">
        <v>1420598.53</v>
      </c>
      <c r="O3606" s="71" t="n">
        <v>69609327.95</v>
      </c>
      <c r="P3606" s="71" t="n">
        <v>56750040.03</v>
      </c>
      <c r="Q3606" s="71" t="n">
        <v>12859287.92</v>
      </c>
      <c r="R3606" t="inlineStr">
        <is>
          <t>DB-03</t>
        </is>
      </c>
      <c r="S3606" t="inlineStr">
        <is>
          <t>Petrol</t>
        </is>
      </c>
      <c r="T3606" s="70" t="n">
        <v>26</v>
      </c>
      <c r="U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TY103598</t>
        </is>
      </c>
      <c r="B3607" s="68" t="n">
        <v>46139</v>
      </c>
      <c r="C3607" s="69" t="n">
        <v>2026</v>
      </c>
      <c r="D3607" t="inlineStr">
        <is>
          <t>Apr</t>
        </is>
      </c>
      <c r="E3607" t="inlineStr">
        <is>
          <t>Asia</t>
        </is>
      </c>
      <c r="F3607" t="inlineStr">
        <is>
          <t>India</t>
        </is>
      </c>
      <c r="G3607" t="inlineStr">
        <is>
          <t>RAV4</t>
        </is>
      </c>
      <c r="H3607" t="inlineStr">
        <is>
          <t>Fleet</t>
        </is>
      </c>
      <c r="I3607" t="inlineStr">
        <is>
          <t>Private buyer</t>
        </is>
      </c>
      <c r="J3607" t="inlineStr">
        <is>
          <t>Wei Chen</t>
        </is>
      </c>
      <c r="K3607" s="70" t="n">
        <v>43</v>
      </c>
      <c r="L3607" s="71" t="n">
        <v>3885411.21</v>
      </c>
      <c r="M3607" s="71" t="n">
        <v>167072682.03</v>
      </c>
      <c r="N3607" s="71" t="n">
        <v>8353634.1</v>
      </c>
      <c r="O3607" s="71" t="n">
        <v>158719047.93</v>
      </c>
      <c r="P3607" s="71" t="n">
        <v>123221034.41</v>
      </c>
      <c r="Q3607" s="71" t="n">
        <v>35498013.52</v>
      </c>
      <c r="R3607" t="inlineStr">
        <is>
          <t>PU-03</t>
        </is>
      </c>
      <c r="S3607" t="inlineStr">
        <is>
          <t>Petrol</t>
        </is>
      </c>
      <c r="T3607" s="70" t="n">
        <v>44</v>
      </c>
      <c r="U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TY103599</t>
        </is>
      </c>
      <c r="B3608" s="68" t="n">
        <v>46139</v>
      </c>
      <c r="C3608" s="69" t="n">
        <v>2026</v>
      </c>
      <c r="D3608" t="inlineStr">
        <is>
          <t>Apr</t>
        </is>
      </c>
      <c r="E3608" t="inlineStr">
        <is>
          <t>Asia</t>
        </is>
      </c>
      <c r="F3608" t="inlineStr">
        <is>
          <t>Thailand</t>
        </is>
      </c>
      <c r="G3608" t="inlineStr">
        <is>
          <t>Land Cruiser</t>
        </is>
      </c>
      <c r="H3608" t="inlineStr">
        <is>
          <t>Dealer retail</t>
        </is>
      </c>
      <c r="I3608" t="inlineStr">
        <is>
          <t>Private buyer</t>
        </is>
      </c>
      <c r="J3608" t="inlineStr">
        <is>
          <t>Hiroshi Tanaka</t>
        </is>
      </c>
      <c r="K3608" s="70" t="n">
        <v>3</v>
      </c>
      <c r="L3608" s="71" t="n">
        <v>8101863.23</v>
      </c>
      <c r="M3608" s="71" t="n">
        <v>24305589.69</v>
      </c>
      <c r="N3608" s="71" t="n">
        <v>486111.79</v>
      </c>
      <c r="O3608" s="71" t="n">
        <v>23819477.9</v>
      </c>
      <c r="P3608" s="71" t="n">
        <v>16572755.11</v>
      </c>
      <c r="Q3608" s="71" t="n">
        <v>7246722.79</v>
      </c>
      <c r="R3608" t="inlineStr">
        <is>
          <t>BK-01</t>
        </is>
      </c>
      <c r="S3608" t="inlineStr">
        <is>
          <t>Petrol</t>
        </is>
      </c>
      <c r="T3608" s="70" t="n">
        <v>3</v>
      </c>
      <c r="U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TY103600</t>
        </is>
      </c>
      <c r="B3609" s="68" t="n">
        <v>46139</v>
      </c>
      <c r="C3609" s="69" t="n">
        <v>2026</v>
      </c>
      <c r="D3609" t="inlineStr">
        <is>
          <t>Apr</t>
        </is>
      </c>
      <c r="E3609" t="inlineStr">
        <is>
          <t>Asia</t>
        </is>
      </c>
      <c r="F3609" t="inlineStr">
        <is>
          <t>Indonesia</t>
        </is>
      </c>
      <c r="G3609" t="inlineStr">
        <is>
          <t>Hilux</t>
        </is>
      </c>
      <c r="H3609" t="inlineStr">
        <is>
          <t>Fleet</t>
        </is>
      </c>
      <c r="I3609" t="inlineStr">
        <is>
          <t>Private buyer</t>
        </is>
      </c>
      <c r="J3609" t="inlineStr">
        <is>
          <t>Shraddha Kulkarni</t>
        </is>
      </c>
      <c r="K3609" s="70" t="n">
        <v>30</v>
      </c>
      <c r="L3609" s="71" t="n">
        <v>3996257.53</v>
      </c>
      <c r="M3609" s="71" t="n">
        <v>119887725.9</v>
      </c>
      <c r="N3609" s="71" t="n">
        <v>0</v>
      </c>
      <c r="O3609" s="71" t="n">
        <v>119887725.9</v>
      </c>
      <c r="P3609" s="71" t="n">
        <v>94669608.64</v>
      </c>
      <c r="Q3609" s="71" t="n">
        <v>25218117.26</v>
      </c>
      <c r="R3609" t="inlineStr">
        <is>
          <t>JK-01</t>
        </is>
      </c>
      <c r="S3609" t="inlineStr">
        <is>
          <t>Diesel</t>
        </is>
      </c>
      <c r="T3609" s="70" t="n">
        <v>29</v>
      </c>
      <c r="U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TY103601</t>
        </is>
      </c>
      <c r="B3610" s="68" t="n">
        <v>46139</v>
      </c>
      <c r="C3610" s="69" t="n">
        <v>2026</v>
      </c>
      <c r="D3610" t="inlineStr">
        <is>
          <t>Apr</t>
        </is>
      </c>
      <c r="E3610" t="inlineStr">
        <is>
          <t>Asia</t>
        </is>
      </c>
      <c r="F3610" t="inlineStr">
        <is>
          <t>Thailand</t>
        </is>
      </c>
      <c r="G3610" t="inlineStr">
        <is>
          <t>bZ4X</t>
        </is>
      </c>
      <c r="H3610" t="inlineStr">
        <is>
          <t>Dealer retail</t>
        </is>
      </c>
      <c r="I3610" t="inlineStr">
        <is>
          <t>Private buyer</t>
        </is>
      </c>
      <c r="J3610" t="inlineStr">
        <is>
          <t>Ana Costa</t>
        </is>
      </c>
      <c r="K3610" s="70" t="n">
        <v>26</v>
      </c>
      <c r="L3610" s="71" t="n">
        <v>7037489.85</v>
      </c>
      <c r="M3610" s="71" t="n">
        <v>182974736.1</v>
      </c>
      <c r="N3610" s="71" t="n">
        <v>0</v>
      </c>
      <c r="O3610" s="71" t="n">
        <v>182974736.1</v>
      </c>
      <c r="P3610" s="71" t="n">
        <v>144535013.51</v>
      </c>
      <c r="Q3610" s="71" t="n">
        <v>38439722.59</v>
      </c>
      <c r="R3610" t="inlineStr">
        <is>
          <t>BK-02</t>
        </is>
      </c>
      <c r="S3610" t="inlineStr">
        <is>
          <t>EV</t>
        </is>
      </c>
      <c r="T3610" s="70" t="n">
        <v>28</v>
      </c>
      <c r="U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TY103602</t>
        </is>
      </c>
      <c r="B3611" s="68" t="n">
        <v>46139</v>
      </c>
      <c r="C3611" s="69" t="n">
        <v>2026</v>
      </c>
      <c r="D3611" t="inlineStr">
        <is>
          <t>Apr</t>
        </is>
      </c>
      <c r="E3611" t="inlineStr">
        <is>
          <t>Japan</t>
        </is>
      </c>
      <c r="F3611" t="inlineStr">
        <is>
          <t>Japan</t>
        </is>
      </c>
      <c r="G3611" t="inlineStr">
        <is>
          <t>Prius</t>
        </is>
      </c>
      <c r="H3611" t="inlineStr">
        <is>
          <t>Dealer retail</t>
        </is>
      </c>
      <c r="I3611" t="inlineStr">
        <is>
          <t>Private buyer</t>
        </is>
      </c>
      <c r="J3611" t="inlineStr">
        <is>
          <t>Kofi Mensah</t>
        </is>
      </c>
      <c r="K3611" s="70" t="n">
        <v>48</v>
      </c>
      <c r="L3611" s="71" t="n">
        <v>3500730.66</v>
      </c>
      <c r="M3611" s="71" t="n">
        <v>168035071.68</v>
      </c>
      <c r="N3611" s="71" t="n">
        <v>0</v>
      </c>
      <c r="O3611" s="71" t="n">
        <v>168035071.68</v>
      </c>
      <c r="P3611" s="71" t="n">
        <v>139630004.06</v>
      </c>
      <c r="Q3611" s="71" t="n">
        <v>28405067.62</v>
      </c>
      <c r="R3611" t="inlineStr">
        <is>
          <t>NG-01</t>
        </is>
      </c>
      <c r="S3611" t="inlineStr">
        <is>
          <t>Hybrid</t>
        </is>
      </c>
      <c r="T3611" s="70" t="n">
        <v>53</v>
      </c>
      <c r="U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TY103603</t>
        </is>
      </c>
      <c r="B3612" s="68" t="n">
        <v>46140</v>
      </c>
      <c r="C3612" s="69" t="n">
        <v>2026</v>
      </c>
      <c r="D3612" t="inlineStr">
        <is>
          <t>Apr</t>
        </is>
      </c>
      <c r="E3612" t="inlineStr">
        <is>
          <t>Japan</t>
        </is>
      </c>
      <c r="F3612" t="inlineStr">
        <is>
          <t>Japan</t>
        </is>
      </c>
      <c r="G3612" t="inlineStr">
        <is>
          <t>bZ4X</t>
        </is>
      </c>
      <c r="H3612" t="inlineStr">
        <is>
          <t>Dealer retail</t>
        </is>
      </c>
      <c r="I3612" t="inlineStr">
        <is>
          <t>Private buyer</t>
        </is>
      </c>
      <c r="J3612" t="inlineStr">
        <is>
          <t>Arjun Mehta</t>
        </is>
      </c>
      <c r="K3612" s="70" t="n">
        <v>43</v>
      </c>
      <c r="L3612" s="71" t="n">
        <v>6737675.73</v>
      </c>
      <c r="M3612" s="71" t="n">
        <v>289720056.39</v>
      </c>
      <c r="N3612" s="71" t="n">
        <v>8691601.689999999</v>
      </c>
      <c r="O3612" s="71" t="n">
        <v>281028454.7</v>
      </c>
      <c r="P3612" s="71" t="n">
        <v>228531908.92</v>
      </c>
      <c r="Q3612" s="71" t="n">
        <v>52496545.78</v>
      </c>
      <c r="R3612" t="inlineStr">
        <is>
          <t>OS-04</t>
        </is>
      </c>
      <c r="S3612" t="inlineStr">
        <is>
          <t>EV</t>
        </is>
      </c>
      <c r="T3612" s="70" t="n">
        <v>46</v>
      </c>
      <c r="U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TY103604</t>
        </is>
      </c>
      <c r="B3613" s="68" t="n">
        <v>46140</v>
      </c>
      <c r="C3613" s="69" t="n">
        <v>2026</v>
      </c>
      <c r="D3613" t="inlineStr">
        <is>
          <t>Apr</t>
        </is>
      </c>
      <c r="E3613" t="inlineStr">
        <is>
          <t>Europe</t>
        </is>
      </c>
      <c r="F3613" t="inlineStr">
        <is>
          <t>Germany</t>
        </is>
      </c>
      <c r="G3613" t="inlineStr">
        <is>
          <t>Corolla</t>
        </is>
      </c>
      <c r="H3613" t="inlineStr">
        <is>
          <t>Dealer retail</t>
        </is>
      </c>
      <c r="I3613" t="inlineStr">
        <is>
          <t>Private buyer</t>
        </is>
      </c>
      <c r="J3613" t="inlineStr">
        <is>
          <t>Noah Smith</t>
        </is>
      </c>
      <c r="K3613" s="70" t="n">
        <v>25</v>
      </c>
      <c r="L3613" s="71" t="n">
        <v>2958001.89</v>
      </c>
      <c r="M3613" s="71" t="n">
        <v>73950047.25</v>
      </c>
      <c r="N3613" s="71" t="n">
        <v>1479000.95</v>
      </c>
      <c r="O3613" s="71" t="n">
        <v>72471046.3</v>
      </c>
      <c r="P3613" s="71" t="n">
        <v>58806309.3</v>
      </c>
      <c r="Q3613" s="71" t="n">
        <v>13664737</v>
      </c>
      <c r="R3613" t="inlineStr">
        <is>
          <t>BE-02</t>
        </is>
      </c>
      <c r="S3613" t="inlineStr">
        <is>
          <t>Hybrid</t>
        </is>
      </c>
      <c r="T3613" s="70" t="n">
        <v>26</v>
      </c>
      <c r="U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TY103605</t>
        </is>
      </c>
      <c r="B3614" s="68" t="n">
        <v>46140</v>
      </c>
      <c r="C3614" s="69" t="n">
        <v>2026</v>
      </c>
      <c r="D3614" t="inlineStr">
        <is>
          <t>Apr</t>
        </is>
      </c>
      <c r="E3614" t="inlineStr">
        <is>
          <t>Middle East</t>
        </is>
      </c>
      <c r="F3614" t="inlineStr">
        <is>
          <t>UAE</t>
        </is>
      </c>
      <c r="G3614" t="inlineStr">
        <is>
          <t>Hilux</t>
        </is>
      </c>
      <c r="H3614" t="inlineStr">
        <is>
          <t>Dealer retail</t>
        </is>
      </c>
      <c r="I3614" t="inlineStr">
        <is>
          <t>Private buyer</t>
        </is>
      </c>
      <c r="J3614" t="inlineStr">
        <is>
          <t>Amir Khan</t>
        </is>
      </c>
      <c r="K3614" s="70" t="n">
        <v>7</v>
      </c>
      <c r="L3614" s="71" t="n">
        <v>4277350.86</v>
      </c>
      <c r="M3614" s="71" t="n">
        <v>29941456.02</v>
      </c>
      <c r="N3614" s="71" t="n">
        <v>898243.6800000001</v>
      </c>
      <c r="O3614" s="71" t="n">
        <v>29043212.34</v>
      </c>
      <c r="P3614" s="71" t="n">
        <v>22256630.54</v>
      </c>
      <c r="Q3614" s="71" t="n">
        <v>6786581.8</v>
      </c>
      <c r="R3614" t="inlineStr">
        <is>
          <t>DB-03</t>
        </is>
      </c>
      <c r="S3614" t="inlineStr">
        <is>
          <t>Diesel</t>
        </is>
      </c>
      <c r="T3614" s="70" t="n">
        <v>7</v>
      </c>
      <c r="U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TY103606</t>
        </is>
      </c>
      <c r="B3615" s="68" t="n">
        <v>46140</v>
      </c>
      <c r="C3615" s="69" t="n">
        <v>2026</v>
      </c>
      <c r="D3615" t="inlineStr">
        <is>
          <t>Apr</t>
        </is>
      </c>
      <c r="E3615" t="inlineStr">
        <is>
          <t>Asia</t>
        </is>
      </c>
      <c r="F3615" t="inlineStr">
        <is>
          <t>Indonesia</t>
        </is>
      </c>
      <c r="G3615" t="inlineStr">
        <is>
          <t>RAV4</t>
        </is>
      </c>
      <c r="H3615" t="inlineStr">
        <is>
          <t>Dealer retail</t>
        </is>
      </c>
      <c r="I3615" t="inlineStr">
        <is>
          <t>Private buyer</t>
        </is>
      </c>
      <c r="J3615" t="inlineStr">
        <is>
          <t>Lucas Martin</t>
        </is>
      </c>
      <c r="K3615" s="70" t="n">
        <v>22</v>
      </c>
      <c r="L3615" s="71" t="n">
        <v>3783062.39</v>
      </c>
      <c r="M3615" s="71" t="n">
        <v>83227372.58</v>
      </c>
      <c r="N3615" s="71" t="n">
        <v>4161368.63</v>
      </c>
      <c r="O3615" s="71" t="n">
        <v>79066003.95</v>
      </c>
      <c r="P3615" s="71" t="n">
        <v>62124521.17</v>
      </c>
      <c r="Q3615" s="71" t="n">
        <v>16941482.78</v>
      </c>
      <c r="R3615" t="inlineStr">
        <is>
          <t>JK-02</t>
        </is>
      </c>
      <c r="S3615" t="inlineStr">
        <is>
          <t>Hybrid</t>
        </is>
      </c>
      <c r="T3615" s="70" t="n">
        <v>24</v>
      </c>
      <c r="U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TY103607</t>
        </is>
      </c>
      <c r="B3616" s="68" t="n">
        <v>46140</v>
      </c>
      <c r="C3616" s="69" t="n">
        <v>2026</v>
      </c>
      <c r="D3616" t="inlineStr">
        <is>
          <t>Apr</t>
        </is>
      </c>
      <c r="E3616" t="inlineStr">
        <is>
          <t>Europe</t>
        </is>
      </c>
      <c r="F3616" t="inlineStr">
        <is>
          <t>UK</t>
        </is>
      </c>
      <c r="G3616" t="inlineStr">
        <is>
          <t>RAV4</t>
        </is>
      </c>
      <c r="H3616" t="inlineStr">
        <is>
          <t>Dealer retail</t>
        </is>
      </c>
      <c r="I3616" t="inlineStr">
        <is>
          <t>Private buyer</t>
        </is>
      </c>
      <c r="J3616" t="inlineStr">
        <is>
          <t>Ravindra Patil</t>
        </is>
      </c>
      <c r="K3616" s="70" t="n">
        <v>30</v>
      </c>
      <c r="L3616" s="71" t="n">
        <v>3903901.96</v>
      </c>
      <c r="M3616" s="71" t="n">
        <v>117117058.8</v>
      </c>
      <c r="N3616" s="71" t="n">
        <v>0</v>
      </c>
      <c r="O3616" s="71" t="n">
        <v>117117058.8</v>
      </c>
      <c r="P3616" s="71" t="n">
        <v>88639475.36</v>
      </c>
      <c r="Q3616" s="71" t="n">
        <v>28477583.44</v>
      </c>
      <c r="R3616" t="inlineStr">
        <is>
          <t>LN-02</t>
        </is>
      </c>
      <c r="S3616" t="inlineStr">
        <is>
          <t>Hybrid</t>
        </is>
      </c>
      <c r="T3616" s="70" t="n">
        <v>33</v>
      </c>
      <c r="U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TY103608</t>
        </is>
      </c>
      <c r="B3617" s="68" t="n">
        <v>46140</v>
      </c>
      <c r="C3617" s="69" t="n">
        <v>2026</v>
      </c>
      <c r="D3617" t="inlineStr">
        <is>
          <t>Apr</t>
        </is>
      </c>
      <c r="E3617" t="inlineStr">
        <is>
          <t>Asia</t>
        </is>
      </c>
      <c r="F3617" t="inlineStr">
        <is>
          <t>Thailand</t>
        </is>
      </c>
      <c r="G3617" t="inlineStr">
        <is>
          <t>Corolla</t>
        </is>
      </c>
      <c r="H3617" t="inlineStr">
        <is>
          <t>Dealer retail</t>
        </is>
      </c>
      <c r="I3617" t="inlineStr">
        <is>
          <t>Private buyer</t>
        </is>
      </c>
      <c r="J3617" t="inlineStr">
        <is>
          <t>Lucas Martin</t>
        </is>
      </c>
      <c r="K3617" s="70" t="n">
        <v>34</v>
      </c>
      <c r="L3617" s="71" t="n">
        <v>2900527.6</v>
      </c>
      <c r="M3617" s="71" t="n">
        <v>98617938.40000001</v>
      </c>
      <c r="N3617" s="71" t="n">
        <v>2958538.15</v>
      </c>
      <c r="O3617" s="71" t="n">
        <v>95659400.25</v>
      </c>
      <c r="P3617" s="71" t="n">
        <v>76715247.51000001</v>
      </c>
      <c r="Q3617" s="71" t="n">
        <v>18944152.74</v>
      </c>
      <c r="R3617" t="inlineStr">
        <is>
          <t>BK-03</t>
        </is>
      </c>
      <c r="S3617" t="inlineStr">
        <is>
          <t>Hybrid</t>
        </is>
      </c>
      <c r="T3617" s="70" t="n">
        <v>33</v>
      </c>
      <c r="U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TY103609</t>
        </is>
      </c>
      <c r="B3618" s="68" t="n">
        <v>46140</v>
      </c>
      <c r="C3618" s="69" t="n">
        <v>2026</v>
      </c>
      <c r="D3618" t="inlineStr">
        <is>
          <t>Apr</t>
        </is>
      </c>
      <c r="E3618" t="inlineStr">
        <is>
          <t>Europe</t>
        </is>
      </c>
      <c r="F3618" t="inlineStr">
        <is>
          <t>Germany</t>
        </is>
      </c>
      <c r="G3618" t="inlineStr">
        <is>
          <t>Prius</t>
        </is>
      </c>
      <c r="H3618" t="inlineStr">
        <is>
          <t>Online reservation</t>
        </is>
      </c>
      <c r="I3618" t="inlineStr">
        <is>
          <t>Private buyer</t>
        </is>
      </c>
      <c r="J3618" t="inlineStr">
        <is>
          <t>Mei Lin</t>
        </is>
      </c>
      <c r="K3618" s="70" t="n">
        <v>47</v>
      </c>
      <c r="L3618" s="71" t="n">
        <v>3602013.68</v>
      </c>
      <c r="M3618" s="71" t="n">
        <v>169294642.96</v>
      </c>
      <c r="N3618" s="71" t="n">
        <v>0</v>
      </c>
      <c r="O3618" s="71" t="n">
        <v>169294642.96</v>
      </c>
      <c r="P3618" s="71" t="n">
        <v>130665795.66</v>
      </c>
      <c r="Q3618" s="71" t="n">
        <v>38628847.3</v>
      </c>
      <c r="R3618" t="inlineStr">
        <is>
          <t>BE-04</t>
        </is>
      </c>
      <c r="S3618" t="inlineStr">
        <is>
          <t>Hybrid</t>
        </is>
      </c>
      <c r="T3618" s="70" t="n">
        <v>49</v>
      </c>
      <c r="U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TY103610</t>
        </is>
      </c>
      <c r="B3619" s="68" t="n">
        <v>46140</v>
      </c>
      <c r="C3619" s="69" t="n">
        <v>2026</v>
      </c>
      <c r="D3619" t="inlineStr">
        <is>
          <t>Apr</t>
        </is>
      </c>
      <c r="E3619" t="inlineStr">
        <is>
          <t>Japan</t>
        </is>
      </c>
      <c r="F3619" t="inlineStr">
        <is>
          <t>Japan</t>
        </is>
      </c>
      <c r="G3619" t="inlineStr">
        <is>
          <t>Camry</t>
        </is>
      </c>
      <c r="H3619" t="inlineStr">
        <is>
          <t>Dealer retail</t>
        </is>
      </c>
      <c r="I3619" t="inlineStr">
        <is>
          <t>Company fleet</t>
        </is>
      </c>
      <c r="J3619" t="inlineStr">
        <is>
          <t>Kofi Mensah</t>
        </is>
      </c>
      <c r="K3619" s="70" t="n">
        <v>18</v>
      </c>
      <c r="L3619" s="71" t="n">
        <v>3949773.46</v>
      </c>
      <c r="M3619" s="71" t="n">
        <v>71095922.28</v>
      </c>
      <c r="N3619" s="71" t="n">
        <v>3554796.11</v>
      </c>
      <c r="O3619" s="71" t="n">
        <v>67541126.17</v>
      </c>
      <c r="P3619" s="71" t="n">
        <v>57408909.09</v>
      </c>
      <c r="Q3619" s="71" t="n">
        <v>10132217.08</v>
      </c>
      <c r="R3619" t="inlineStr">
        <is>
          <t>NG-02</t>
        </is>
      </c>
      <c r="S3619" t="inlineStr">
        <is>
          <t>Hybrid</t>
        </is>
      </c>
      <c r="T3619" s="70" t="n">
        <v>19</v>
      </c>
      <c r="U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TY103611</t>
        </is>
      </c>
      <c r="B3620" s="68" t="n">
        <v>46140</v>
      </c>
      <c r="C3620" s="69" t="n">
        <v>2026</v>
      </c>
      <c r="D3620" t="inlineStr">
        <is>
          <t>Apr</t>
        </is>
      </c>
      <c r="E3620" t="inlineStr">
        <is>
          <t>North America</t>
        </is>
      </c>
      <c r="F3620" t="inlineStr">
        <is>
          <t>USA</t>
        </is>
      </c>
      <c r="G3620" t="inlineStr">
        <is>
          <t>bZ4X</t>
        </is>
      </c>
      <c r="H3620" t="inlineStr">
        <is>
          <t>Dealer retail</t>
        </is>
      </c>
      <c r="I3620" t="inlineStr">
        <is>
          <t>Private buyer</t>
        </is>
      </c>
      <c r="J3620" t="inlineStr">
        <is>
          <t>Ravindra Patil</t>
        </is>
      </c>
      <c r="K3620" s="70" t="n">
        <v>7</v>
      </c>
      <c r="L3620" s="71" t="n">
        <v>6739737.54</v>
      </c>
      <c r="M3620" s="71" t="n">
        <v>47178162.78</v>
      </c>
      <c r="N3620" s="71" t="n">
        <v>943563.26</v>
      </c>
      <c r="O3620" s="71" t="n">
        <v>46234599.52</v>
      </c>
      <c r="P3620" s="71" t="n">
        <v>37325672.66</v>
      </c>
      <c r="Q3620" s="71" t="n">
        <v>8908926.859999999</v>
      </c>
      <c r="R3620" t="inlineStr">
        <is>
          <t>NY-02</t>
        </is>
      </c>
      <c r="S3620" t="inlineStr">
        <is>
          <t>EV</t>
        </is>
      </c>
      <c r="T3620" s="70" t="n">
        <v>7</v>
      </c>
      <c r="U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TY103612</t>
        </is>
      </c>
      <c r="B3621" s="68" t="n">
        <v>46140</v>
      </c>
      <c r="C3621" s="69" t="n">
        <v>2026</v>
      </c>
      <c r="D3621" t="inlineStr">
        <is>
          <t>Apr</t>
        </is>
      </c>
      <c r="E3621" t="inlineStr">
        <is>
          <t>Europe</t>
        </is>
      </c>
      <c r="F3621" t="inlineStr">
        <is>
          <t>UK</t>
        </is>
      </c>
      <c r="G3621" t="inlineStr">
        <is>
          <t>Corolla</t>
        </is>
      </c>
      <c r="H3621" t="inlineStr">
        <is>
          <t>Dealer retail</t>
        </is>
      </c>
      <c r="I3621" t="inlineStr">
        <is>
          <t>Company fleet</t>
        </is>
      </c>
      <c r="J3621" t="inlineStr">
        <is>
          <t>Shraddha Kulkarni</t>
        </is>
      </c>
      <c r="K3621" s="70" t="n">
        <v>20</v>
      </c>
      <c r="L3621" s="71" t="n">
        <v>2962326.06</v>
      </c>
      <c r="M3621" s="71" t="n">
        <v>59246521.2</v>
      </c>
      <c r="N3621" s="71" t="n">
        <v>1184930.42</v>
      </c>
      <c r="O3621" s="71" t="n">
        <v>58061590.78</v>
      </c>
      <c r="P3621" s="71" t="n">
        <v>44784545.44</v>
      </c>
      <c r="Q3621" s="71" t="n">
        <v>13277045.34</v>
      </c>
      <c r="R3621" t="inlineStr">
        <is>
          <t>LN-01</t>
        </is>
      </c>
      <c r="S3621" t="inlineStr">
        <is>
          <t>Hybrid</t>
        </is>
      </c>
      <c r="T3621" s="70" t="n">
        <v>21</v>
      </c>
      <c r="U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TY103613</t>
        </is>
      </c>
      <c r="B3622" s="68" t="n">
        <v>46143</v>
      </c>
      <c r="C3622" s="69" t="n">
        <v>2026</v>
      </c>
      <c r="D3622" t="inlineStr">
        <is>
          <t>May</t>
        </is>
      </c>
      <c r="E3622" t="inlineStr">
        <is>
          <t>Japan</t>
        </is>
      </c>
      <c r="F3622" t="inlineStr">
        <is>
          <t>Japan</t>
        </is>
      </c>
      <c r="G3622" t="inlineStr">
        <is>
          <t>RAV4</t>
        </is>
      </c>
      <c r="H3622" t="inlineStr">
        <is>
          <t>Dealer retail</t>
        </is>
      </c>
      <c r="I3622" t="inlineStr">
        <is>
          <t>Government</t>
        </is>
      </c>
      <c r="J3622" t="inlineStr">
        <is>
          <t>Noah Smith</t>
        </is>
      </c>
      <c r="K3622" s="70" t="n">
        <v>36</v>
      </c>
      <c r="L3622" s="71" t="n">
        <v>3924385.83</v>
      </c>
      <c r="M3622" s="71" t="n">
        <v>141277889.88</v>
      </c>
      <c r="N3622" s="71" t="n">
        <v>0</v>
      </c>
      <c r="O3622" s="71" t="n">
        <v>141277889.88</v>
      </c>
      <c r="P3622" s="71" t="n">
        <v>105017874.65</v>
      </c>
      <c r="Q3622" s="71" t="n">
        <v>36260015.23</v>
      </c>
      <c r="R3622" t="inlineStr">
        <is>
          <t>TK-04</t>
        </is>
      </c>
      <c r="S3622" t="inlineStr">
        <is>
          <t>Hybrid</t>
        </is>
      </c>
      <c r="T3622" s="70" t="n">
        <v>36</v>
      </c>
      <c r="U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TY103614</t>
        </is>
      </c>
      <c r="B3623" s="68" t="n">
        <v>46144</v>
      </c>
      <c r="C3623" s="69" t="n">
        <v>2026</v>
      </c>
      <c r="D3623" t="inlineStr">
        <is>
          <t>May</t>
        </is>
      </c>
      <c r="E3623" t="inlineStr">
        <is>
          <t>Europe</t>
        </is>
      </c>
      <c r="F3623" t="inlineStr">
        <is>
          <t>UK</t>
        </is>
      </c>
      <c r="G3623" t="inlineStr">
        <is>
          <t>bZ4X</t>
        </is>
      </c>
      <c r="H3623" t="inlineStr">
        <is>
          <t>Fleet</t>
        </is>
      </c>
      <c r="I3623" t="inlineStr">
        <is>
          <t>Private buyer</t>
        </is>
      </c>
      <c r="J3623" t="inlineStr">
        <is>
          <t>Fatima Al-Saud</t>
        </is>
      </c>
      <c r="K3623" s="70" t="n">
        <v>6</v>
      </c>
      <c r="L3623" s="71" t="n">
        <v>6964904.45</v>
      </c>
      <c r="M3623" s="71" t="n">
        <v>41789426.7</v>
      </c>
      <c r="N3623" s="71" t="n">
        <v>0</v>
      </c>
      <c r="O3623" s="71" t="n">
        <v>41789426.7</v>
      </c>
      <c r="P3623" s="71" t="n">
        <v>31524812.84</v>
      </c>
      <c r="Q3623" s="71" t="n">
        <v>10264613.86</v>
      </c>
      <c r="R3623" t="inlineStr">
        <is>
          <t>LN-01</t>
        </is>
      </c>
      <c r="S3623" t="inlineStr">
        <is>
          <t>EV</t>
        </is>
      </c>
      <c r="T3623" s="70" t="n">
        <v>6</v>
      </c>
      <c r="U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TY103615</t>
        </is>
      </c>
      <c r="B3624" s="68" t="n">
        <v>46144</v>
      </c>
      <c r="C3624" s="69" t="n">
        <v>2026</v>
      </c>
      <c r="D3624" t="inlineStr">
        <is>
          <t>May</t>
        </is>
      </c>
      <c r="E3624" t="inlineStr">
        <is>
          <t>North America</t>
        </is>
      </c>
      <c r="F3624" t="inlineStr">
        <is>
          <t>USA</t>
        </is>
      </c>
      <c r="G3624" t="inlineStr">
        <is>
          <t>Corolla</t>
        </is>
      </c>
      <c r="H3624" t="inlineStr">
        <is>
          <t>Dealer retail</t>
        </is>
      </c>
      <c r="I3624" t="inlineStr">
        <is>
          <t>Private buyer</t>
        </is>
      </c>
      <c r="J3624" t="inlineStr">
        <is>
          <t>Hiroshi Tanaka</t>
        </is>
      </c>
      <c r="K3624" s="70" t="n">
        <v>6</v>
      </c>
      <c r="L3624" s="71" t="n">
        <v>2692648.49</v>
      </c>
      <c r="M3624" s="71" t="n">
        <v>16155890.94</v>
      </c>
      <c r="N3624" s="71" t="n">
        <v>484676.73</v>
      </c>
      <c r="O3624" s="71" t="n">
        <v>15671214.21</v>
      </c>
      <c r="P3624" s="71" t="n">
        <v>14286779.84</v>
      </c>
      <c r="Q3624" s="71" t="n">
        <v>1384434.37</v>
      </c>
      <c r="R3624" t="inlineStr">
        <is>
          <t>LA-03</t>
        </is>
      </c>
      <c r="S3624" t="inlineStr">
        <is>
          <t>Hybrid</t>
        </is>
      </c>
      <c r="T3624" s="70" t="n">
        <v>6</v>
      </c>
      <c r="U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TY103616</t>
        </is>
      </c>
      <c r="B3625" s="68" t="n">
        <v>46144</v>
      </c>
      <c r="C3625" s="69" t="n">
        <v>2026</v>
      </c>
      <c r="D3625" t="inlineStr">
        <is>
          <t>May</t>
        </is>
      </c>
      <c r="E3625" t="inlineStr">
        <is>
          <t>Asia</t>
        </is>
      </c>
      <c r="F3625" t="inlineStr">
        <is>
          <t>Thailand</t>
        </is>
      </c>
      <c r="G3625" t="inlineStr">
        <is>
          <t>Camry</t>
        </is>
      </c>
      <c r="H3625" t="inlineStr">
        <is>
          <t>Dealer retail</t>
        </is>
      </c>
      <c r="I3625" t="inlineStr">
        <is>
          <t>Company fleet</t>
        </is>
      </c>
      <c r="J3625" t="inlineStr">
        <is>
          <t>Zoya Ahmed</t>
        </is>
      </c>
      <c r="K3625" s="70" t="n">
        <v>38</v>
      </c>
      <c r="L3625" s="71" t="n">
        <v>4131623.99</v>
      </c>
      <c r="M3625" s="71" t="n">
        <v>157001711.62</v>
      </c>
      <c r="N3625" s="71" t="n">
        <v>7850085.58</v>
      </c>
      <c r="O3625" s="71" t="n">
        <v>149151626.04</v>
      </c>
      <c r="P3625" s="71" t="n">
        <v>122005750.53</v>
      </c>
      <c r="Q3625" s="71" t="n">
        <v>27145875.51</v>
      </c>
      <c r="R3625" t="inlineStr">
        <is>
          <t>BK-01</t>
        </is>
      </c>
      <c r="S3625" t="inlineStr">
        <is>
          <t>Hybrid</t>
        </is>
      </c>
      <c r="T3625" s="70" t="n">
        <v>39</v>
      </c>
      <c r="U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TY103617</t>
        </is>
      </c>
      <c r="B3626" s="68" t="n">
        <v>46144</v>
      </c>
      <c r="C3626" s="69" t="n">
        <v>2026</v>
      </c>
      <c r="D3626" t="inlineStr">
        <is>
          <t>May</t>
        </is>
      </c>
      <c r="E3626" t="inlineStr">
        <is>
          <t>North America</t>
        </is>
      </c>
      <c r="F3626" t="inlineStr">
        <is>
          <t>Canada</t>
        </is>
      </c>
      <c r="G3626" t="inlineStr">
        <is>
          <t>Prius</t>
        </is>
      </c>
      <c r="H3626" t="inlineStr">
        <is>
          <t>Dealer retail</t>
        </is>
      </c>
      <c r="I3626" t="inlineStr">
        <is>
          <t>Private buyer</t>
        </is>
      </c>
      <c r="J3626" t="inlineStr">
        <is>
          <t>Wei Chen</t>
        </is>
      </c>
      <c r="K3626" s="70" t="n">
        <v>50</v>
      </c>
      <c r="L3626" s="71" t="n">
        <v>3846192.18</v>
      </c>
      <c r="M3626" s="71" t="n">
        <v>192309609</v>
      </c>
      <c r="N3626" s="71" t="n">
        <v>9615480.449999999</v>
      </c>
      <c r="O3626" s="71" t="n">
        <v>182694128.55</v>
      </c>
      <c r="P3626" s="71" t="n">
        <v>136550659.52</v>
      </c>
      <c r="Q3626" s="71" t="n">
        <v>46143469.03</v>
      </c>
      <c r="R3626" t="inlineStr">
        <is>
          <t>TO-04</t>
        </is>
      </c>
      <c r="S3626" t="inlineStr">
        <is>
          <t>Hybrid</t>
        </is>
      </c>
      <c r="T3626" s="70" t="n">
        <v>48</v>
      </c>
      <c r="U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TY103618</t>
        </is>
      </c>
      <c r="B3627" s="68" t="n">
        <v>46144</v>
      </c>
      <c r="C3627" s="69" t="n">
        <v>2026</v>
      </c>
      <c r="D3627" t="inlineStr">
        <is>
          <t>May</t>
        </is>
      </c>
      <c r="E3627" t="inlineStr">
        <is>
          <t>North America</t>
        </is>
      </c>
      <c r="F3627" t="inlineStr">
        <is>
          <t>Canada</t>
        </is>
      </c>
      <c r="G3627" t="inlineStr">
        <is>
          <t>bZ4X</t>
        </is>
      </c>
      <c r="H3627" t="inlineStr">
        <is>
          <t>Online reservation</t>
        </is>
      </c>
      <c r="I3627" t="inlineStr">
        <is>
          <t>Company fleet</t>
        </is>
      </c>
      <c r="J3627" t="inlineStr">
        <is>
          <t>Carlos Silva</t>
        </is>
      </c>
      <c r="K3627" s="70" t="n">
        <v>42</v>
      </c>
      <c r="L3627" s="71" t="n">
        <v>7222492.16</v>
      </c>
      <c r="M3627" s="71" t="n">
        <v>303344670.72</v>
      </c>
      <c r="N3627" s="71" t="n">
        <v>0</v>
      </c>
      <c r="O3627" s="71" t="n">
        <v>303344670.72</v>
      </c>
      <c r="P3627" s="71" t="n">
        <v>218088034.74</v>
      </c>
      <c r="Q3627" s="71" t="n">
        <v>85256635.98</v>
      </c>
      <c r="R3627" t="inlineStr">
        <is>
          <t>TO-04</t>
        </is>
      </c>
      <c r="S3627" t="inlineStr">
        <is>
          <t>EV</t>
        </is>
      </c>
      <c r="T3627" s="70" t="n">
        <v>40</v>
      </c>
      <c r="U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TY103619</t>
        </is>
      </c>
      <c r="B3628" s="68" t="n">
        <v>46144</v>
      </c>
      <c r="C3628" s="69" t="n">
        <v>2026</v>
      </c>
      <c r="D3628" t="inlineStr">
        <is>
          <t>May</t>
        </is>
      </c>
      <c r="E3628" t="inlineStr">
        <is>
          <t>Japan</t>
        </is>
      </c>
      <c r="F3628" t="inlineStr">
        <is>
          <t>Japan</t>
        </is>
      </c>
      <c r="G3628" t="inlineStr">
        <is>
          <t>Camry</t>
        </is>
      </c>
      <c r="H3628" t="inlineStr">
        <is>
          <t>Dealer retail</t>
        </is>
      </c>
      <c r="I3628" t="inlineStr">
        <is>
          <t>Private buyer</t>
        </is>
      </c>
      <c r="J3628" t="inlineStr">
        <is>
          <t>Sophie Müller</t>
        </is>
      </c>
      <c r="K3628" s="70" t="n">
        <v>12</v>
      </c>
      <c r="L3628" s="71" t="n">
        <v>4120201.59</v>
      </c>
      <c r="M3628" s="71" t="n">
        <v>49442419.08</v>
      </c>
      <c r="N3628" s="71" t="n">
        <v>988848.38</v>
      </c>
      <c r="O3628" s="71" t="n">
        <v>48453570.7</v>
      </c>
      <c r="P3628" s="71" t="n">
        <v>39287932.07</v>
      </c>
      <c r="Q3628" s="71" t="n">
        <v>9165638.630000001</v>
      </c>
      <c r="R3628" t="inlineStr">
        <is>
          <t>OS-04</t>
        </is>
      </c>
      <c r="S3628" t="inlineStr">
        <is>
          <t>Petrol</t>
        </is>
      </c>
      <c r="T3628" s="70" t="n">
        <v>13</v>
      </c>
      <c r="U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TY103620</t>
        </is>
      </c>
      <c r="B3629" s="68" t="n">
        <v>46144</v>
      </c>
      <c r="C3629" s="69" t="n">
        <v>2026</v>
      </c>
      <c r="D3629" t="inlineStr">
        <is>
          <t>May</t>
        </is>
      </c>
      <c r="E3629" t="inlineStr">
        <is>
          <t>North America</t>
        </is>
      </c>
      <c r="F3629" t="inlineStr">
        <is>
          <t>Canada</t>
        </is>
      </c>
      <c r="G3629" t="inlineStr">
        <is>
          <t>Camry</t>
        </is>
      </c>
      <c r="H3629" t="inlineStr">
        <is>
          <t>Dealer retail</t>
        </is>
      </c>
      <c r="I3629" t="inlineStr">
        <is>
          <t>Private buyer</t>
        </is>
      </c>
      <c r="J3629" t="inlineStr">
        <is>
          <t>Priya Nair</t>
        </is>
      </c>
      <c r="K3629" s="70" t="n">
        <v>7</v>
      </c>
      <c r="L3629" s="71" t="n">
        <v>3942432.86</v>
      </c>
      <c r="M3629" s="71" t="n">
        <v>27597030.02</v>
      </c>
      <c r="N3629" s="71" t="n">
        <v>827910.9</v>
      </c>
      <c r="O3629" s="71" t="n">
        <v>26769119.12</v>
      </c>
      <c r="P3629" s="71" t="n">
        <v>23248439.51</v>
      </c>
      <c r="Q3629" s="71" t="n">
        <v>3520679.61</v>
      </c>
      <c r="R3629" t="inlineStr">
        <is>
          <t>TO-04</t>
        </is>
      </c>
      <c r="S3629" t="inlineStr">
        <is>
          <t>Hybrid</t>
        </is>
      </c>
      <c r="T3629" s="70" t="n">
        <v>7</v>
      </c>
      <c r="U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TY103621</t>
        </is>
      </c>
      <c r="B3630" s="68" t="n">
        <v>46145</v>
      </c>
      <c r="C3630" s="69" t="n">
        <v>2026</v>
      </c>
      <c r="D3630" t="inlineStr">
        <is>
          <t>May</t>
        </is>
      </c>
      <c r="E3630" t="inlineStr">
        <is>
          <t>Japan</t>
        </is>
      </c>
      <c r="F3630" t="inlineStr">
        <is>
          <t>Japan</t>
        </is>
      </c>
      <c r="G3630" t="inlineStr">
        <is>
          <t>Prius</t>
        </is>
      </c>
      <c r="H3630" t="inlineStr">
        <is>
          <t>Dealer retail</t>
        </is>
      </c>
      <c r="I3630" t="inlineStr">
        <is>
          <t>Private buyer</t>
        </is>
      </c>
      <c r="J3630" t="inlineStr">
        <is>
          <t>Arjun Mehta</t>
        </is>
      </c>
      <c r="K3630" s="70" t="n">
        <v>16</v>
      </c>
      <c r="L3630" s="71" t="n">
        <v>3729924.55</v>
      </c>
      <c r="M3630" s="71" t="n">
        <v>59678792.8</v>
      </c>
      <c r="N3630" s="71" t="n">
        <v>1193575.86</v>
      </c>
      <c r="O3630" s="71" t="n">
        <v>58485216.94</v>
      </c>
      <c r="P3630" s="71" t="n">
        <v>46341041.74</v>
      </c>
      <c r="Q3630" s="71" t="n">
        <v>12144175.2</v>
      </c>
      <c r="R3630" t="inlineStr">
        <is>
          <t>NG-01</t>
        </is>
      </c>
      <c r="S3630" t="inlineStr">
        <is>
          <t>Hybrid</t>
        </is>
      </c>
      <c r="T3630" s="70" t="n">
        <v>17</v>
      </c>
      <c r="U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TY103622</t>
        </is>
      </c>
      <c r="B3631" s="68" t="n">
        <v>46145</v>
      </c>
      <c r="C3631" s="69" t="n">
        <v>2026</v>
      </c>
      <c r="D3631" t="inlineStr">
        <is>
          <t>May</t>
        </is>
      </c>
      <c r="E3631" t="inlineStr">
        <is>
          <t>Japan</t>
        </is>
      </c>
      <c r="F3631" t="inlineStr">
        <is>
          <t>Japan</t>
        </is>
      </c>
      <c r="G3631" t="inlineStr">
        <is>
          <t>Hilux</t>
        </is>
      </c>
      <c r="H3631" t="inlineStr">
        <is>
          <t>Dealer retail</t>
        </is>
      </c>
      <c r="I3631" t="inlineStr">
        <is>
          <t>Company fleet</t>
        </is>
      </c>
      <c r="J3631" t="inlineStr">
        <is>
          <t>Yuki Sato</t>
        </is>
      </c>
      <c r="K3631" s="70" t="n">
        <v>7</v>
      </c>
      <c r="L3631" s="71" t="n">
        <v>3902450.83</v>
      </c>
      <c r="M3631" s="71" t="n">
        <v>27317155.81</v>
      </c>
      <c r="N3631" s="71" t="n">
        <v>546343.12</v>
      </c>
      <c r="O3631" s="71" t="n">
        <v>26770812.69</v>
      </c>
      <c r="P3631" s="71" t="n">
        <v>22266816.59</v>
      </c>
      <c r="Q3631" s="71" t="n">
        <v>4503996.1</v>
      </c>
      <c r="R3631" t="inlineStr">
        <is>
          <t>TK-01</t>
        </is>
      </c>
      <c r="S3631" t="inlineStr">
        <is>
          <t>Diesel</t>
        </is>
      </c>
      <c r="T3631" s="70" t="n">
        <v>7</v>
      </c>
      <c r="U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TY103623</t>
        </is>
      </c>
      <c r="B3632" s="68" t="n">
        <v>46145</v>
      </c>
      <c r="C3632" s="69" t="n">
        <v>2026</v>
      </c>
      <c r="D3632" t="inlineStr">
        <is>
          <t>May</t>
        </is>
      </c>
      <c r="E3632" t="inlineStr">
        <is>
          <t>Middle East</t>
        </is>
      </c>
      <c r="F3632" t="inlineStr">
        <is>
          <t>UAE</t>
        </is>
      </c>
      <c r="G3632" t="inlineStr">
        <is>
          <t>RAV4</t>
        </is>
      </c>
      <c r="H3632" t="inlineStr">
        <is>
          <t>Dealer retail</t>
        </is>
      </c>
      <c r="I3632" t="inlineStr">
        <is>
          <t>Private buyer</t>
        </is>
      </c>
      <c r="J3632" t="inlineStr">
        <is>
          <t>Hiroshi Tanaka</t>
        </is>
      </c>
      <c r="K3632" s="70" t="n">
        <v>46</v>
      </c>
      <c r="L3632" s="71" t="n">
        <v>3647988.1</v>
      </c>
      <c r="M3632" s="71" t="n">
        <v>167807452.6</v>
      </c>
      <c r="N3632" s="71" t="n">
        <v>3356149.05</v>
      </c>
      <c r="O3632" s="71" t="n">
        <v>164451303.55</v>
      </c>
      <c r="P3632" s="71" t="n">
        <v>130148100.9</v>
      </c>
      <c r="Q3632" s="71" t="n">
        <v>34303202.65</v>
      </c>
      <c r="R3632" t="inlineStr">
        <is>
          <t>DB-01</t>
        </is>
      </c>
      <c r="S3632" t="inlineStr">
        <is>
          <t>Hybrid</t>
        </is>
      </c>
      <c r="T3632" s="70" t="n">
        <v>48</v>
      </c>
      <c r="U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TY103624</t>
        </is>
      </c>
      <c r="B3633" s="68" t="n">
        <v>46145</v>
      </c>
      <c r="C3633" s="69" t="n">
        <v>2026</v>
      </c>
      <c r="D3633" t="inlineStr">
        <is>
          <t>May</t>
        </is>
      </c>
      <c r="E3633" t="inlineStr">
        <is>
          <t>Asia</t>
        </is>
      </c>
      <c r="F3633" t="inlineStr">
        <is>
          <t>Thailand</t>
        </is>
      </c>
      <c r="G3633" t="inlineStr">
        <is>
          <t>bZ4X</t>
        </is>
      </c>
      <c r="H3633" t="inlineStr">
        <is>
          <t>Dealer retail</t>
        </is>
      </c>
      <c r="I3633" t="inlineStr">
        <is>
          <t>Company fleet</t>
        </is>
      </c>
      <c r="J3633" t="inlineStr">
        <is>
          <t>Noah Smith</t>
        </is>
      </c>
      <c r="K3633" s="70" t="n">
        <v>48</v>
      </c>
      <c r="L3633" s="71" t="n">
        <v>7329153.96</v>
      </c>
      <c r="M3633" s="71" t="n">
        <v>351799390.08</v>
      </c>
      <c r="N3633" s="71" t="n">
        <v>7035987.8</v>
      </c>
      <c r="O3633" s="71" t="n">
        <v>344763402.28</v>
      </c>
      <c r="P3633" s="71" t="n">
        <v>254566209.43</v>
      </c>
      <c r="Q3633" s="71" t="n">
        <v>90197192.84999999</v>
      </c>
      <c r="R3633" t="inlineStr">
        <is>
          <t>BK-01</t>
        </is>
      </c>
      <c r="S3633" t="inlineStr">
        <is>
          <t>EV</t>
        </is>
      </c>
      <c r="T3633" s="70" t="n">
        <v>46</v>
      </c>
      <c r="U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TY103625</t>
        </is>
      </c>
      <c r="B3634" s="68" t="n">
        <v>46145</v>
      </c>
      <c r="C3634" s="69" t="n">
        <v>2026</v>
      </c>
      <c r="D3634" t="inlineStr">
        <is>
          <t>May</t>
        </is>
      </c>
      <c r="E3634" t="inlineStr">
        <is>
          <t>North America</t>
        </is>
      </c>
      <c r="F3634" t="inlineStr">
        <is>
          <t>USA</t>
        </is>
      </c>
      <c r="G3634" t="inlineStr">
        <is>
          <t>Corolla</t>
        </is>
      </c>
      <c r="H3634" t="inlineStr">
        <is>
          <t>Dealer retail</t>
        </is>
      </c>
      <c r="I3634" t="inlineStr">
        <is>
          <t>Private buyer</t>
        </is>
      </c>
      <c r="J3634" t="inlineStr">
        <is>
          <t>Zoya Ahmed</t>
        </is>
      </c>
      <c r="K3634" s="70" t="n">
        <v>4</v>
      </c>
      <c r="L3634" s="71" t="n">
        <v>2698675.66</v>
      </c>
      <c r="M3634" s="71" t="n">
        <v>10794702.64</v>
      </c>
      <c r="N3634" s="71" t="n">
        <v>215894.05</v>
      </c>
      <c r="O3634" s="71" t="n">
        <v>10578808.59</v>
      </c>
      <c r="P3634" s="71" t="n">
        <v>9248901.65</v>
      </c>
      <c r="Q3634" s="71" t="n">
        <v>1329906.94</v>
      </c>
      <c r="R3634" t="inlineStr">
        <is>
          <t>LA-04</t>
        </is>
      </c>
      <c r="S3634" t="inlineStr">
        <is>
          <t>Petrol</t>
        </is>
      </c>
      <c r="T3634" s="70" t="n">
        <v>4</v>
      </c>
      <c r="U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TY103626</t>
        </is>
      </c>
      <c r="B3635" s="68" t="n">
        <v>46145</v>
      </c>
      <c r="C3635" s="69" t="n">
        <v>2026</v>
      </c>
      <c r="D3635" t="inlineStr">
        <is>
          <t>May</t>
        </is>
      </c>
      <c r="E3635" t="inlineStr">
        <is>
          <t>Japan</t>
        </is>
      </c>
      <c r="F3635" t="inlineStr">
        <is>
          <t>Japan</t>
        </is>
      </c>
      <c r="G3635" t="inlineStr">
        <is>
          <t>Camry</t>
        </is>
      </c>
      <c r="H3635" t="inlineStr">
        <is>
          <t>Dealer retail</t>
        </is>
      </c>
      <c r="I3635" t="inlineStr">
        <is>
          <t>Private buyer</t>
        </is>
      </c>
      <c r="J3635" t="inlineStr">
        <is>
          <t>Carlos Silva</t>
        </is>
      </c>
      <c r="K3635" s="70" t="n">
        <v>42</v>
      </c>
      <c r="L3635" s="71" t="n">
        <v>3941978</v>
      </c>
      <c r="M3635" s="71" t="n">
        <v>165563076</v>
      </c>
      <c r="N3635" s="71" t="n">
        <v>0</v>
      </c>
      <c r="O3635" s="71" t="n">
        <v>165563076</v>
      </c>
      <c r="P3635" s="71" t="n">
        <v>129603522.41</v>
      </c>
      <c r="Q3635" s="71" t="n">
        <v>35959553.59</v>
      </c>
      <c r="R3635" t="inlineStr">
        <is>
          <t>OS-01</t>
        </is>
      </c>
      <c r="S3635" t="inlineStr">
        <is>
          <t>Petrol</t>
        </is>
      </c>
      <c r="T3635" s="70" t="n">
        <v>41</v>
      </c>
      <c r="U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TY103627</t>
        </is>
      </c>
      <c r="B3636" s="68" t="n">
        <v>46145</v>
      </c>
      <c r="C3636" s="69" t="n">
        <v>2026</v>
      </c>
      <c r="D3636" t="inlineStr">
        <is>
          <t>May</t>
        </is>
      </c>
      <c r="E3636" t="inlineStr">
        <is>
          <t>Japan</t>
        </is>
      </c>
      <c r="F3636" t="inlineStr">
        <is>
          <t>Japan</t>
        </is>
      </c>
      <c r="G3636" t="inlineStr">
        <is>
          <t>Land Cruiser</t>
        </is>
      </c>
      <c r="H3636" t="inlineStr">
        <is>
          <t>Dealer retail</t>
        </is>
      </c>
      <c r="I3636" t="inlineStr">
        <is>
          <t>Private buyer</t>
        </is>
      </c>
      <c r="J3636" t="inlineStr">
        <is>
          <t>Ana Costa</t>
        </is>
      </c>
      <c r="K3636" s="70" t="n">
        <v>29</v>
      </c>
      <c r="L3636" s="71" t="n">
        <v>7411929.83</v>
      </c>
      <c r="M3636" s="71" t="n">
        <v>214945965.07</v>
      </c>
      <c r="N3636" s="71" t="n">
        <v>0</v>
      </c>
      <c r="O3636" s="71" t="n">
        <v>214945965.07</v>
      </c>
      <c r="P3636" s="71" t="n">
        <v>155102272.88</v>
      </c>
      <c r="Q3636" s="71" t="n">
        <v>59843692.19</v>
      </c>
      <c r="R3636" t="inlineStr">
        <is>
          <t>OS-04</t>
        </is>
      </c>
      <c r="S3636" t="inlineStr">
        <is>
          <t>Diesel</t>
        </is>
      </c>
      <c r="T3636" s="70" t="n">
        <v>31</v>
      </c>
      <c r="U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TY103628</t>
        </is>
      </c>
      <c r="B3637" s="68" t="n">
        <v>46145</v>
      </c>
      <c r="C3637" s="69" t="n">
        <v>2026</v>
      </c>
      <c r="D3637" t="inlineStr">
        <is>
          <t>May</t>
        </is>
      </c>
      <c r="E3637" t="inlineStr">
        <is>
          <t>Japan</t>
        </is>
      </c>
      <c r="F3637" t="inlineStr">
        <is>
          <t>Japan</t>
        </is>
      </c>
      <c r="G3637" t="inlineStr">
        <is>
          <t>Land Cruiser</t>
        </is>
      </c>
      <c r="H3637" t="inlineStr">
        <is>
          <t>Dealer retail</t>
        </is>
      </c>
      <c r="I3637" t="inlineStr">
        <is>
          <t>Private buyer</t>
        </is>
      </c>
      <c r="J3637" t="inlineStr">
        <is>
          <t>Omar Haddad</t>
        </is>
      </c>
      <c r="K3637" s="70" t="n">
        <v>34</v>
      </c>
      <c r="L3637" s="71" t="n">
        <v>8094662.03</v>
      </c>
      <c r="M3637" s="71" t="n">
        <v>275218509.02</v>
      </c>
      <c r="N3637" s="71" t="n">
        <v>13760925.45</v>
      </c>
      <c r="O3637" s="71" t="n">
        <v>261457583.57</v>
      </c>
      <c r="P3637" s="71" t="n">
        <v>182072822.6</v>
      </c>
      <c r="Q3637" s="71" t="n">
        <v>79384760.97</v>
      </c>
      <c r="R3637" t="inlineStr">
        <is>
          <t>OS-01</t>
        </is>
      </c>
      <c r="S3637" t="inlineStr">
        <is>
          <t>Diesel</t>
        </is>
      </c>
      <c r="T3637" s="70" t="n">
        <v>34</v>
      </c>
      <c r="U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TY103629</t>
        </is>
      </c>
      <c r="B3638" s="68" t="n">
        <v>46145</v>
      </c>
      <c r="C3638" s="69" t="n">
        <v>2026</v>
      </c>
      <c r="D3638" t="inlineStr">
        <is>
          <t>May</t>
        </is>
      </c>
      <c r="E3638" t="inlineStr">
        <is>
          <t>North America</t>
        </is>
      </c>
      <c r="F3638" t="inlineStr">
        <is>
          <t>USA</t>
        </is>
      </c>
      <c r="G3638" t="inlineStr">
        <is>
          <t>Prius</t>
        </is>
      </c>
      <c r="H3638" t="inlineStr">
        <is>
          <t>Dealer retail</t>
        </is>
      </c>
      <c r="I3638" t="inlineStr">
        <is>
          <t>Private buyer</t>
        </is>
      </c>
      <c r="J3638" t="inlineStr">
        <is>
          <t>Ruhi Shaikh</t>
        </is>
      </c>
      <c r="K3638" s="70" t="n">
        <v>4</v>
      </c>
      <c r="L3638" s="71" t="n">
        <v>3485944.81</v>
      </c>
      <c r="M3638" s="71" t="n">
        <v>13943779.24</v>
      </c>
      <c r="N3638" s="71" t="n">
        <v>697188.96</v>
      </c>
      <c r="O3638" s="71" t="n">
        <v>13246590.28</v>
      </c>
      <c r="P3638" s="71" t="n">
        <v>11172902.83</v>
      </c>
      <c r="Q3638" s="71" t="n">
        <v>2073687.45</v>
      </c>
      <c r="R3638" t="inlineStr">
        <is>
          <t>TX-01</t>
        </is>
      </c>
      <c r="S3638" t="inlineStr">
        <is>
          <t>Hybrid</t>
        </is>
      </c>
      <c r="T3638" s="70" t="n">
        <v>4</v>
      </c>
      <c r="U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TY103630</t>
        </is>
      </c>
      <c r="B3639" s="68" t="n">
        <v>46145</v>
      </c>
      <c r="C3639" s="69" t="n">
        <v>2026</v>
      </c>
      <c r="D3639" t="inlineStr">
        <is>
          <t>May</t>
        </is>
      </c>
      <c r="E3639" t="inlineStr">
        <is>
          <t>North America</t>
        </is>
      </c>
      <c r="F3639" t="inlineStr">
        <is>
          <t>USA</t>
        </is>
      </c>
      <c r="G3639" t="inlineStr">
        <is>
          <t>RAV4</t>
        </is>
      </c>
      <c r="H3639" t="inlineStr">
        <is>
          <t>Dealer retail</t>
        </is>
      </c>
      <c r="I3639" t="inlineStr">
        <is>
          <t>Private buyer</t>
        </is>
      </c>
      <c r="J3639" t="inlineStr">
        <is>
          <t>Ana Costa</t>
        </is>
      </c>
      <c r="K3639" s="70" t="n">
        <v>3</v>
      </c>
      <c r="L3639" s="71" t="n">
        <v>3605321.12</v>
      </c>
      <c r="M3639" s="71" t="n">
        <v>10815963.36</v>
      </c>
      <c r="N3639" s="71" t="n">
        <v>216319.27</v>
      </c>
      <c r="O3639" s="71" t="n">
        <v>10599644.09</v>
      </c>
      <c r="P3639" s="71" t="n">
        <v>8865042.119999999</v>
      </c>
      <c r="Q3639" s="71" t="n">
        <v>1734601.97</v>
      </c>
      <c r="R3639" t="inlineStr">
        <is>
          <t>TX-02</t>
        </is>
      </c>
      <c r="S3639" t="inlineStr">
        <is>
          <t>Petrol</t>
        </is>
      </c>
      <c r="T3639" s="70" t="n">
        <v>3</v>
      </c>
      <c r="U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TY103631</t>
        </is>
      </c>
      <c r="B3640" s="68" t="n">
        <v>46145</v>
      </c>
      <c r="C3640" s="69" t="n">
        <v>2026</v>
      </c>
      <c r="D3640" t="inlineStr">
        <is>
          <t>May</t>
        </is>
      </c>
      <c r="E3640" t="inlineStr">
        <is>
          <t>North America</t>
        </is>
      </c>
      <c r="F3640" t="inlineStr">
        <is>
          <t>USA</t>
        </is>
      </c>
      <c r="G3640" t="inlineStr">
        <is>
          <t>bZ4X</t>
        </is>
      </c>
      <c r="H3640" t="inlineStr">
        <is>
          <t>Dealer retail</t>
        </is>
      </c>
      <c r="I3640" t="inlineStr">
        <is>
          <t>Private buyer</t>
        </is>
      </c>
      <c r="J3640" t="inlineStr">
        <is>
          <t>Amir Khan</t>
        </is>
      </c>
      <c r="K3640" s="70" t="n">
        <v>51</v>
      </c>
      <c r="L3640" s="71" t="n">
        <v>7113965.63</v>
      </c>
      <c r="M3640" s="71" t="n">
        <v>362812247.13</v>
      </c>
      <c r="N3640" s="71" t="n">
        <v>10884367.41</v>
      </c>
      <c r="O3640" s="71" t="n">
        <v>351927879.72</v>
      </c>
      <c r="P3640" s="71" t="n">
        <v>268417035.64</v>
      </c>
      <c r="Q3640" s="71" t="n">
        <v>83510844.08</v>
      </c>
      <c r="R3640" t="inlineStr">
        <is>
          <t>TX-03</t>
        </is>
      </c>
      <c r="S3640" t="inlineStr">
        <is>
          <t>EV</t>
        </is>
      </c>
      <c r="T3640" s="70" t="n">
        <v>50</v>
      </c>
      <c r="U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TY103632</t>
        </is>
      </c>
      <c r="B3641" s="68" t="n">
        <v>46146</v>
      </c>
      <c r="C3641" s="69" t="n">
        <v>2026</v>
      </c>
      <c r="D3641" t="inlineStr">
        <is>
          <t>May</t>
        </is>
      </c>
      <c r="E3641" t="inlineStr">
        <is>
          <t>North America</t>
        </is>
      </c>
      <c r="F3641" t="inlineStr">
        <is>
          <t>Canada</t>
        </is>
      </c>
      <c r="G3641" t="inlineStr">
        <is>
          <t>Corolla</t>
        </is>
      </c>
      <c r="H3641" t="inlineStr">
        <is>
          <t>Dealer retail</t>
        </is>
      </c>
      <c r="I3641" t="inlineStr">
        <is>
          <t>Private buyer</t>
        </is>
      </c>
      <c r="J3641" t="inlineStr">
        <is>
          <t>Olivia Brown</t>
        </is>
      </c>
      <c r="K3641" s="70" t="n">
        <v>13</v>
      </c>
      <c r="L3641" s="71" t="n">
        <v>2979444.8</v>
      </c>
      <c r="M3641" s="71" t="n">
        <v>38732782.4</v>
      </c>
      <c r="N3641" s="71" t="n">
        <v>0</v>
      </c>
      <c r="O3641" s="71" t="n">
        <v>38732782.4</v>
      </c>
      <c r="P3641" s="71" t="n">
        <v>29689728.22</v>
      </c>
      <c r="Q3641" s="71" t="n">
        <v>9043054.18</v>
      </c>
      <c r="R3641" t="inlineStr">
        <is>
          <t>TO-01</t>
        </is>
      </c>
      <c r="S3641" t="inlineStr">
        <is>
          <t>Petrol</t>
        </is>
      </c>
      <c r="T3641" s="70" t="n">
        <v>13</v>
      </c>
      <c r="U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TY103633</t>
        </is>
      </c>
      <c r="B3642" s="68" t="n">
        <v>46146</v>
      </c>
      <c r="C3642" s="69" t="n">
        <v>2026</v>
      </c>
      <c r="D3642" t="inlineStr">
        <is>
          <t>May</t>
        </is>
      </c>
      <c r="E3642" t="inlineStr">
        <is>
          <t>Asia</t>
        </is>
      </c>
      <c r="F3642" t="inlineStr">
        <is>
          <t>Thailand</t>
        </is>
      </c>
      <c r="G3642" t="inlineStr">
        <is>
          <t>Camry</t>
        </is>
      </c>
      <c r="H3642" t="inlineStr">
        <is>
          <t>Fleet</t>
        </is>
      </c>
      <c r="I3642" t="inlineStr">
        <is>
          <t>Private buyer</t>
        </is>
      </c>
      <c r="J3642" t="inlineStr">
        <is>
          <t>Wei Chen</t>
        </is>
      </c>
      <c r="K3642" s="70" t="n">
        <v>3</v>
      </c>
      <c r="L3642" s="71" t="n">
        <v>4080452.62</v>
      </c>
      <c r="M3642" s="71" t="n">
        <v>12241357.86</v>
      </c>
      <c r="N3642" s="71" t="n">
        <v>367240.74</v>
      </c>
      <c r="O3642" s="71" t="n">
        <v>11874117.12</v>
      </c>
      <c r="P3642" s="71" t="n">
        <v>9609627.26</v>
      </c>
      <c r="Q3642" s="71" t="n">
        <v>2264489.86</v>
      </c>
      <c r="R3642" t="inlineStr">
        <is>
          <t>BK-04</t>
        </is>
      </c>
      <c r="S3642" t="inlineStr">
        <is>
          <t>Hybrid</t>
        </is>
      </c>
      <c r="T3642" s="70" t="n">
        <v>3</v>
      </c>
      <c r="U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TY103634</t>
        </is>
      </c>
      <c r="B3643" s="68" t="n">
        <v>46146</v>
      </c>
      <c r="C3643" s="69" t="n">
        <v>2026</v>
      </c>
      <c r="D3643" t="inlineStr">
        <is>
          <t>May</t>
        </is>
      </c>
      <c r="E3643" t="inlineStr">
        <is>
          <t>Asia</t>
        </is>
      </c>
      <c r="F3643" t="inlineStr">
        <is>
          <t>India</t>
        </is>
      </c>
      <c r="G3643" t="inlineStr">
        <is>
          <t>Corolla</t>
        </is>
      </c>
      <c r="H3643" t="inlineStr">
        <is>
          <t>Fleet</t>
        </is>
      </c>
      <c r="I3643" t="inlineStr">
        <is>
          <t>Company fleet</t>
        </is>
      </c>
      <c r="J3643" t="inlineStr">
        <is>
          <t>Zoya Ahmed</t>
        </is>
      </c>
      <c r="K3643" s="70" t="n">
        <v>11</v>
      </c>
      <c r="L3643" s="71" t="n">
        <v>2928537.75</v>
      </c>
      <c r="M3643" s="71" t="n">
        <v>32213915.25</v>
      </c>
      <c r="N3643" s="71" t="n">
        <v>0</v>
      </c>
      <c r="O3643" s="71" t="n">
        <v>32213915.25</v>
      </c>
      <c r="P3643" s="71" t="n">
        <v>25094307.63</v>
      </c>
      <c r="Q3643" s="71" t="n">
        <v>7119607.62</v>
      </c>
      <c r="R3643" t="inlineStr">
        <is>
          <t>PU-01</t>
        </is>
      </c>
      <c r="S3643" t="inlineStr">
        <is>
          <t>Petrol</t>
        </is>
      </c>
      <c r="T3643" s="70" t="n">
        <v>12</v>
      </c>
      <c r="U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TY103635</t>
        </is>
      </c>
      <c r="B3644" s="68" t="n">
        <v>46146</v>
      </c>
      <c r="C3644" s="69" t="n">
        <v>2026</v>
      </c>
      <c r="D3644" t="inlineStr">
        <is>
          <t>May</t>
        </is>
      </c>
      <c r="E3644" t="inlineStr">
        <is>
          <t>Japan</t>
        </is>
      </c>
      <c r="F3644" t="inlineStr">
        <is>
          <t>Japan</t>
        </is>
      </c>
      <c r="G3644" t="inlineStr">
        <is>
          <t>RAV4</t>
        </is>
      </c>
      <c r="H3644" t="inlineStr">
        <is>
          <t>Dealer retail</t>
        </is>
      </c>
      <c r="I3644" t="inlineStr">
        <is>
          <t>Government</t>
        </is>
      </c>
      <c r="J3644" t="inlineStr">
        <is>
          <t>Ravindra Patil</t>
        </is>
      </c>
      <c r="K3644" s="70" t="n">
        <v>35</v>
      </c>
      <c r="L3644" s="71" t="n">
        <v>3847162.01</v>
      </c>
      <c r="M3644" s="71" t="n">
        <v>134650670.35</v>
      </c>
      <c r="N3644" s="71" t="n">
        <v>6732533.52</v>
      </c>
      <c r="O3644" s="71" t="n">
        <v>127918136.83</v>
      </c>
      <c r="P3644" s="71" t="n">
        <v>98203206.76000001</v>
      </c>
      <c r="Q3644" s="71" t="n">
        <v>29714930.07</v>
      </c>
      <c r="R3644" t="inlineStr">
        <is>
          <t>TK-03</t>
        </is>
      </c>
      <c r="S3644" t="inlineStr">
        <is>
          <t>Petrol</t>
        </is>
      </c>
      <c r="T3644" s="70" t="n">
        <v>36</v>
      </c>
      <c r="U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TY103636</t>
        </is>
      </c>
      <c r="B3645" s="68" t="n">
        <v>46146</v>
      </c>
      <c r="C3645" s="69" t="n">
        <v>2026</v>
      </c>
      <c r="D3645" t="inlineStr">
        <is>
          <t>May</t>
        </is>
      </c>
      <c r="E3645" t="inlineStr">
        <is>
          <t>Middle East</t>
        </is>
      </c>
      <c r="F3645" t="inlineStr">
        <is>
          <t>UAE</t>
        </is>
      </c>
      <c r="G3645" t="inlineStr">
        <is>
          <t>Camry</t>
        </is>
      </c>
      <c r="H3645" t="inlineStr">
        <is>
          <t>Dealer retail</t>
        </is>
      </c>
      <c r="I3645" t="inlineStr">
        <is>
          <t>Private buyer</t>
        </is>
      </c>
      <c r="J3645" t="inlineStr">
        <is>
          <t>Sophie Müller</t>
        </is>
      </c>
      <c r="K3645" s="70" t="n">
        <v>11</v>
      </c>
      <c r="L3645" s="71" t="n">
        <v>4105923.96</v>
      </c>
      <c r="M3645" s="71" t="n">
        <v>45165163.56</v>
      </c>
      <c r="N3645" s="71" t="n">
        <v>2258258.18</v>
      </c>
      <c r="O3645" s="71" t="n">
        <v>42906905.38</v>
      </c>
      <c r="P3645" s="71" t="n">
        <v>35546791.51</v>
      </c>
      <c r="Q3645" s="71" t="n">
        <v>7360113.87</v>
      </c>
      <c r="R3645" t="inlineStr">
        <is>
          <t>DB-01</t>
        </is>
      </c>
      <c r="S3645" t="inlineStr">
        <is>
          <t>Petrol</t>
        </is>
      </c>
      <c r="T3645" s="70" t="n">
        <v>11</v>
      </c>
      <c r="U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TY103637</t>
        </is>
      </c>
      <c r="B3646" s="68" t="n">
        <v>46146</v>
      </c>
      <c r="C3646" s="69" t="n">
        <v>2026</v>
      </c>
      <c r="D3646" t="inlineStr">
        <is>
          <t>May</t>
        </is>
      </c>
      <c r="E3646" t="inlineStr">
        <is>
          <t>Europe</t>
        </is>
      </c>
      <c r="F3646" t="inlineStr">
        <is>
          <t>France</t>
        </is>
      </c>
      <c r="G3646" t="inlineStr">
        <is>
          <t>bZ4X</t>
        </is>
      </c>
      <c r="H3646" t="inlineStr">
        <is>
          <t>Dealer retail</t>
        </is>
      </c>
      <c r="I3646" t="inlineStr">
        <is>
          <t>Private buyer</t>
        </is>
      </c>
      <c r="J3646" t="inlineStr">
        <is>
          <t>Shraddha Kulkarni</t>
        </is>
      </c>
      <c r="K3646" s="70" t="n">
        <v>3</v>
      </c>
      <c r="L3646" s="71" t="n">
        <v>7358843.41</v>
      </c>
      <c r="M3646" s="71" t="n">
        <v>22076530.23</v>
      </c>
      <c r="N3646" s="71" t="n">
        <v>662295.91</v>
      </c>
      <c r="O3646" s="71" t="n">
        <v>21414234.32</v>
      </c>
      <c r="P3646" s="71" t="n">
        <v>15739962.09</v>
      </c>
      <c r="Q3646" s="71" t="n">
        <v>5674272.23</v>
      </c>
      <c r="R3646" t="inlineStr">
        <is>
          <t>PA-01</t>
        </is>
      </c>
      <c r="S3646" t="inlineStr">
        <is>
          <t>EV</t>
        </is>
      </c>
      <c r="T3646" s="70" t="n">
        <v>3</v>
      </c>
      <c r="U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TY103638</t>
        </is>
      </c>
      <c r="B3647" s="68" t="n">
        <v>46146</v>
      </c>
      <c r="C3647" s="69" t="n">
        <v>2026</v>
      </c>
      <c r="D3647" t="inlineStr">
        <is>
          <t>May</t>
        </is>
      </c>
      <c r="E3647" t="inlineStr">
        <is>
          <t>Japan</t>
        </is>
      </c>
      <c r="F3647" t="inlineStr">
        <is>
          <t>Japan</t>
        </is>
      </c>
      <c r="G3647" t="inlineStr">
        <is>
          <t>Corolla</t>
        </is>
      </c>
      <c r="H3647" t="inlineStr">
        <is>
          <t>Dealer retail</t>
        </is>
      </c>
      <c r="I3647" t="inlineStr">
        <is>
          <t>Company fleet</t>
        </is>
      </c>
      <c r="J3647" t="inlineStr">
        <is>
          <t>Omar Haddad</t>
        </is>
      </c>
      <c r="K3647" s="70" t="n">
        <v>11</v>
      </c>
      <c r="L3647" s="71" t="n">
        <v>2797736.06</v>
      </c>
      <c r="M3647" s="71" t="n">
        <v>30775096.66</v>
      </c>
      <c r="N3647" s="71" t="n">
        <v>615501.9300000001</v>
      </c>
      <c r="O3647" s="71" t="n">
        <v>30159594.73</v>
      </c>
      <c r="P3647" s="71" t="n">
        <v>25345082.8</v>
      </c>
      <c r="Q3647" s="71" t="n">
        <v>4814511.93</v>
      </c>
      <c r="R3647" t="inlineStr">
        <is>
          <t>NG-01</t>
        </is>
      </c>
      <c r="S3647" t="inlineStr">
        <is>
          <t>Hybrid</t>
        </is>
      </c>
      <c r="T3647" s="70" t="n">
        <v>12</v>
      </c>
      <c r="U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TY103639</t>
        </is>
      </c>
      <c r="B3648" s="68" t="n">
        <v>46146</v>
      </c>
      <c r="C3648" s="69" t="n">
        <v>2026</v>
      </c>
      <c r="D3648" t="inlineStr">
        <is>
          <t>May</t>
        </is>
      </c>
      <c r="E3648" t="inlineStr">
        <is>
          <t>Japan</t>
        </is>
      </c>
      <c r="F3648" t="inlineStr">
        <is>
          <t>Japan</t>
        </is>
      </c>
      <c r="G3648" t="inlineStr">
        <is>
          <t>RAV4</t>
        </is>
      </c>
      <c r="H3648" t="inlineStr">
        <is>
          <t>Dealer retail</t>
        </is>
      </c>
      <c r="I3648" t="inlineStr">
        <is>
          <t>Private buyer</t>
        </is>
      </c>
      <c r="J3648" t="inlineStr">
        <is>
          <t>Ruhi Shaikh</t>
        </is>
      </c>
      <c r="K3648" s="70" t="n">
        <v>47</v>
      </c>
      <c r="L3648" s="71" t="n">
        <v>3532452.37</v>
      </c>
      <c r="M3648" s="71" t="n">
        <v>166025261.39</v>
      </c>
      <c r="N3648" s="71" t="n">
        <v>4980757.84</v>
      </c>
      <c r="O3648" s="71" t="n">
        <v>161044503.55</v>
      </c>
      <c r="P3648" s="71" t="n">
        <v>129114245.9</v>
      </c>
      <c r="Q3648" s="71" t="n">
        <v>31930257.65</v>
      </c>
      <c r="R3648" t="inlineStr">
        <is>
          <t>OS-01</t>
        </is>
      </c>
      <c r="S3648" t="inlineStr">
        <is>
          <t>Petrol</t>
        </is>
      </c>
      <c r="T3648" s="70" t="n">
        <v>51</v>
      </c>
      <c r="U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TY103640</t>
        </is>
      </c>
      <c r="B3649" s="68" t="n">
        <v>46146</v>
      </c>
      <c r="C3649" s="69" t="n">
        <v>2026</v>
      </c>
      <c r="D3649" t="inlineStr">
        <is>
          <t>May</t>
        </is>
      </c>
      <c r="E3649" t="inlineStr">
        <is>
          <t>Europe</t>
        </is>
      </c>
      <c r="F3649" t="inlineStr">
        <is>
          <t>France</t>
        </is>
      </c>
      <c r="G3649" t="inlineStr">
        <is>
          <t>Prius</t>
        </is>
      </c>
      <c r="H3649" t="inlineStr">
        <is>
          <t>Dealer retail</t>
        </is>
      </c>
      <c r="I3649" t="inlineStr">
        <is>
          <t>Private buyer</t>
        </is>
      </c>
      <c r="J3649" t="inlineStr">
        <is>
          <t>Amir Khan</t>
        </is>
      </c>
      <c r="K3649" s="70" t="n">
        <v>42</v>
      </c>
      <c r="L3649" s="71" t="n">
        <v>3867904.51</v>
      </c>
      <c r="M3649" s="71" t="n">
        <v>162451989.42</v>
      </c>
      <c r="N3649" s="71" t="n">
        <v>8122599.47</v>
      </c>
      <c r="O3649" s="71" t="n">
        <v>154329389.95</v>
      </c>
      <c r="P3649" s="71" t="n">
        <v>123799943.35</v>
      </c>
      <c r="Q3649" s="71" t="n">
        <v>30529446.6</v>
      </c>
      <c r="R3649" t="inlineStr">
        <is>
          <t>PA-01</t>
        </is>
      </c>
      <c r="S3649" t="inlineStr">
        <is>
          <t>Hybrid</t>
        </is>
      </c>
      <c r="T3649" s="70" t="n">
        <v>43</v>
      </c>
      <c r="U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TY103641</t>
        </is>
      </c>
      <c r="B3650" s="68" t="n">
        <v>46147</v>
      </c>
      <c r="C3650" s="69" t="n">
        <v>2026</v>
      </c>
      <c r="D3650" t="inlineStr">
        <is>
          <t>May</t>
        </is>
      </c>
      <c r="E3650" t="inlineStr">
        <is>
          <t>North America</t>
        </is>
      </c>
      <c r="F3650" t="inlineStr">
        <is>
          <t>Canada</t>
        </is>
      </c>
      <c r="G3650" t="inlineStr">
        <is>
          <t>Hilux</t>
        </is>
      </c>
      <c r="H3650" t="inlineStr">
        <is>
          <t>Fleet</t>
        </is>
      </c>
      <c r="I3650" t="inlineStr">
        <is>
          <t>Private buyer</t>
        </is>
      </c>
      <c r="J3650" t="inlineStr">
        <is>
          <t>Shraddha Kulkarni</t>
        </is>
      </c>
      <c r="K3650" s="70" t="n">
        <v>38</v>
      </c>
      <c r="L3650" s="71" t="n">
        <v>3897345.96</v>
      </c>
      <c r="M3650" s="71" t="n">
        <v>148099146.48</v>
      </c>
      <c r="N3650" s="71" t="n">
        <v>4442974.39</v>
      </c>
      <c r="O3650" s="71" t="n">
        <v>143656172.09</v>
      </c>
      <c r="P3650" s="71" t="n">
        <v>120476001.73</v>
      </c>
      <c r="Q3650" s="71" t="n">
        <v>23180170.36</v>
      </c>
      <c r="R3650" t="inlineStr">
        <is>
          <t>TO-04</t>
        </is>
      </c>
      <c r="S3650" t="inlineStr">
        <is>
          <t>Diesel</t>
        </is>
      </c>
      <c r="T3650" s="70" t="n">
        <v>37</v>
      </c>
      <c r="U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TY103642</t>
        </is>
      </c>
      <c r="B3651" s="68" t="n">
        <v>46147</v>
      </c>
      <c r="C3651" s="69" t="n">
        <v>2026</v>
      </c>
      <c r="D3651" t="inlineStr">
        <is>
          <t>May</t>
        </is>
      </c>
      <c r="E3651" t="inlineStr">
        <is>
          <t>North America</t>
        </is>
      </c>
      <c r="F3651" t="inlineStr">
        <is>
          <t>USA</t>
        </is>
      </c>
      <c r="G3651" t="inlineStr">
        <is>
          <t>Hilux</t>
        </is>
      </c>
      <c r="H3651" t="inlineStr">
        <is>
          <t>Dealer retail</t>
        </is>
      </c>
      <c r="I3651" t="inlineStr">
        <is>
          <t>Company fleet</t>
        </is>
      </c>
      <c r="J3651" t="inlineStr">
        <is>
          <t>Kofi Mensah</t>
        </is>
      </c>
      <c r="K3651" s="70" t="n">
        <v>10</v>
      </c>
      <c r="L3651" s="71" t="n">
        <v>4021732.93</v>
      </c>
      <c r="M3651" s="71" t="n">
        <v>40217329.3</v>
      </c>
      <c r="N3651" s="71" t="n">
        <v>804346.59</v>
      </c>
      <c r="O3651" s="71" t="n">
        <v>39412982.71</v>
      </c>
      <c r="P3651" s="71" t="n">
        <v>31032854.92</v>
      </c>
      <c r="Q3651" s="71" t="n">
        <v>8380127.79</v>
      </c>
      <c r="R3651" t="inlineStr">
        <is>
          <t>TX-03</t>
        </is>
      </c>
      <c r="S3651" t="inlineStr">
        <is>
          <t>Petrol</t>
        </is>
      </c>
      <c r="T3651" s="70" t="n">
        <v>10</v>
      </c>
      <c r="U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TY103643</t>
        </is>
      </c>
      <c r="B3652" s="68" t="n">
        <v>46147</v>
      </c>
      <c r="C3652" s="69" t="n">
        <v>2026</v>
      </c>
      <c r="D3652" t="inlineStr">
        <is>
          <t>May</t>
        </is>
      </c>
      <c r="E3652" t="inlineStr">
        <is>
          <t>Asia</t>
        </is>
      </c>
      <c r="F3652" t="inlineStr">
        <is>
          <t>Indonesia</t>
        </is>
      </c>
      <c r="G3652" t="inlineStr">
        <is>
          <t>Corolla</t>
        </is>
      </c>
      <c r="H3652" t="inlineStr">
        <is>
          <t>Fleet</t>
        </is>
      </c>
      <c r="I3652" t="inlineStr">
        <is>
          <t>Private buyer</t>
        </is>
      </c>
      <c r="J3652" t="inlineStr">
        <is>
          <t>Wei Chen</t>
        </is>
      </c>
      <c r="K3652" s="70" t="n">
        <v>15</v>
      </c>
      <c r="L3652" s="71" t="n">
        <v>2689053.44</v>
      </c>
      <c r="M3652" s="71" t="n">
        <v>40335801.6</v>
      </c>
      <c r="N3652" s="71" t="n">
        <v>2016790.08</v>
      </c>
      <c r="O3652" s="71" t="n">
        <v>38319011.52</v>
      </c>
      <c r="P3652" s="71" t="n">
        <v>33343466.38</v>
      </c>
      <c r="Q3652" s="71" t="n">
        <v>4975545.14</v>
      </c>
      <c r="R3652" t="inlineStr">
        <is>
          <t>JK-01</t>
        </is>
      </c>
      <c r="S3652" t="inlineStr">
        <is>
          <t>Petrol</t>
        </is>
      </c>
      <c r="T3652" s="70" t="n">
        <v>15</v>
      </c>
      <c r="U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TY103644</t>
        </is>
      </c>
      <c r="B3653" s="68" t="n">
        <v>46147</v>
      </c>
      <c r="C3653" s="69" t="n">
        <v>2026</v>
      </c>
      <c r="D3653" t="inlineStr">
        <is>
          <t>May</t>
        </is>
      </c>
      <c r="E3653" t="inlineStr">
        <is>
          <t>Europe</t>
        </is>
      </c>
      <c r="F3653" t="inlineStr">
        <is>
          <t>France</t>
        </is>
      </c>
      <c r="G3653" t="inlineStr">
        <is>
          <t>Corolla</t>
        </is>
      </c>
      <c r="H3653" t="inlineStr">
        <is>
          <t>Fleet</t>
        </is>
      </c>
      <c r="I3653" t="inlineStr">
        <is>
          <t>Private buyer</t>
        </is>
      </c>
      <c r="J3653" t="inlineStr">
        <is>
          <t>Ravindra Patil</t>
        </is>
      </c>
      <c r="K3653" s="70" t="n">
        <v>16</v>
      </c>
      <c r="L3653" s="71" t="n">
        <v>2911188.71</v>
      </c>
      <c r="M3653" s="71" t="n">
        <v>46579019.36</v>
      </c>
      <c r="N3653" s="71" t="n">
        <v>2328950.97</v>
      </c>
      <c r="O3653" s="71" t="n">
        <v>44250068.39</v>
      </c>
      <c r="P3653" s="71" t="n">
        <v>35730165.35</v>
      </c>
      <c r="Q3653" s="71" t="n">
        <v>8519903.039999999</v>
      </c>
      <c r="R3653" t="inlineStr">
        <is>
          <t>PA-03</t>
        </is>
      </c>
      <c r="S3653" t="inlineStr">
        <is>
          <t>Hybrid</t>
        </is>
      </c>
      <c r="T3653" s="70" t="n">
        <v>16</v>
      </c>
      <c r="U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TY103645</t>
        </is>
      </c>
      <c r="B3654" s="68" t="n">
        <v>46147</v>
      </c>
      <c r="C3654" s="69" t="n">
        <v>2026</v>
      </c>
      <c r="D3654" t="inlineStr">
        <is>
          <t>May</t>
        </is>
      </c>
      <c r="E3654" t="inlineStr">
        <is>
          <t>North America</t>
        </is>
      </c>
      <c r="F3654" t="inlineStr">
        <is>
          <t>Canada</t>
        </is>
      </c>
      <c r="G3654" t="inlineStr">
        <is>
          <t>Corolla</t>
        </is>
      </c>
      <c r="H3654" t="inlineStr">
        <is>
          <t>Fleet</t>
        </is>
      </c>
      <c r="I3654" t="inlineStr">
        <is>
          <t>Private buyer</t>
        </is>
      </c>
      <c r="J3654" t="inlineStr">
        <is>
          <t>Mei Lin</t>
        </is>
      </c>
      <c r="K3654" s="70" t="n">
        <v>35</v>
      </c>
      <c r="L3654" s="71" t="n">
        <v>2885935.12</v>
      </c>
      <c r="M3654" s="71" t="n">
        <v>101007729.2</v>
      </c>
      <c r="N3654" s="71" t="n">
        <v>0</v>
      </c>
      <c r="O3654" s="71" t="n">
        <v>101007729.2</v>
      </c>
      <c r="P3654" s="71" t="n">
        <v>77804801.91</v>
      </c>
      <c r="Q3654" s="71" t="n">
        <v>23202927.29</v>
      </c>
      <c r="R3654" t="inlineStr">
        <is>
          <t>TO-04</t>
        </is>
      </c>
      <c r="S3654" t="inlineStr">
        <is>
          <t>Hybrid</t>
        </is>
      </c>
      <c r="T3654" s="70" t="n">
        <v>35</v>
      </c>
      <c r="U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TY103646</t>
        </is>
      </c>
      <c r="B3655" s="68" t="n">
        <v>46147</v>
      </c>
      <c r="C3655" s="69" t="n">
        <v>2026</v>
      </c>
      <c r="D3655" t="inlineStr">
        <is>
          <t>May</t>
        </is>
      </c>
      <c r="E3655" t="inlineStr">
        <is>
          <t>Asia</t>
        </is>
      </c>
      <c r="F3655" t="inlineStr">
        <is>
          <t>India</t>
        </is>
      </c>
      <c r="G3655" t="inlineStr">
        <is>
          <t>RAV4</t>
        </is>
      </c>
      <c r="H3655" t="inlineStr">
        <is>
          <t>Dealer retail</t>
        </is>
      </c>
      <c r="I3655" t="inlineStr">
        <is>
          <t>Private buyer</t>
        </is>
      </c>
      <c r="J3655" t="inlineStr">
        <is>
          <t>Sara Rossi</t>
        </is>
      </c>
      <c r="K3655" s="70" t="n">
        <v>7</v>
      </c>
      <c r="L3655" s="71" t="n">
        <v>3856095.97</v>
      </c>
      <c r="M3655" s="71" t="n">
        <v>26992671.79</v>
      </c>
      <c r="N3655" s="71" t="n">
        <v>539853.4399999999</v>
      </c>
      <c r="O3655" s="71" t="n">
        <v>26452818.35</v>
      </c>
      <c r="P3655" s="71" t="n">
        <v>20521970.18</v>
      </c>
      <c r="Q3655" s="71" t="n">
        <v>5930848.17</v>
      </c>
      <c r="R3655" t="inlineStr">
        <is>
          <t>DL-03</t>
        </is>
      </c>
      <c r="S3655" t="inlineStr">
        <is>
          <t>Hybrid</t>
        </is>
      </c>
      <c r="T3655" s="70" t="n">
        <v>8</v>
      </c>
      <c r="U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TY103647</t>
        </is>
      </c>
      <c r="B3656" s="68" t="n">
        <v>46147</v>
      </c>
      <c r="C3656" s="69" t="n">
        <v>2026</v>
      </c>
      <c r="D3656" t="inlineStr">
        <is>
          <t>May</t>
        </is>
      </c>
      <c r="E3656" t="inlineStr">
        <is>
          <t>Europe</t>
        </is>
      </c>
      <c r="F3656" t="inlineStr">
        <is>
          <t>UK</t>
        </is>
      </c>
      <c r="G3656" t="inlineStr">
        <is>
          <t>Camry</t>
        </is>
      </c>
      <c r="H3656" t="inlineStr">
        <is>
          <t>Dealer retail</t>
        </is>
      </c>
      <c r="I3656" t="inlineStr">
        <is>
          <t>Company fleet</t>
        </is>
      </c>
      <c r="J3656" t="inlineStr">
        <is>
          <t>Omar Haddad</t>
        </is>
      </c>
      <c r="K3656" s="70" t="n">
        <v>42</v>
      </c>
      <c r="L3656" s="71" t="n">
        <v>3763369.44</v>
      </c>
      <c r="M3656" s="71" t="n">
        <v>158061516.48</v>
      </c>
      <c r="N3656" s="71" t="n">
        <v>7903075.82</v>
      </c>
      <c r="O3656" s="71" t="n">
        <v>150158440.66</v>
      </c>
      <c r="P3656" s="71" t="n">
        <v>136784342.99</v>
      </c>
      <c r="Q3656" s="71" t="n">
        <v>13374097.67</v>
      </c>
      <c r="R3656" t="inlineStr">
        <is>
          <t>LN-04</t>
        </is>
      </c>
      <c r="S3656" t="inlineStr">
        <is>
          <t>Petrol</t>
        </is>
      </c>
      <c r="T3656" s="70" t="n">
        <v>42</v>
      </c>
      <c r="U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TY103648</t>
        </is>
      </c>
      <c r="B3657" s="68" t="n">
        <v>46147</v>
      </c>
      <c r="C3657" s="69" t="n">
        <v>2026</v>
      </c>
      <c r="D3657" t="inlineStr">
        <is>
          <t>May</t>
        </is>
      </c>
      <c r="E3657" t="inlineStr">
        <is>
          <t>North America</t>
        </is>
      </c>
      <c r="F3657" t="inlineStr">
        <is>
          <t>Canada</t>
        </is>
      </c>
      <c r="G3657" t="inlineStr">
        <is>
          <t>Corolla</t>
        </is>
      </c>
      <c r="H3657" t="inlineStr">
        <is>
          <t>Dealer retail</t>
        </is>
      </c>
      <c r="I3657" t="inlineStr">
        <is>
          <t>Private buyer</t>
        </is>
      </c>
      <c r="J3657" t="inlineStr">
        <is>
          <t>Noah Smith</t>
        </is>
      </c>
      <c r="K3657" s="70" t="n">
        <v>20</v>
      </c>
      <c r="L3657" s="71" t="n">
        <v>2909521.07</v>
      </c>
      <c r="M3657" s="71" t="n">
        <v>58190421.4</v>
      </c>
      <c r="N3657" s="71" t="n">
        <v>1745712.64</v>
      </c>
      <c r="O3657" s="71" t="n">
        <v>56444708.76</v>
      </c>
      <c r="P3657" s="71" t="n">
        <v>44570315.68</v>
      </c>
      <c r="Q3657" s="71" t="n">
        <v>11874393.08</v>
      </c>
      <c r="R3657" t="inlineStr">
        <is>
          <t>TO-03</t>
        </is>
      </c>
      <c r="S3657" t="inlineStr">
        <is>
          <t>Petrol</t>
        </is>
      </c>
      <c r="T3657" s="70" t="n">
        <v>20</v>
      </c>
      <c r="U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TY103649</t>
        </is>
      </c>
      <c r="B3658" s="68" t="n">
        <v>46148</v>
      </c>
      <c r="C3658" s="69" t="n">
        <v>2026</v>
      </c>
      <c r="D3658" t="inlineStr">
        <is>
          <t>May</t>
        </is>
      </c>
      <c r="E3658" t="inlineStr">
        <is>
          <t>Asia</t>
        </is>
      </c>
      <c r="F3658" t="inlineStr">
        <is>
          <t>Indonesia</t>
        </is>
      </c>
      <c r="G3658" t="inlineStr">
        <is>
          <t>RAV4</t>
        </is>
      </c>
      <c r="H3658" t="inlineStr">
        <is>
          <t>Dealer retail</t>
        </is>
      </c>
      <c r="I3658" t="inlineStr">
        <is>
          <t>Company fleet</t>
        </is>
      </c>
      <c r="J3658" t="inlineStr">
        <is>
          <t>Shraddha Kulkarni</t>
        </is>
      </c>
      <c r="K3658" s="70" t="n">
        <v>29</v>
      </c>
      <c r="L3658" s="71" t="n">
        <v>3618564.24</v>
      </c>
      <c r="M3658" s="71" t="n">
        <v>104938362.96</v>
      </c>
      <c r="N3658" s="71" t="n">
        <v>5246918.15</v>
      </c>
      <c r="O3658" s="71" t="n">
        <v>99691444.81</v>
      </c>
      <c r="P3658" s="71" t="n">
        <v>84959456.28</v>
      </c>
      <c r="Q3658" s="71" t="n">
        <v>14731988.53</v>
      </c>
      <c r="R3658" t="inlineStr">
        <is>
          <t>JK-01</t>
        </is>
      </c>
      <c r="S3658" t="inlineStr">
        <is>
          <t>Petrol</t>
        </is>
      </c>
      <c r="T3658" s="70" t="n">
        <v>30</v>
      </c>
      <c r="U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TY103650</t>
        </is>
      </c>
      <c r="B3659" s="68" t="n">
        <v>46148</v>
      </c>
      <c r="C3659" s="69" t="n">
        <v>2026</v>
      </c>
      <c r="D3659" t="inlineStr">
        <is>
          <t>May</t>
        </is>
      </c>
      <c r="E3659" t="inlineStr">
        <is>
          <t>Japan</t>
        </is>
      </c>
      <c r="F3659" t="inlineStr">
        <is>
          <t>Japan</t>
        </is>
      </c>
      <c r="G3659" t="inlineStr">
        <is>
          <t>RAV4</t>
        </is>
      </c>
      <c r="H3659" t="inlineStr">
        <is>
          <t>Dealer retail</t>
        </is>
      </c>
      <c r="I3659" t="inlineStr">
        <is>
          <t>Private buyer</t>
        </is>
      </c>
      <c r="J3659" t="inlineStr">
        <is>
          <t>Fatima Al-Saud</t>
        </is>
      </c>
      <c r="K3659" s="70" t="n">
        <v>33</v>
      </c>
      <c r="L3659" s="71" t="n">
        <v>3598814.78</v>
      </c>
      <c r="M3659" s="71" t="n">
        <v>118760887.74</v>
      </c>
      <c r="N3659" s="71" t="n">
        <v>5938044.39</v>
      </c>
      <c r="O3659" s="71" t="n">
        <v>112822843.35</v>
      </c>
      <c r="P3659" s="71" t="n">
        <v>95525712.95999999</v>
      </c>
      <c r="Q3659" s="71" t="n">
        <v>17297130.39</v>
      </c>
      <c r="R3659" t="inlineStr">
        <is>
          <t>OS-02</t>
        </is>
      </c>
      <c r="S3659" t="inlineStr">
        <is>
          <t>Hybrid</t>
        </is>
      </c>
      <c r="T3659" s="70" t="n">
        <v>32</v>
      </c>
      <c r="U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TY103651</t>
        </is>
      </c>
      <c r="B3660" s="68" t="n">
        <v>46148</v>
      </c>
      <c r="C3660" s="69" t="n">
        <v>2026</v>
      </c>
      <c r="D3660" t="inlineStr">
        <is>
          <t>May</t>
        </is>
      </c>
      <c r="E3660" t="inlineStr">
        <is>
          <t>North America</t>
        </is>
      </c>
      <c r="F3660" t="inlineStr">
        <is>
          <t>Canada</t>
        </is>
      </c>
      <c r="G3660" t="inlineStr">
        <is>
          <t>Corolla</t>
        </is>
      </c>
      <c r="H3660" t="inlineStr">
        <is>
          <t>Dealer retail</t>
        </is>
      </c>
      <c r="I3660" t="inlineStr">
        <is>
          <t>Private buyer</t>
        </is>
      </c>
      <c r="J3660" t="inlineStr">
        <is>
          <t>Carlos Silva</t>
        </is>
      </c>
      <c r="K3660" s="70" t="n">
        <v>17</v>
      </c>
      <c r="L3660" s="71" t="n">
        <v>2946408.79</v>
      </c>
      <c r="M3660" s="71" t="n">
        <v>50088949.43</v>
      </c>
      <c r="N3660" s="71" t="n">
        <v>1001778.99</v>
      </c>
      <c r="O3660" s="71" t="n">
        <v>49087170.44</v>
      </c>
      <c r="P3660" s="71" t="n">
        <v>38811076.36</v>
      </c>
      <c r="Q3660" s="71" t="n">
        <v>10276094.08</v>
      </c>
      <c r="R3660" t="inlineStr">
        <is>
          <t>TO-04</t>
        </is>
      </c>
      <c r="S3660" t="inlineStr">
        <is>
          <t>Petrol</t>
        </is>
      </c>
      <c r="T3660" s="70" t="n">
        <v>18</v>
      </c>
      <c r="U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TY103652</t>
        </is>
      </c>
      <c r="B3661" s="68" t="n">
        <v>46148</v>
      </c>
      <c r="C3661" s="69" t="n">
        <v>2026</v>
      </c>
      <c r="D3661" t="inlineStr">
        <is>
          <t>May</t>
        </is>
      </c>
      <c r="E3661" t="inlineStr">
        <is>
          <t>Japan</t>
        </is>
      </c>
      <c r="F3661" t="inlineStr">
        <is>
          <t>Japan</t>
        </is>
      </c>
      <c r="G3661" t="inlineStr">
        <is>
          <t>RAV4</t>
        </is>
      </c>
      <c r="H3661" t="inlineStr">
        <is>
          <t>Dealer retail</t>
        </is>
      </c>
      <c r="I3661" t="inlineStr">
        <is>
          <t>Private buyer</t>
        </is>
      </c>
      <c r="J3661" t="inlineStr">
        <is>
          <t>Mei Lin</t>
        </is>
      </c>
      <c r="K3661" s="70" t="n">
        <v>49</v>
      </c>
      <c r="L3661" s="71" t="n">
        <v>3960282.35</v>
      </c>
      <c r="M3661" s="71" t="n">
        <v>194053835.15</v>
      </c>
      <c r="N3661" s="71" t="n">
        <v>9702691.76</v>
      </c>
      <c r="O3661" s="71" t="n">
        <v>184351143.39</v>
      </c>
      <c r="P3661" s="71" t="n">
        <v>134732594</v>
      </c>
      <c r="Q3661" s="71" t="n">
        <v>49618549.39</v>
      </c>
      <c r="R3661" t="inlineStr">
        <is>
          <t>NG-01</t>
        </is>
      </c>
      <c r="S3661" t="inlineStr">
        <is>
          <t>Hybrid</t>
        </is>
      </c>
      <c r="T3661" s="70" t="n">
        <v>50</v>
      </c>
      <c r="U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TY103653</t>
        </is>
      </c>
      <c r="B3662" s="68" t="n">
        <v>46148</v>
      </c>
      <c r="C3662" s="69" t="n">
        <v>2026</v>
      </c>
      <c r="D3662" t="inlineStr">
        <is>
          <t>May</t>
        </is>
      </c>
      <c r="E3662" t="inlineStr">
        <is>
          <t>Asia</t>
        </is>
      </c>
      <c r="F3662" t="inlineStr">
        <is>
          <t>Thailand</t>
        </is>
      </c>
      <c r="G3662" t="inlineStr">
        <is>
          <t>Prius</t>
        </is>
      </c>
      <c r="H3662" t="inlineStr">
        <is>
          <t>Dealer retail</t>
        </is>
      </c>
      <c r="I3662" t="inlineStr">
        <is>
          <t>Private buyer</t>
        </is>
      </c>
      <c r="J3662" t="inlineStr">
        <is>
          <t>Carlos Silva</t>
        </is>
      </c>
      <c r="K3662" s="70" t="n">
        <v>16</v>
      </c>
      <c r="L3662" s="71" t="n">
        <v>3543024.48</v>
      </c>
      <c r="M3662" s="71" t="n">
        <v>56688391.68</v>
      </c>
      <c r="N3662" s="71" t="n">
        <v>1133767.83</v>
      </c>
      <c r="O3662" s="71" t="n">
        <v>55554623.85</v>
      </c>
      <c r="P3662" s="71" t="n">
        <v>46216150.94</v>
      </c>
      <c r="Q3662" s="71" t="n">
        <v>9338472.91</v>
      </c>
      <c r="R3662" t="inlineStr">
        <is>
          <t>BK-04</t>
        </is>
      </c>
      <c r="S3662" t="inlineStr">
        <is>
          <t>Hybrid</t>
        </is>
      </c>
      <c r="T3662" s="70" t="n">
        <v>16</v>
      </c>
      <c r="U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TY103654</t>
        </is>
      </c>
      <c r="B3663" s="68" t="n">
        <v>46148</v>
      </c>
      <c r="C3663" s="69" t="n">
        <v>2026</v>
      </c>
      <c r="D3663" t="inlineStr">
        <is>
          <t>May</t>
        </is>
      </c>
      <c r="E3663" t="inlineStr">
        <is>
          <t>Japan</t>
        </is>
      </c>
      <c r="F3663" t="inlineStr">
        <is>
          <t>Japan</t>
        </is>
      </c>
      <c r="G3663" t="inlineStr">
        <is>
          <t>Camry</t>
        </is>
      </c>
      <c r="H3663" t="inlineStr">
        <is>
          <t>Dealer retail</t>
        </is>
      </c>
      <c r="I3663" t="inlineStr">
        <is>
          <t>Private buyer</t>
        </is>
      </c>
      <c r="J3663" t="inlineStr">
        <is>
          <t>Zoya Ahmed</t>
        </is>
      </c>
      <c r="K3663" s="70" t="n">
        <v>43</v>
      </c>
      <c r="L3663" s="71" t="n">
        <v>4142654.51</v>
      </c>
      <c r="M3663" s="71" t="n">
        <v>178134143.93</v>
      </c>
      <c r="N3663" s="71" t="n">
        <v>8906707.199999999</v>
      </c>
      <c r="O3663" s="71" t="n">
        <v>169227436.73</v>
      </c>
      <c r="P3663" s="71" t="n">
        <v>135701004.29</v>
      </c>
      <c r="Q3663" s="71" t="n">
        <v>33526432.44</v>
      </c>
      <c r="R3663" t="inlineStr">
        <is>
          <t>OS-04</t>
        </is>
      </c>
      <c r="S3663" t="inlineStr">
        <is>
          <t>Hybrid</t>
        </is>
      </c>
      <c r="T3663" s="70" t="n">
        <v>47</v>
      </c>
      <c r="U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TY103655</t>
        </is>
      </c>
      <c r="B3664" s="68" t="n">
        <v>46148</v>
      </c>
      <c r="C3664" s="69" t="n">
        <v>2026</v>
      </c>
      <c r="D3664" t="inlineStr">
        <is>
          <t>May</t>
        </is>
      </c>
      <c r="E3664" t="inlineStr">
        <is>
          <t>North America</t>
        </is>
      </c>
      <c r="F3664" t="inlineStr">
        <is>
          <t>Canada</t>
        </is>
      </c>
      <c r="G3664" t="inlineStr">
        <is>
          <t>Corolla</t>
        </is>
      </c>
      <c r="H3664" t="inlineStr">
        <is>
          <t>Dealer retail</t>
        </is>
      </c>
      <c r="I3664" t="inlineStr">
        <is>
          <t>Private buyer</t>
        </is>
      </c>
      <c r="J3664" t="inlineStr">
        <is>
          <t>Olivia Brown</t>
        </is>
      </c>
      <c r="K3664" s="70" t="n">
        <v>33</v>
      </c>
      <c r="L3664" s="71" t="n">
        <v>2909138.1</v>
      </c>
      <c r="M3664" s="71" t="n">
        <v>96001557.3</v>
      </c>
      <c r="N3664" s="71" t="n">
        <v>4800077.87</v>
      </c>
      <c r="O3664" s="71" t="n">
        <v>91201479.43000001</v>
      </c>
      <c r="P3664" s="71" t="n">
        <v>76054093.23999999</v>
      </c>
      <c r="Q3664" s="71" t="n">
        <v>15147386.19</v>
      </c>
      <c r="R3664" t="inlineStr">
        <is>
          <t>TO-02</t>
        </is>
      </c>
      <c r="S3664" t="inlineStr">
        <is>
          <t>Petrol</t>
        </is>
      </c>
      <c r="T3664" s="70" t="n">
        <v>36</v>
      </c>
      <c r="U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TY103656</t>
        </is>
      </c>
      <c r="B3665" s="68" t="n">
        <v>46149</v>
      </c>
      <c r="C3665" s="69" t="n">
        <v>2026</v>
      </c>
      <c r="D3665" t="inlineStr">
        <is>
          <t>May</t>
        </is>
      </c>
      <c r="E3665" t="inlineStr">
        <is>
          <t>North America</t>
        </is>
      </c>
      <c r="F3665" t="inlineStr">
        <is>
          <t>USA</t>
        </is>
      </c>
      <c r="G3665" t="inlineStr">
        <is>
          <t>Camry</t>
        </is>
      </c>
      <c r="H3665" t="inlineStr">
        <is>
          <t>Dealer retail</t>
        </is>
      </c>
      <c r="I3665" t="inlineStr">
        <is>
          <t>Private buyer</t>
        </is>
      </c>
      <c r="J3665" t="inlineStr">
        <is>
          <t>Ruhi Shaikh</t>
        </is>
      </c>
      <c r="K3665" s="70" t="n">
        <v>10</v>
      </c>
      <c r="L3665" s="71" t="n">
        <v>4009796</v>
      </c>
      <c r="M3665" s="71" t="n">
        <v>40097960</v>
      </c>
      <c r="N3665" s="71" t="n">
        <v>2004898</v>
      </c>
      <c r="O3665" s="71" t="n">
        <v>38093062</v>
      </c>
      <c r="P3665" s="71" t="n">
        <v>33102266.24</v>
      </c>
      <c r="Q3665" s="71" t="n">
        <v>4990795.76</v>
      </c>
      <c r="R3665" t="inlineStr">
        <is>
          <t>LA-03</t>
        </is>
      </c>
      <c r="S3665" t="inlineStr">
        <is>
          <t>Petrol</t>
        </is>
      </c>
      <c r="T3665" s="70" t="n">
        <v>11</v>
      </c>
      <c r="U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TY103657</t>
        </is>
      </c>
      <c r="B3666" s="68" t="n">
        <v>46149</v>
      </c>
      <c r="C3666" s="69" t="n">
        <v>2026</v>
      </c>
      <c r="D3666" t="inlineStr">
        <is>
          <t>May</t>
        </is>
      </c>
      <c r="E3666" t="inlineStr">
        <is>
          <t>North America</t>
        </is>
      </c>
      <c r="F3666" t="inlineStr">
        <is>
          <t>Canada</t>
        </is>
      </c>
      <c r="G3666" t="inlineStr">
        <is>
          <t>Corolla</t>
        </is>
      </c>
      <c r="H3666" t="inlineStr">
        <is>
          <t>Online reservation</t>
        </is>
      </c>
      <c r="I3666" t="inlineStr">
        <is>
          <t>Private buyer</t>
        </is>
      </c>
      <c r="J3666" t="inlineStr">
        <is>
          <t>Ruhi Shaikh</t>
        </is>
      </c>
      <c r="K3666" s="70" t="n">
        <v>22</v>
      </c>
      <c r="L3666" s="71" t="n">
        <v>2659328.6</v>
      </c>
      <c r="M3666" s="71" t="n">
        <v>58505229.2</v>
      </c>
      <c r="N3666" s="71" t="n">
        <v>1170104.58</v>
      </c>
      <c r="O3666" s="71" t="n">
        <v>57335124.62</v>
      </c>
      <c r="P3666" s="71" t="n">
        <v>48568605.62</v>
      </c>
      <c r="Q3666" s="71" t="n">
        <v>8766519</v>
      </c>
      <c r="R3666" t="inlineStr">
        <is>
          <t>TO-02</t>
        </is>
      </c>
      <c r="S3666" t="inlineStr">
        <is>
          <t>Hybrid</t>
        </is>
      </c>
      <c r="T3666" s="70" t="n">
        <v>24</v>
      </c>
      <c r="U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TY103658</t>
        </is>
      </c>
      <c r="B3667" s="68" t="n">
        <v>46149</v>
      </c>
      <c r="C3667" s="69" t="n">
        <v>2026</v>
      </c>
      <c r="D3667" t="inlineStr">
        <is>
          <t>May</t>
        </is>
      </c>
      <c r="E3667" t="inlineStr">
        <is>
          <t>Asia</t>
        </is>
      </c>
      <c r="F3667" t="inlineStr">
        <is>
          <t>Indonesia</t>
        </is>
      </c>
      <c r="G3667" t="inlineStr">
        <is>
          <t>bZ4X</t>
        </is>
      </c>
      <c r="H3667" t="inlineStr">
        <is>
          <t>Dealer retail</t>
        </is>
      </c>
      <c r="I3667" t="inlineStr">
        <is>
          <t>Private buyer</t>
        </is>
      </c>
      <c r="J3667" t="inlineStr">
        <is>
          <t>Lucas Martin</t>
        </is>
      </c>
      <c r="K3667" s="70" t="n">
        <v>28</v>
      </c>
      <c r="L3667" s="71" t="n">
        <v>7318113.56</v>
      </c>
      <c r="M3667" s="71" t="n">
        <v>204907179.68</v>
      </c>
      <c r="N3667" s="71" t="n">
        <v>10245358.98</v>
      </c>
      <c r="O3667" s="71" t="n">
        <v>194661820.7</v>
      </c>
      <c r="P3667" s="71" t="n">
        <v>152303095.45</v>
      </c>
      <c r="Q3667" s="71" t="n">
        <v>42358725.25</v>
      </c>
      <c r="R3667" t="inlineStr">
        <is>
          <t>JK-03</t>
        </is>
      </c>
      <c r="S3667" t="inlineStr">
        <is>
          <t>EV</t>
        </is>
      </c>
      <c r="T3667" s="70" t="n">
        <v>27</v>
      </c>
      <c r="U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TY103659</t>
        </is>
      </c>
      <c r="B3668" s="68" t="n">
        <v>46149</v>
      </c>
      <c r="C3668" s="69" t="n">
        <v>2026</v>
      </c>
      <c r="D3668" t="inlineStr">
        <is>
          <t>May</t>
        </is>
      </c>
      <c r="E3668" t="inlineStr">
        <is>
          <t>Europe</t>
        </is>
      </c>
      <c r="F3668" t="inlineStr">
        <is>
          <t>France</t>
        </is>
      </c>
      <c r="G3668" t="inlineStr">
        <is>
          <t>Corolla</t>
        </is>
      </c>
      <c r="H3668" t="inlineStr">
        <is>
          <t>Dealer retail</t>
        </is>
      </c>
      <c r="I3668" t="inlineStr">
        <is>
          <t>Private buyer</t>
        </is>
      </c>
      <c r="J3668" t="inlineStr">
        <is>
          <t>Mei Lin</t>
        </is>
      </c>
      <c r="K3668" s="70" t="n">
        <v>35</v>
      </c>
      <c r="L3668" s="71" t="n">
        <v>2883853.16</v>
      </c>
      <c r="M3668" s="71" t="n">
        <v>100934860.6</v>
      </c>
      <c r="N3668" s="71" t="n">
        <v>0</v>
      </c>
      <c r="O3668" s="71" t="n">
        <v>100934860.6</v>
      </c>
      <c r="P3668" s="71" t="n">
        <v>82020655.58</v>
      </c>
      <c r="Q3668" s="71" t="n">
        <v>18914205.02</v>
      </c>
      <c r="R3668" t="inlineStr">
        <is>
          <t>PA-03</t>
        </is>
      </c>
      <c r="S3668" t="inlineStr">
        <is>
          <t>Petrol</t>
        </is>
      </c>
      <c r="T3668" s="70" t="n">
        <v>37</v>
      </c>
      <c r="U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TY103660</t>
        </is>
      </c>
      <c r="B3669" s="68" t="n">
        <v>46149</v>
      </c>
      <c r="C3669" s="69" t="n">
        <v>2026</v>
      </c>
      <c r="D3669" t="inlineStr">
        <is>
          <t>May</t>
        </is>
      </c>
      <c r="E3669" t="inlineStr">
        <is>
          <t>North America</t>
        </is>
      </c>
      <c r="F3669" t="inlineStr">
        <is>
          <t>USA</t>
        </is>
      </c>
      <c r="G3669" t="inlineStr">
        <is>
          <t>Hilux</t>
        </is>
      </c>
      <c r="H3669" t="inlineStr">
        <is>
          <t>Dealer retail</t>
        </is>
      </c>
      <c r="I3669" t="inlineStr">
        <is>
          <t>Private buyer</t>
        </is>
      </c>
      <c r="J3669" t="inlineStr">
        <is>
          <t>Sophie Müller</t>
        </is>
      </c>
      <c r="K3669" s="70" t="n">
        <v>11</v>
      </c>
      <c r="L3669" s="71" t="n">
        <v>3887694.5</v>
      </c>
      <c r="M3669" s="71" t="n">
        <v>42764639.5</v>
      </c>
      <c r="N3669" s="71" t="n">
        <v>855292.79</v>
      </c>
      <c r="O3669" s="71" t="n">
        <v>41909346.71</v>
      </c>
      <c r="P3669" s="71" t="n">
        <v>35771134.03</v>
      </c>
      <c r="Q3669" s="71" t="n">
        <v>6138212.68</v>
      </c>
      <c r="R3669" t="inlineStr">
        <is>
          <t>NY-01</t>
        </is>
      </c>
      <c r="S3669" t="inlineStr">
        <is>
          <t>Diesel</t>
        </is>
      </c>
      <c r="T3669" s="70" t="n">
        <v>12</v>
      </c>
      <c r="U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TY103661</t>
        </is>
      </c>
      <c r="B3670" s="68" t="n">
        <v>46150</v>
      </c>
      <c r="C3670" s="69" t="n">
        <v>2026</v>
      </c>
      <c r="D3670" t="inlineStr">
        <is>
          <t>May</t>
        </is>
      </c>
      <c r="E3670" t="inlineStr">
        <is>
          <t>North America</t>
        </is>
      </c>
      <c r="F3670" t="inlineStr">
        <is>
          <t>Canada</t>
        </is>
      </c>
      <c r="G3670" t="inlineStr">
        <is>
          <t>Corolla</t>
        </is>
      </c>
      <c r="H3670" t="inlineStr">
        <is>
          <t>Fleet</t>
        </is>
      </c>
      <c r="I3670" t="inlineStr">
        <is>
          <t>Private buyer</t>
        </is>
      </c>
      <c r="J3670" t="inlineStr">
        <is>
          <t>Mei Lin</t>
        </is>
      </c>
      <c r="K3670" s="70" t="n">
        <v>9</v>
      </c>
      <c r="L3670" s="71" t="n">
        <v>2828076.45</v>
      </c>
      <c r="M3670" s="71" t="n">
        <v>25452688.05</v>
      </c>
      <c r="N3670" s="71" t="n">
        <v>509053.76</v>
      </c>
      <c r="O3670" s="71" t="n">
        <v>24943634.29</v>
      </c>
      <c r="P3670" s="71" t="n">
        <v>19883979.69</v>
      </c>
      <c r="Q3670" s="71" t="n">
        <v>5059654.6</v>
      </c>
      <c r="R3670" t="inlineStr">
        <is>
          <t>TO-03</t>
        </is>
      </c>
      <c r="S3670" t="inlineStr">
        <is>
          <t>Petrol</t>
        </is>
      </c>
      <c r="T3670" s="70" t="n">
        <v>9</v>
      </c>
      <c r="U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TY103662</t>
        </is>
      </c>
      <c r="B3671" s="68" t="n">
        <v>46150</v>
      </c>
      <c r="C3671" s="69" t="n">
        <v>2026</v>
      </c>
      <c r="D3671" t="inlineStr">
        <is>
          <t>May</t>
        </is>
      </c>
      <c r="E3671" t="inlineStr">
        <is>
          <t>Japan</t>
        </is>
      </c>
      <c r="F3671" t="inlineStr">
        <is>
          <t>Japan</t>
        </is>
      </c>
      <c r="G3671" t="inlineStr">
        <is>
          <t>Prius</t>
        </is>
      </c>
      <c r="H3671" t="inlineStr">
        <is>
          <t>Dealer retail</t>
        </is>
      </c>
      <c r="I3671" t="inlineStr">
        <is>
          <t>Private buyer</t>
        </is>
      </c>
      <c r="J3671" t="inlineStr">
        <is>
          <t>Shraddha Kulkarni</t>
        </is>
      </c>
      <c r="K3671" s="70" t="n">
        <v>13</v>
      </c>
      <c r="L3671" s="71" t="n">
        <v>3604909.8</v>
      </c>
      <c r="M3671" s="71" t="n">
        <v>46863827.4</v>
      </c>
      <c r="N3671" s="71" t="n">
        <v>1405914.82</v>
      </c>
      <c r="O3671" s="71" t="n">
        <v>45457912.58</v>
      </c>
      <c r="P3671" s="71" t="n">
        <v>35528040.9</v>
      </c>
      <c r="Q3671" s="71" t="n">
        <v>9929871.68</v>
      </c>
      <c r="R3671" t="inlineStr">
        <is>
          <t>OS-01</t>
        </is>
      </c>
      <c r="S3671" t="inlineStr">
        <is>
          <t>Hybrid</t>
        </is>
      </c>
      <c r="T3671" s="70" t="n">
        <v>14</v>
      </c>
      <c r="U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TY103663</t>
        </is>
      </c>
      <c r="B3672" s="68" t="n">
        <v>46150</v>
      </c>
      <c r="C3672" s="69" t="n">
        <v>2026</v>
      </c>
      <c r="D3672" t="inlineStr">
        <is>
          <t>May</t>
        </is>
      </c>
      <c r="E3672" t="inlineStr">
        <is>
          <t>North America</t>
        </is>
      </c>
      <c r="F3672" t="inlineStr">
        <is>
          <t>USA</t>
        </is>
      </c>
      <c r="G3672" t="inlineStr">
        <is>
          <t>Hilux</t>
        </is>
      </c>
      <c r="H3672" t="inlineStr">
        <is>
          <t>Dealer retail</t>
        </is>
      </c>
      <c r="I3672" t="inlineStr">
        <is>
          <t>Government</t>
        </is>
      </c>
      <c r="J3672" t="inlineStr">
        <is>
          <t>Ruhi Shaikh</t>
        </is>
      </c>
      <c r="K3672" s="70" t="n">
        <v>23</v>
      </c>
      <c r="L3672" s="71" t="n">
        <v>4096070.38</v>
      </c>
      <c r="M3672" s="71" t="n">
        <v>94209618.73999999</v>
      </c>
      <c r="N3672" s="71" t="n">
        <v>2826288.56</v>
      </c>
      <c r="O3672" s="71" t="n">
        <v>91383330.18000001</v>
      </c>
      <c r="P3672" s="71" t="n">
        <v>71144275.2</v>
      </c>
      <c r="Q3672" s="71" t="n">
        <v>20239054.98</v>
      </c>
      <c r="R3672" t="inlineStr">
        <is>
          <t>LA-04</t>
        </is>
      </c>
      <c r="S3672" t="inlineStr">
        <is>
          <t>Diesel</t>
        </is>
      </c>
      <c r="T3672" s="70" t="n">
        <v>24</v>
      </c>
      <c r="U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TY103664</t>
        </is>
      </c>
      <c r="B3673" s="68" t="n">
        <v>46150</v>
      </c>
      <c r="C3673" s="69" t="n">
        <v>2026</v>
      </c>
      <c r="D3673" t="inlineStr">
        <is>
          <t>May</t>
        </is>
      </c>
      <c r="E3673" t="inlineStr">
        <is>
          <t>North America</t>
        </is>
      </c>
      <c r="F3673" t="inlineStr">
        <is>
          <t>Canada</t>
        </is>
      </c>
      <c r="G3673" t="inlineStr">
        <is>
          <t>RAV4</t>
        </is>
      </c>
      <c r="H3673" t="inlineStr">
        <is>
          <t>Dealer retail</t>
        </is>
      </c>
      <c r="I3673" t="inlineStr">
        <is>
          <t>Private buyer</t>
        </is>
      </c>
      <c r="J3673" t="inlineStr">
        <is>
          <t>Liam O'Brien</t>
        </is>
      </c>
      <c r="K3673" s="70" t="n">
        <v>38</v>
      </c>
      <c r="L3673" s="71" t="n">
        <v>3795422.29</v>
      </c>
      <c r="M3673" s="71" t="n">
        <v>144226047.02</v>
      </c>
      <c r="N3673" s="71" t="n">
        <v>0</v>
      </c>
      <c r="O3673" s="71" t="n">
        <v>144226047.02</v>
      </c>
      <c r="P3673" s="71" t="n">
        <v>108603075.05</v>
      </c>
      <c r="Q3673" s="71" t="n">
        <v>35622971.97</v>
      </c>
      <c r="R3673" t="inlineStr">
        <is>
          <t>TO-02</t>
        </is>
      </c>
      <c r="S3673" t="inlineStr">
        <is>
          <t>Hybrid</t>
        </is>
      </c>
      <c r="T3673" s="70" t="n">
        <v>40</v>
      </c>
      <c r="U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TY103665</t>
        </is>
      </c>
      <c r="B3674" s="68" t="n">
        <v>46150</v>
      </c>
      <c r="C3674" s="69" t="n">
        <v>2026</v>
      </c>
      <c r="D3674" t="inlineStr">
        <is>
          <t>May</t>
        </is>
      </c>
      <c r="E3674" t="inlineStr">
        <is>
          <t>North America</t>
        </is>
      </c>
      <c r="F3674" t="inlineStr">
        <is>
          <t>Canada</t>
        </is>
      </c>
      <c r="G3674" t="inlineStr">
        <is>
          <t>Prius</t>
        </is>
      </c>
      <c r="H3674" t="inlineStr">
        <is>
          <t>Dealer retail</t>
        </is>
      </c>
      <c r="I3674" t="inlineStr">
        <is>
          <t>Private buyer</t>
        </is>
      </c>
      <c r="J3674" t="inlineStr">
        <is>
          <t>Kofi Mensah</t>
        </is>
      </c>
      <c r="K3674" s="70" t="n">
        <v>49</v>
      </c>
      <c r="L3674" s="71" t="n">
        <v>3592692.09</v>
      </c>
      <c r="M3674" s="71" t="n">
        <v>176041912.41</v>
      </c>
      <c r="N3674" s="71" t="n">
        <v>0</v>
      </c>
      <c r="O3674" s="71" t="n">
        <v>176041912.41</v>
      </c>
      <c r="P3674" s="71" t="n">
        <v>139393984.77</v>
      </c>
      <c r="Q3674" s="71" t="n">
        <v>36647927.64</v>
      </c>
      <c r="R3674" t="inlineStr">
        <is>
          <t>TO-04</t>
        </is>
      </c>
      <c r="S3674" t="inlineStr">
        <is>
          <t>Hybrid</t>
        </is>
      </c>
      <c r="T3674" s="70" t="n">
        <v>53</v>
      </c>
      <c r="U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TY103666</t>
        </is>
      </c>
      <c r="B3675" s="68" t="n">
        <v>46150</v>
      </c>
      <c r="C3675" s="69" t="n">
        <v>2026</v>
      </c>
      <c r="D3675" t="inlineStr">
        <is>
          <t>May</t>
        </is>
      </c>
      <c r="E3675" t="inlineStr">
        <is>
          <t>Middle East</t>
        </is>
      </c>
      <c r="F3675" t="inlineStr">
        <is>
          <t>Saudi Arabia</t>
        </is>
      </c>
      <c r="G3675" t="inlineStr">
        <is>
          <t>Corolla</t>
        </is>
      </c>
      <c r="H3675" t="inlineStr">
        <is>
          <t>Dealer retail</t>
        </is>
      </c>
      <c r="I3675" t="inlineStr">
        <is>
          <t>Private buyer</t>
        </is>
      </c>
      <c r="J3675" t="inlineStr">
        <is>
          <t>Aisha Bello</t>
        </is>
      </c>
      <c r="K3675" s="70" t="n">
        <v>23</v>
      </c>
      <c r="L3675" s="71" t="n">
        <v>2880836.36</v>
      </c>
      <c r="M3675" s="71" t="n">
        <v>66259236.28</v>
      </c>
      <c r="N3675" s="71" t="n">
        <v>0</v>
      </c>
      <c r="O3675" s="71" t="n">
        <v>66259236.28</v>
      </c>
      <c r="P3675" s="71" t="n">
        <v>53013152.76</v>
      </c>
      <c r="Q3675" s="71" t="n">
        <v>13246083.52</v>
      </c>
      <c r="R3675" t="inlineStr">
        <is>
          <t>RY-03</t>
        </is>
      </c>
      <c r="S3675" t="inlineStr">
        <is>
          <t>Hybrid</t>
        </is>
      </c>
      <c r="T3675" s="70" t="n">
        <v>23</v>
      </c>
      <c r="U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TY103667</t>
        </is>
      </c>
      <c r="B3676" s="68" t="n">
        <v>46150</v>
      </c>
      <c r="C3676" s="69" t="n">
        <v>2026</v>
      </c>
      <c r="D3676" t="inlineStr">
        <is>
          <t>May</t>
        </is>
      </c>
      <c r="E3676" t="inlineStr">
        <is>
          <t>Japan</t>
        </is>
      </c>
      <c r="F3676" t="inlineStr">
        <is>
          <t>Japan</t>
        </is>
      </c>
      <c r="G3676" t="inlineStr">
        <is>
          <t>RAV4</t>
        </is>
      </c>
      <c r="H3676" t="inlineStr">
        <is>
          <t>Dealer retail</t>
        </is>
      </c>
      <c r="I3676" t="inlineStr">
        <is>
          <t>Private buyer</t>
        </is>
      </c>
      <c r="J3676" t="inlineStr">
        <is>
          <t>Ruhi Shaikh</t>
        </is>
      </c>
      <c r="K3676" s="70" t="n">
        <v>7</v>
      </c>
      <c r="L3676" s="71" t="n">
        <v>3891396.71</v>
      </c>
      <c r="M3676" s="71" t="n">
        <v>27239776.97</v>
      </c>
      <c r="N3676" s="71" t="n">
        <v>544795.54</v>
      </c>
      <c r="O3676" s="71" t="n">
        <v>26694981.43</v>
      </c>
      <c r="P3676" s="71" t="n">
        <v>20436670.25</v>
      </c>
      <c r="Q3676" s="71" t="n">
        <v>6258311.18</v>
      </c>
      <c r="R3676" t="inlineStr">
        <is>
          <t>TK-04</t>
        </is>
      </c>
      <c r="S3676" t="inlineStr">
        <is>
          <t>Petrol</t>
        </is>
      </c>
      <c r="T3676" s="70" t="n">
        <v>7</v>
      </c>
      <c r="U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TY103668</t>
        </is>
      </c>
      <c r="B3677" s="68" t="n">
        <v>46151</v>
      </c>
      <c r="C3677" s="69" t="n">
        <v>2026</v>
      </c>
      <c r="D3677" t="inlineStr">
        <is>
          <t>May</t>
        </is>
      </c>
      <c r="E3677" t="inlineStr">
        <is>
          <t>North America</t>
        </is>
      </c>
      <c r="F3677" t="inlineStr">
        <is>
          <t>USA</t>
        </is>
      </c>
      <c r="G3677" t="inlineStr">
        <is>
          <t>bZ4X</t>
        </is>
      </c>
      <c r="H3677" t="inlineStr">
        <is>
          <t>Fleet</t>
        </is>
      </c>
      <c r="I3677" t="inlineStr">
        <is>
          <t>Private buyer</t>
        </is>
      </c>
      <c r="J3677" t="inlineStr">
        <is>
          <t>Wei Chen</t>
        </is>
      </c>
      <c r="K3677" s="70" t="n">
        <v>42</v>
      </c>
      <c r="L3677" s="71" t="n">
        <v>7047449.06</v>
      </c>
      <c r="M3677" s="71" t="n">
        <v>295992860.52</v>
      </c>
      <c r="N3677" s="71" t="n">
        <v>14799643.03</v>
      </c>
      <c r="O3677" s="71" t="n">
        <v>281193217.49</v>
      </c>
      <c r="P3677" s="71" t="n">
        <v>235625415.43</v>
      </c>
      <c r="Q3677" s="71" t="n">
        <v>45567802.06</v>
      </c>
      <c r="R3677" t="inlineStr">
        <is>
          <t>LA-02</t>
        </is>
      </c>
      <c r="S3677" t="inlineStr">
        <is>
          <t>EV</t>
        </is>
      </c>
      <c r="T3677" s="70" t="n">
        <v>41</v>
      </c>
      <c r="U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TY103669</t>
        </is>
      </c>
      <c r="B3678" s="68" t="n">
        <v>46151</v>
      </c>
      <c r="C3678" s="69" t="n">
        <v>2026</v>
      </c>
      <c r="D3678" t="inlineStr">
        <is>
          <t>May</t>
        </is>
      </c>
      <c r="E3678" t="inlineStr">
        <is>
          <t>North America</t>
        </is>
      </c>
      <c r="F3678" t="inlineStr">
        <is>
          <t>Canada</t>
        </is>
      </c>
      <c r="G3678" t="inlineStr">
        <is>
          <t>Camry</t>
        </is>
      </c>
      <c r="H3678" t="inlineStr">
        <is>
          <t>Dealer retail</t>
        </is>
      </c>
      <c r="I3678" t="inlineStr">
        <is>
          <t>Private buyer</t>
        </is>
      </c>
      <c r="J3678" t="inlineStr">
        <is>
          <t>Mei Lin</t>
        </is>
      </c>
      <c r="K3678" s="70" t="n">
        <v>14</v>
      </c>
      <c r="L3678" s="71" t="n">
        <v>3760065.13</v>
      </c>
      <c r="M3678" s="71" t="n">
        <v>52640911.82</v>
      </c>
      <c r="N3678" s="71" t="n">
        <v>1579227.35</v>
      </c>
      <c r="O3678" s="71" t="n">
        <v>51061684.47</v>
      </c>
      <c r="P3678" s="71" t="n">
        <v>45493177.24</v>
      </c>
      <c r="Q3678" s="71" t="n">
        <v>5568507.23</v>
      </c>
      <c r="R3678" t="inlineStr">
        <is>
          <t>TO-02</t>
        </is>
      </c>
      <c r="S3678" t="inlineStr">
        <is>
          <t>Hybrid</t>
        </is>
      </c>
      <c r="T3678" s="70" t="n">
        <v>14</v>
      </c>
      <c r="U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TY103670</t>
        </is>
      </c>
      <c r="B3679" s="68" t="n">
        <v>46151</v>
      </c>
      <c r="C3679" s="69" t="n">
        <v>2026</v>
      </c>
      <c r="D3679" t="inlineStr">
        <is>
          <t>May</t>
        </is>
      </c>
      <c r="E3679" t="inlineStr">
        <is>
          <t>North America</t>
        </is>
      </c>
      <c r="F3679" t="inlineStr">
        <is>
          <t>Canada</t>
        </is>
      </c>
      <c r="G3679" t="inlineStr">
        <is>
          <t>bZ4X</t>
        </is>
      </c>
      <c r="H3679" t="inlineStr">
        <is>
          <t>Dealer retail</t>
        </is>
      </c>
      <c r="I3679" t="inlineStr">
        <is>
          <t>Private buyer</t>
        </is>
      </c>
      <c r="J3679" t="inlineStr">
        <is>
          <t>Carlos Silva</t>
        </is>
      </c>
      <c r="K3679" s="70" t="n">
        <v>33</v>
      </c>
      <c r="L3679" s="71" t="n">
        <v>7201578.69</v>
      </c>
      <c r="M3679" s="71" t="n">
        <v>237652096.77</v>
      </c>
      <c r="N3679" s="71" t="n">
        <v>11882604.84</v>
      </c>
      <c r="O3679" s="71" t="n">
        <v>225769491.93</v>
      </c>
      <c r="P3679" s="71" t="n">
        <v>174598472.2</v>
      </c>
      <c r="Q3679" s="71" t="n">
        <v>51171019.73</v>
      </c>
      <c r="R3679" t="inlineStr">
        <is>
          <t>TO-04</t>
        </is>
      </c>
      <c r="S3679" t="inlineStr">
        <is>
          <t>EV</t>
        </is>
      </c>
      <c r="T3679" s="70" t="n">
        <v>34</v>
      </c>
      <c r="U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TY103671</t>
        </is>
      </c>
      <c r="B3680" s="68" t="n">
        <v>46151</v>
      </c>
      <c r="C3680" s="69" t="n">
        <v>2026</v>
      </c>
      <c r="D3680" t="inlineStr">
        <is>
          <t>May</t>
        </is>
      </c>
      <c r="E3680" t="inlineStr">
        <is>
          <t>Asia</t>
        </is>
      </c>
      <c r="F3680" t="inlineStr">
        <is>
          <t>India</t>
        </is>
      </c>
      <c r="G3680" t="inlineStr">
        <is>
          <t>Corolla</t>
        </is>
      </c>
      <c r="H3680" t="inlineStr">
        <is>
          <t>Online reservation</t>
        </is>
      </c>
      <c r="I3680" t="inlineStr">
        <is>
          <t>Government</t>
        </is>
      </c>
      <c r="J3680" t="inlineStr">
        <is>
          <t>Ravindra Patil</t>
        </is>
      </c>
      <c r="K3680" s="70" t="n">
        <v>20</v>
      </c>
      <c r="L3680" s="71" t="n">
        <v>2812629.96</v>
      </c>
      <c r="M3680" s="71" t="n">
        <v>56252599.2</v>
      </c>
      <c r="N3680" s="71" t="n">
        <v>0</v>
      </c>
      <c r="O3680" s="71" t="n">
        <v>56252599.2</v>
      </c>
      <c r="P3680" s="71" t="n">
        <v>44913158.96</v>
      </c>
      <c r="Q3680" s="71" t="n">
        <v>11339440.24</v>
      </c>
      <c r="R3680" t="inlineStr">
        <is>
          <t>BL-01</t>
        </is>
      </c>
      <c r="S3680" t="inlineStr">
        <is>
          <t>Petrol</t>
        </is>
      </c>
      <c r="T3680" s="70" t="n">
        <v>20</v>
      </c>
      <c r="U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TY103672</t>
        </is>
      </c>
      <c r="B3681" s="68" t="n">
        <v>46151</v>
      </c>
      <c r="C3681" s="69" t="n">
        <v>2026</v>
      </c>
      <c r="D3681" t="inlineStr">
        <is>
          <t>May</t>
        </is>
      </c>
      <c r="E3681" t="inlineStr">
        <is>
          <t>Europe</t>
        </is>
      </c>
      <c r="F3681" t="inlineStr">
        <is>
          <t>Germany</t>
        </is>
      </c>
      <c r="G3681" t="inlineStr">
        <is>
          <t>Land Cruiser</t>
        </is>
      </c>
      <c r="H3681" t="inlineStr">
        <is>
          <t>Dealer retail</t>
        </is>
      </c>
      <c r="I3681" t="inlineStr">
        <is>
          <t>Private buyer</t>
        </is>
      </c>
      <c r="J3681" t="inlineStr">
        <is>
          <t>Lucas Martin</t>
        </is>
      </c>
      <c r="K3681" s="70" t="n">
        <v>46</v>
      </c>
      <c r="L3681" s="71" t="n">
        <v>7467643.06</v>
      </c>
      <c r="M3681" s="71" t="n">
        <v>343511580.76</v>
      </c>
      <c r="N3681" s="71" t="n">
        <v>0</v>
      </c>
      <c r="O3681" s="71" t="n">
        <v>343511580.76</v>
      </c>
      <c r="P3681" s="71" t="n">
        <v>248543783.42</v>
      </c>
      <c r="Q3681" s="71" t="n">
        <v>94967797.34</v>
      </c>
      <c r="R3681" t="inlineStr">
        <is>
          <t>BE-04</t>
        </is>
      </c>
      <c r="S3681" t="inlineStr">
        <is>
          <t>Diesel</t>
        </is>
      </c>
      <c r="T3681" s="70" t="n">
        <v>46</v>
      </c>
      <c r="U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TY103673</t>
        </is>
      </c>
      <c r="B3682" s="68" t="n">
        <v>46151</v>
      </c>
      <c r="C3682" s="69" t="n">
        <v>2026</v>
      </c>
      <c r="D3682" t="inlineStr">
        <is>
          <t>May</t>
        </is>
      </c>
      <c r="E3682" t="inlineStr">
        <is>
          <t>Europe</t>
        </is>
      </c>
      <c r="F3682" t="inlineStr">
        <is>
          <t>France</t>
        </is>
      </c>
      <c r="G3682" t="inlineStr">
        <is>
          <t>Corolla</t>
        </is>
      </c>
      <c r="H3682" t="inlineStr">
        <is>
          <t>Dealer retail</t>
        </is>
      </c>
      <c r="I3682" t="inlineStr">
        <is>
          <t>Company fleet</t>
        </is>
      </c>
      <c r="J3682" t="inlineStr">
        <is>
          <t>Ruhi Shaikh</t>
        </is>
      </c>
      <c r="K3682" s="70" t="n">
        <v>44</v>
      </c>
      <c r="L3682" s="71" t="n">
        <v>2879125.77</v>
      </c>
      <c r="M3682" s="71" t="n">
        <v>126681533.88</v>
      </c>
      <c r="N3682" s="71" t="n">
        <v>6334076.69</v>
      </c>
      <c r="O3682" s="71" t="n">
        <v>120347457.19</v>
      </c>
      <c r="P3682" s="71" t="n">
        <v>105061744</v>
      </c>
      <c r="Q3682" s="71" t="n">
        <v>15285713.19</v>
      </c>
      <c r="R3682" t="inlineStr">
        <is>
          <t>PA-02</t>
        </is>
      </c>
      <c r="S3682" t="inlineStr">
        <is>
          <t>Hybrid</t>
        </is>
      </c>
      <c r="T3682" s="70" t="n">
        <v>48</v>
      </c>
      <c r="U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TY103674</t>
        </is>
      </c>
      <c r="B3683" s="68" t="n">
        <v>46151</v>
      </c>
      <c r="C3683" s="69" t="n">
        <v>2026</v>
      </c>
      <c r="D3683" t="inlineStr">
        <is>
          <t>May</t>
        </is>
      </c>
      <c r="E3683" t="inlineStr">
        <is>
          <t>Asia</t>
        </is>
      </c>
      <c r="F3683" t="inlineStr">
        <is>
          <t>India</t>
        </is>
      </c>
      <c r="G3683" t="inlineStr">
        <is>
          <t>Corolla</t>
        </is>
      </c>
      <c r="H3683" t="inlineStr">
        <is>
          <t>Dealer retail</t>
        </is>
      </c>
      <c r="I3683" t="inlineStr">
        <is>
          <t>Private buyer</t>
        </is>
      </c>
      <c r="J3683" t="inlineStr">
        <is>
          <t>Hiroshi Tanaka</t>
        </is>
      </c>
      <c r="K3683" s="70" t="n">
        <v>41</v>
      </c>
      <c r="L3683" s="71" t="n">
        <v>2860973.5</v>
      </c>
      <c r="M3683" s="71" t="n">
        <v>117299913.5</v>
      </c>
      <c r="N3683" s="71" t="n">
        <v>2345998.27</v>
      </c>
      <c r="O3683" s="71" t="n">
        <v>114953915.23</v>
      </c>
      <c r="P3683" s="71" t="n">
        <v>97687520.98</v>
      </c>
      <c r="Q3683" s="71" t="n">
        <v>17266394.25</v>
      </c>
      <c r="R3683" t="inlineStr">
        <is>
          <t>PU-02</t>
        </is>
      </c>
      <c r="S3683" t="inlineStr">
        <is>
          <t>Hybrid</t>
        </is>
      </c>
      <c r="T3683" s="70" t="n">
        <v>40</v>
      </c>
      <c r="U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TY103675</t>
        </is>
      </c>
      <c r="B3684" s="68" t="n">
        <v>46151</v>
      </c>
      <c r="C3684" s="69" t="n">
        <v>2026</v>
      </c>
      <c r="D3684" t="inlineStr">
        <is>
          <t>May</t>
        </is>
      </c>
      <c r="E3684" t="inlineStr">
        <is>
          <t>Asia</t>
        </is>
      </c>
      <c r="F3684" t="inlineStr">
        <is>
          <t>Indonesia</t>
        </is>
      </c>
      <c r="G3684" t="inlineStr">
        <is>
          <t>Corolla</t>
        </is>
      </c>
      <c r="H3684" t="inlineStr">
        <is>
          <t>Fleet</t>
        </is>
      </c>
      <c r="I3684" t="inlineStr">
        <is>
          <t>Private buyer</t>
        </is>
      </c>
      <c r="J3684" t="inlineStr">
        <is>
          <t>Olivia Brown</t>
        </is>
      </c>
      <c r="K3684" s="70" t="n">
        <v>42</v>
      </c>
      <c r="L3684" s="71" t="n">
        <v>2856872.05</v>
      </c>
      <c r="M3684" s="71" t="n">
        <v>119988626.1</v>
      </c>
      <c r="N3684" s="71" t="n">
        <v>3599658.78</v>
      </c>
      <c r="O3684" s="71" t="n">
        <v>116388967.32</v>
      </c>
      <c r="P3684" s="71" t="n">
        <v>93770609.64</v>
      </c>
      <c r="Q3684" s="71" t="n">
        <v>22618357.68</v>
      </c>
      <c r="R3684" t="inlineStr">
        <is>
          <t>JK-02</t>
        </is>
      </c>
      <c r="S3684" t="inlineStr">
        <is>
          <t>Hybrid</t>
        </is>
      </c>
      <c r="T3684" s="70" t="n">
        <v>40</v>
      </c>
      <c r="U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TY103676</t>
        </is>
      </c>
      <c r="B3685" s="68" t="n">
        <v>46151</v>
      </c>
      <c r="C3685" s="69" t="n">
        <v>2026</v>
      </c>
      <c r="D3685" t="inlineStr">
        <is>
          <t>May</t>
        </is>
      </c>
      <c r="E3685" t="inlineStr">
        <is>
          <t>Europe</t>
        </is>
      </c>
      <c r="F3685" t="inlineStr">
        <is>
          <t>France</t>
        </is>
      </c>
      <c r="G3685" t="inlineStr">
        <is>
          <t>Hilux</t>
        </is>
      </c>
      <c r="H3685" t="inlineStr">
        <is>
          <t>Fleet</t>
        </is>
      </c>
      <c r="I3685" t="inlineStr">
        <is>
          <t>Private buyer</t>
        </is>
      </c>
      <c r="J3685" t="inlineStr">
        <is>
          <t>Aisha Bello</t>
        </is>
      </c>
      <c r="K3685" s="70" t="n">
        <v>10</v>
      </c>
      <c r="L3685" s="71" t="n">
        <v>4063623</v>
      </c>
      <c r="M3685" s="71" t="n">
        <v>40636230</v>
      </c>
      <c r="N3685" s="71" t="n">
        <v>812724.6</v>
      </c>
      <c r="O3685" s="71" t="n">
        <v>39823505.4</v>
      </c>
      <c r="P3685" s="71" t="n">
        <v>30956180.34</v>
      </c>
      <c r="Q3685" s="71" t="n">
        <v>8867325.060000001</v>
      </c>
      <c r="R3685" t="inlineStr">
        <is>
          <t>PA-03</t>
        </is>
      </c>
      <c r="S3685" t="inlineStr">
        <is>
          <t>Diesel</t>
        </is>
      </c>
      <c r="T3685" s="70" t="n">
        <v>11</v>
      </c>
      <c r="U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TY103677</t>
        </is>
      </c>
      <c r="B3686" s="68" t="n">
        <v>46152</v>
      </c>
      <c r="C3686" s="69" t="n">
        <v>2026</v>
      </c>
      <c r="D3686" t="inlineStr">
        <is>
          <t>May</t>
        </is>
      </c>
      <c r="E3686" t="inlineStr">
        <is>
          <t>Middle East</t>
        </is>
      </c>
      <c r="F3686" t="inlineStr">
        <is>
          <t>Saudi Arabia</t>
        </is>
      </c>
      <c r="G3686" t="inlineStr">
        <is>
          <t>Land Cruiser</t>
        </is>
      </c>
      <c r="H3686" t="inlineStr">
        <is>
          <t>Dealer retail</t>
        </is>
      </c>
      <c r="I3686" t="inlineStr">
        <is>
          <t>Private buyer</t>
        </is>
      </c>
      <c r="J3686" t="inlineStr">
        <is>
          <t>Yuki Sato</t>
        </is>
      </c>
      <c r="K3686" s="70" t="n">
        <v>20</v>
      </c>
      <c r="L3686" s="71" t="n">
        <v>7531661.82</v>
      </c>
      <c r="M3686" s="71" t="n">
        <v>150633236.4</v>
      </c>
      <c r="N3686" s="71" t="n">
        <v>4518997.09</v>
      </c>
      <c r="O3686" s="71" t="n">
        <v>146114239.31</v>
      </c>
      <c r="P3686" s="71" t="n">
        <v>111700513.24</v>
      </c>
      <c r="Q3686" s="71" t="n">
        <v>34413726.07</v>
      </c>
      <c r="R3686" t="inlineStr">
        <is>
          <t>RY-01</t>
        </is>
      </c>
      <c r="S3686" t="inlineStr">
        <is>
          <t>Diesel</t>
        </is>
      </c>
      <c r="T3686" s="70" t="n">
        <v>20</v>
      </c>
      <c r="U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TY103678</t>
        </is>
      </c>
      <c r="B3687" s="68" t="n">
        <v>46152</v>
      </c>
      <c r="C3687" s="69" t="n">
        <v>2026</v>
      </c>
      <c r="D3687" t="inlineStr">
        <is>
          <t>May</t>
        </is>
      </c>
      <c r="E3687" t="inlineStr">
        <is>
          <t>Japan</t>
        </is>
      </c>
      <c r="F3687" t="inlineStr">
        <is>
          <t>Japan</t>
        </is>
      </c>
      <c r="G3687" t="inlineStr">
        <is>
          <t>Hilux</t>
        </is>
      </c>
      <c r="H3687" t="inlineStr">
        <is>
          <t>Dealer retail</t>
        </is>
      </c>
      <c r="I3687" t="inlineStr">
        <is>
          <t>Company fleet</t>
        </is>
      </c>
      <c r="J3687" t="inlineStr">
        <is>
          <t>Omar Haddad</t>
        </is>
      </c>
      <c r="K3687" s="70" t="n">
        <v>36</v>
      </c>
      <c r="L3687" s="71" t="n">
        <v>4089294.05</v>
      </c>
      <c r="M3687" s="71" t="n">
        <v>147214585.8</v>
      </c>
      <c r="N3687" s="71" t="n">
        <v>4416437.57</v>
      </c>
      <c r="O3687" s="71" t="n">
        <v>142798148.23</v>
      </c>
      <c r="P3687" s="71" t="n">
        <v>115252619.59</v>
      </c>
      <c r="Q3687" s="71" t="n">
        <v>27545528.64</v>
      </c>
      <c r="R3687" t="inlineStr">
        <is>
          <t>TK-02</t>
        </is>
      </c>
      <c r="S3687" t="inlineStr">
        <is>
          <t>Petrol</t>
        </is>
      </c>
      <c r="T3687" s="70" t="n">
        <v>40</v>
      </c>
      <c r="U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TY103679</t>
        </is>
      </c>
      <c r="B3688" s="68" t="n">
        <v>46152</v>
      </c>
      <c r="C3688" s="69" t="n">
        <v>2026</v>
      </c>
      <c r="D3688" t="inlineStr">
        <is>
          <t>May</t>
        </is>
      </c>
      <c r="E3688" t="inlineStr">
        <is>
          <t>Europe</t>
        </is>
      </c>
      <c r="F3688" t="inlineStr">
        <is>
          <t>UK</t>
        </is>
      </c>
      <c r="G3688" t="inlineStr">
        <is>
          <t>Corolla</t>
        </is>
      </c>
      <c r="H3688" t="inlineStr">
        <is>
          <t>Fleet</t>
        </is>
      </c>
      <c r="I3688" t="inlineStr">
        <is>
          <t>Private buyer</t>
        </is>
      </c>
      <c r="J3688" t="inlineStr">
        <is>
          <t>Emma Clarke</t>
        </is>
      </c>
      <c r="K3688" s="70" t="n">
        <v>20</v>
      </c>
      <c r="L3688" s="71" t="n">
        <v>2859153.87</v>
      </c>
      <c r="M3688" s="71" t="n">
        <v>57183077.4</v>
      </c>
      <c r="N3688" s="71" t="n">
        <v>2859153.87</v>
      </c>
      <c r="O3688" s="71" t="n">
        <v>54323923.53</v>
      </c>
      <c r="P3688" s="71" t="n">
        <v>46300400.01</v>
      </c>
      <c r="Q3688" s="71" t="n">
        <v>8023523.52</v>
      </c>
      <c r="R3688" t="inlineStr">
        <is>
          <t>LN-02</t>
        </is>
      </c>
      <c r="S3688" t="inlineStr">
        <is>
          <t>Petrol</t>
        </is>
      </c>
      <c r="T3688" s="70" t="n">
        <v>19</v>
      </c>
      <c r="U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TY103680</t>
        </is>
      </c>
      <c r="B3689" s="68" t="n">
        <v>46152</v>
      </c>
      <c r="C3689" s="69" t="n">
        <v>2026</v>
      </c>
      <c r="D3689" t="inlineStr">
        <is>
          <t>May</t>
        </is>
      </c>
      <c r="E3689" t="inlineStr">
        <is>
          <t>Japan</t>
        </is>
      </c>
      <c r="F3689" t="inlineStr">
        <is>
          <t>Japan</t>
        </is>
      </c>
      <c r="G3689" t="inlineStr">
        <is>
          <t>Hilux</t>
        </is>
      </c>
      <c r="H3689" t="inlineStr">
        <is>
          <t>Fleet</t>
        </is>
      </c>
      <c r="I3689" t="inlineStr">
        <is>
          <t>Company fleet</t>
        </is>
      </c>
      <c r="J3689" t="inlineStr">
        <is>
          <t>Amir Khan</t>
        </is>
      </c>
      <c r="K3689" s="70" t="n">
        <v>25</v>
      </c>
      <c r="L3689" s="71" t="n">
        <v>4035409.86</v>
      </c>
      <c r="M3689" s="71" t="n">
        <v>100885246.5</v>
      </c>
      <c r="N3689" s="71" t="n">
        <v>3026557.4</v>
      </c>
      <c r="O3689" s="71" t="n">
        <v>97858689.09999999</v>
      </c>
      <c r="P3689" s="71" t="n">
        <v>81090448.64</v>
      </c>
      <c r="Q3689" s="71" t="n">
        <v>16768240.46</v>
      </c>
      <c r="R3689" t="inlineStr">
        <is>
          <t>OS-02</t>
        </is>
      </c>
      <c r="S3689" t="inlineStr">
        <is>
          <t>Diesel</t>
        </is>
      </c>
      <c r="T3689" s="70" t="n">
        <v>26</v>
      </c>
      <c r="U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TY103681</t>
        </is>
      </c>
      <c r="B3690" s="68" t="n">
        <v>46152</v>
      </c>
      <c r="C3690" s="69" t="n">
        <v>2026</v>
      </c>
      <c r="D3690" t="inlineStr">
        <is>
          <t>May</t>
        </is>
      </c>
      <c r="E3690" t="inlineStr">
        <is>
          <t>Japan</t>
        </is>
      </c>
      <c r="F3690" t="inlineStr">
        <is>
          <t>Japan</t>
        </is>
      </c>
      <c r="G3690" t="inlineStr">
        <is>
          <t>bZ4X</t>
        </is>
      </c>
      <c r="H3690" t="inlineStr">
        <is>
          <t>Dealer retail</t>
        </is>
      </c>
      <c r="I3690" t="inlineStr">
        <is>
          <t>Company fleet</t>
        </is>
      </c>
      <c r="J3690" t="inlineStr">
        <is>
          <t>Emma Clarke</t>
        </is>
      </c>
      <c r="K3690" s="70" t="n">
        <v>6</v>
      </c>
      <c r="L3690" s="71" t="n">
        <v>7358962.24</v>
      </c>
      <c r="M3690" s="71" t="n">
        <v>44153773.44</v>
      </c>
      <c r="N3690" s="71" t="n">
        <v>1324613.2</v>
      </c>
      <c r="O3690" s="71" t="n">
        <v>42829160.24</v>
      </c>
      <c r="P3690" s="71" t="n">
        <v>31991269.72</v>
      </c>
      <c r="Q3690" s="71" t="n">
        <v>10837890.52</v>
      </c>
      <c r="R3690" t="inlineStr">
        <is>
          <t>OS-03</t>
        </is>
      </c>
      <c r="S3690" t="inlineStr">
        <is>
          <t>EV</t>
        </is>
      </c>
      <c r="T3690" s="70" t="n">
        <v>6</v>
      </c>
      <c r="U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TY103682</t>
        </is>
      </c>
      <c r="B3691" s="68" t="n">
        <v>46152</v>
      </c>
      <c r="C3691" s="69" t="n">
        <v>2026</v>
      </c>
      <c r="D3691" t="inlineStr">
        <is>
          <t>May</t>
        </is>
      </c>
      <c r="E3691" t="inlineStr">
        <is>
          <t>Japan</t>
        </is>
      </c>
      <c r="F3691" t="inlineStr">
        <is>
          <t>Japan</t>
        </is>
      </c>
      <c r="G3691" t="inlineStr">
        <is>
          <t>RAV4</t>
        </is>
      </c>
      <c r="H3691" t="inlineStr">
        <is>
          <t>Dealer retail</t>
        </is>
      </c>
      <c r="I3691" t="inlineStr">
        <is>
          <t>Private buyer</t>
        </is>
      </c>
      <c r="J3691" t="inlineStr">
        <is>
          <t>Ravindra Patil</t>
        </is>
      </c>
      <c r="K3691" s="70" t="n">
        <v>2</v>
      </c>
      <c r="L3691" s="71" t="n">
        <v>3865799.69</v>
      </c>
      <c r="M3691" s="71" t="n">
        <v>7731599.38</v>
      </c>
      <c r="N3691" s="71" t="n">
        <v>386579.97</v>
      </c>
      <c r="O3691" s="71" t="n">
        <v>7345019.41</v>
      </c>
      <c r="P3691" s="71" t="n">
        <v>5774123.76</v>
      </c>
      <c r="Q3691" s="71" t="n">
        <v>1570895.65</v>
      </c>
      <c r="R3691" t="inlineStr">
        <is>
          <t>OS-02</t>
        </is>
      </c>
      <c r="S3691" t="inlineStr">
        <is>
          <t>Hybrid</t>
        </is>
      </c>
      <c r="T3691" s="70" t="n">
        <v>2</v>
      </c>
      <c r="U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TY103683</t>
        </is>
      </c>
      <c r="B3692" s="68" t="n">
        <v>46152</v>
      </c>
      <c r="C3692" s="69" t="n">
        <v>2026</v>
      </c>
      <c r="D3692" t="inlineStr">
        <is>
          <t>May</t>
        </is>
      </c>
      <c r="E3692" t="inlineStr">
        <is>
          <t>North America</t>
        </is>
      </c>
      <c r="F3692" t="inlineStr">
        <is>
          <t>Canada</t>
        </is>
      </c>
      <c r="G3692" t="inlineStr">
        <is>
          <t>Camry</t>
        </is>
      </c>
      <c r="H3692" t="inlineStr">
        <is>
          <t>Online reservation</t>
        </is>
      </c>
      <c r="I3692" t="inlineStr">
        <is>
          <t>Private buyer</t>
        </is>
      </c>
      <c r="J3692" t="inlineStr">
        <is>
          <t>Lucas Martin</t>
        </is>
      </c>
      <c r="K3692" s="70" t="n">
        <v>4</v>
      </c>
      <c r="L3692" s="71" t="n">
        <v>3964870.3</v>
      </c>
      <c r="M3692" s="71" t="n">
        <v>15859481.2</v>
      </c>
      <c r="N3692" s="71" t="n">
        <v>792974.0600000001</v>
      </c>
      <c r="O3692" s="71" t="n">
        <v>15066507.14</v>
      </c>
      <c r="P3692" s="71" t="n">
        <v>12410103.37</v>
      </c>
      <c r="Q3692" s="71" t="n">
        <v>2656403.77</v>
      </c>
      <c r="R3692" t="inlineStr">
        <is>
          <t>TO-01</t>
        </is>
      </c>
      <c r="S3692" t="inlineStr">
        <is>
          <t>Hybrid</t>
        </is>
      </c>
      <c r="T3692" s="70" t="n">
        <v>4</v>
      </c>
      <c r="U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TY103684</t>
        </is>
      </c>
      <c r="B3693" s="68" t="n">
        <v>46152</v>
      </c>
      <c r="C3693" s="69" t="n">
        <v>2026</v>
      </c>
      <c r="D3693" t="inlineStr">
        <is>
          <t>May</t>
        </is>
      </c>
      <c r="E3693" t="inlineStr">
        <is>
          <t>Middle East</t>
        </is>
      </c>
      <c r="F3693" t="inlineStr">
        <is>
          <t>UAE</t>
        </is>
      </c>
      <c r="G3693" t="inlineStr">
        <is>
          <t>Camry</t>
        </is>
      </c>
      <c r="H3693" t="inlineStr">
        <is>
          <t>Fleet</t>
        </is>
      </c>
      <c r="I3693" t="inlineStr">
        <is>
          <t>Company fleet</t>
        </is>
      </c>
      <c r="J3693" t="inlineStr">
        <is>
          <t>Ana Costa</t>
        </is>
      </c>
      <c r="K3693" s="70" t="n">
        <v>23</v>
      </c>
      <c r="L3693" s="71" t="n">
        <v>3787439.11</v>
      </c>
      <c r="M3693" s="71" t="n">
        <v>87111099.53</v>
      </c>
      <c r="N3693" s="71" t="n">
        <v>0</v>
      </c>
      <c r="O3693" s="71" t="n">
        <v>87111099.53</v>
      </c>
      <c r="P3693" s="71" t="n">
        <v>75446018.56</v>
      </c>
      <c r="Q3693" s="71" t="n">
        <v>11665080.97</v>
      </c>
      <c r="R3693" t="inlineStr">
        <is>
          <t>DB-04</t>
        </is>
      </c>
      <c r="S3693" t="inlineStr">
        <is>
          <t>Hybrid</t>
        </is>
      </c>
      <c r="T3693" s="70" t="n">
        <v>22</v>
      </c>
      <c r="U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TY103685</t>
        </is>
      </c>
      <c r="B3694" s="68" t="n">
        <v>46152</v>
      </c>
      <c r="C3694" s="69" t="n">
        <v>2026</v>
      </c>
      <c r="D3694" t="inlineStr">
        <is>
          <t>May</t>
        </is>
      </c>
      <c r="E3694" t="inlineStr">
        <is>
          <t>Middle East</t>
        </is>
      </c>
      <c r="F3694" t="inlineStr">
        <is>
          <t>UAE</t>
        </is>
      </c>
      <c r="G3694" t="inlineStr">
        <is>
          <t>Camry</t>
        </is>
      </c>
      <c r="H3694" t="inlineStr">
        <is>
          <t>Online reservation</t>
        </is>
      </c>
      <c r="I3694" t="inlineStr">
        <is>
          <t>Company fleet</t>
        </is>
      </c>
      <c r="J3694" t="inlineStr">
        <is>
          <t>Carlos Silva</t>
        </is>
      </c>
      <c r="K3694" s="70" t="n">
        <v>33</v>
      </c>
      <c r="L3694" s="71" t="n">
        <v>4030549.24</v>
      </c>
      <c r="M3694" s="71" t="n">
        <v>133008124.92</v>
      </c>
      <c r="N3694" s="71" t="n">
        <v>6650406.25</v>
      </c>
      <c r="O3694" s="71" t="n">
        <v>126357718.67</v>
      </c>
      <c r="P3694" s="71" t="n">
        <v>103083052.45</v>
      </c>
      <c r="Q3694" s="71" t="n">
        <v>23274666.22</v>
      </c>
      <c r="R3694" t="inlineStr">
        <is>
          <t>DB-04</t>
        </is>
      </c>
      <c r="S3694" t="inlineStr">
        <is>
          <t>Petrol</t>
        </is>
      </c>
      <c r="T3694" s="70" t="n">
        <v>33</v>
      </c>
      <c r="U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TY103686</t>
        </is>
      </c>
      <c r="B3695" s="68" t="n">
        <v>46153</v>
      </c>
      <c r="C3695" s="69" t="n">
        <v>2026</v>
      </c>
      <c r="D3695" t="inlineStr">
        <is>
          <t>May</t>
        </is>
      </c>
      <c r="E3695" t="inlineStr">
        <is>
          <t>Europe</t>
        </is>
      </c>
      <c r="F3695" t="inlineStr">
        <is>
          <t>Germany</t>
        </is>
      </c>
      <c r="G3695" t="inlineStr">
        <is>
          <t>Camry</t>
        </is>
      </c>
      <c r="H3695" t="inlineStr">
        <is>
          <t>Dealer retail</t>
        </is>
      </c>
      <c r="I3695" t="inlineStr">
        <is>
          <t>Company fleet</t>
        </is>
      </c>
      <c r="J3695" t="inlineStr">
        <is>
          <t>Shraddha Kulkarni</t>
        </is>
      </c>
      <c r="K3695" s="70" t="n">
        <v>20</v>
      </c>
      <c r="L3695" s="71" t="n">
        <v>4116707.42</v>
      </c>
      <c r="M3695" s="71" t="n">
        <v>82334148.40000001</v>
      </c>
      <c r="N3695" s="71" t="n">
        <v>0</v>
      </c>
      <c r="O3695" s="71" t="n">
        <v>82334148.40000001</v>
      </c>
      <c r="P3695" s="71" t="n">
        <v>63926870.89</v>
      </c>
      <c r="Q3695" s="71" t="n">
        <v>18407277.51</v>
      </c>
      <c r="R3695" t="inlineStr">
        <is>
          <t>BE-04</t>
        </is>
      </c>
      <c r="S3695" t="inlineStr">
        <is>
          <t>Petrol</t>
        </is>
      </c>
      <c r="T3695" s="70" t="n">
        <v>21</v>
      </c>
      <c r="U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TY103687</t>
        </is>
      </c>
      <c r="B3696" s="68" t="n">
        <v>46153</v>
      </c>
      <c r="C3696" s="69" t="n">
        <v>2026</v>
      </c>
      <c r="D3696" t="inlineStr">
        <is>
          <t>May</t>
        </is>
      </c>
      <c r="E3696" t="inlineStr">
        <is>
          <t>North America</t>
        </is>
      </c>
      <c r="F3696" t="inlineStr">
        <is>
          <t>USA</t>
        </is>
      </c>
      <c r="G3696" t="inlineStr">
        <is>
          <t>Corolla</t>
        </is>
      </c>
      <c r="H3696" t="inlineStr">
        <is>
          <t>Fleet</t>
        </is>
      </c>
      <c r="I3696" t="inlineStr">
        <is>
          <t>Private buyer</t>
        </is>
      </c>
      <c r="J3696" t="inlineStr">
        <is>
          <t>Sophie Müller</t>
        </is>
      </c>
      <c r="K3696" s="70" t="n">
        <v>31</v>
      </c>
      <c r="L3696" s="71" t="n">
        <v>2828765.64</v>
      </c>
      <c r="M3696" s="71" t="n">
        <v>87691734.84</v>
      </c>
      <c r="N3696" s="71" t="n">
        <v>4384586.74</v>
      </c>
      <c r="O3696" s="71" t="n">
        <v>83307148.09999999</v>
      </c>
      <c r="P3696" s="71" t="n">
        <v>69788143.48</v>
      </c>
      <c r="Q3696" s="71" t="n">
        <v>13519004.62</v>
      </c>
      <c r="R3696" t="inlineStr">
        <is>
          <t>TX-04</t>
        </is>
      </c>
      <c r="S3696" t="inlineStr">
        <is>
          <t>Hybrid</t>
        </is>
      </c>
      <c r="T3696" s="70" t="n">
        <v>32</v>
      </c>
      <c r="U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TY103688</t>
        </is>
      </c>
      <c r="B3697" s="68" t="n">
        <v>46153</v>
      </c>
      <c r="C3697" s="69" t="n">
        <v>2026</v>
      </c>
      <c r="D3697" t="inlineStr">
        <is>
          <t>May</t>
        </is>
      </c>
      <c r="E3697" t="inlineStr">
        <is>
          <t>North America</t>
        </is>
      </c>
      <c r="F3697" t="inlineStr">
        <is>
          <t>Canada</t>
        </is>
      </c>
      <c r="G3697" t="inlineStr">
        <is>
          <t>RAV4</t>
        </is>
      </c>
      <c r="H3697" t="inlineStr">
        <is>
          <t>Online reservation</t>
        </is>
      </c>
      <c r="I3697" t="inlineStr">
        <is>
          <t>Private buyer</t>
        </is>
      </c>
      <c r="J3697" t="inlineStr">
        <is>
          <t>Ravindra Patil</t>
        </is>
      </c>
      <c r="K3697" s="70" t="n">
        <v>22</v>
      </c>
      <c r="L3697" s="71" t="n">
        <v>3708819.61</v>
      </c>
      <c r="M3697" s="71" t="n">
        <v>81594031.42</v>
      </c>
      <c r="N3697" s="71" t="n">
        <v>4079701.57</v>
      </c>
      <c r="O3697" s="71" t="n">
        <v>77514329.84999999</v>
      </c>
      <c r="P3697" s="71" t="n">
        <v>63878394.76</v>
      </c>
      <c r="Q3697" s="71" t="n">
        <v>13635935.09</v>
      </c>
      <c r="R3697" t="inlineStr">
        <is>
          <t>TO-02</t>
        </is>
      </c>
      <c r="S3697" t="inlineStr">
        <is>
          <t>Hybrid</t>
        </is>
      </c>
      <c r="T3697" s="70" t="n">
        <v>21</v>
      </c>
      <c r="U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TY103689</t>
        </is>
      </c>
      <c r="B3698" s="68" t="n">
        <v>46153</v>
      </c>
      <c r="C3698" s="69" t="n">
        <v>2026</v>
      </c>
      <c r="D3698" t="inlineStr">
        <is>
          <t>May</t>
        </is>
      </c>
      <c r="E3698" t="inlineStr">
        <is>
          <t>Europe</t>
        </is>
      </c>
      <c r="F3698" t="inlineStr">
        <is>
          <t>UK</t>
        </is>
      </c>
      <c r="G3698" t="inlineStr">
        <is>
          <t>bZ4X</t>
        </is>
      </c>
      <c r="H3698" t="inlineStr">
        <is>
          <t>Dealer retail</t>
        </is>
      </c>
      <c r="I3698" t="inlineStr">
        <is>
          <t>Private buyer</t>
        </is>
      </c>
      <c r="J3698" t="inlineStr">
        <is>
          <t>Lucas Martin</t>
        </is>
      </c>
      <c r="K3698" s="70" t="n">
        <v>23</v>
      </c>
      <c r="L3698" s="71" t="n">
        <v>7291702.51</v>
      </c>
      <c r="M3698" s="71" t="n">
        <v>167709157.73</v>
      </c>
      <c r="N3698" s="71" t="n">
        <v>0</v>
      </c>
      <c r="O3698" s="71" t="n">
        <v>167709157.73</v>
      </c>
      <c r="P3698" s="71" t="n">
        <v>127161908.1</v>
      </c>
      <c r="Q3698" s="71" t="n">
        <v>40547249.63</v>
      </c>
      <c r="R3698" t="inlineStr">
        <is>
          <t>LN-02</t>
        </is>
      </c>
      <c r="S3698" t="inlineStr">
        <is>
          <t>EV</t>
        </is>
      </c>
      <c r="T3698" s="70" t="n">
        <v>23</v>
      </c>
      <c r="U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TY103690</t>
        </is>
      </c>
      <c r="B3699" s="68" t="n">
        <v>46153</v>
      </c>
      <c r="C3699" s="69" t="n">
        <v>2026</v>
      </c>
      <c r="D3699" t="inlineStr">
        <is>
          <t>May</t>
        </is>
      </c>
      <c r="E3699" t="inlineStr">
        <is>
          <t>North America</t>
        </is>
      </c>
      <c r="F3699" t="inlineStr">
        <is>
          <t>Canada</t>
        </is>
      </c>
      <c r="G3699" t="inlineStr">
        <is>
          <t>Prius</t>
        </is>
      </c>
      <c r="H3699" t="inlineStr">
        <is>
          <t>Dealer retail</t>
        </is>
      </c>
      <c r="I3699" t="inlineStr">
        <is>
          <t>Private buyer</t>
        </is>
      </c>
      <c r="J3699" t="inlineStr">
        <is>
          <t>Aisha Bello</t>
        </is>
      </c>
      <c r="K3699" s="70" t="n">
        <v>46</v>
      </c>
      <c r="L3699" s="71" t="n">
        <v>3596715.69</v>
      </c>
      <c r="M3699" s="71" t="n">
        <v>165448921.74</v>
      </c>
      <c r="N3699" s="71" t="n">
        <v>3308978.43</v>
      </c>
      <c r="O3699" s="71" t="n">
        <v>162139943.31</v>
      </c>
      <c r="P3699" s="71" t="n">
        <v>132275378.58</v>
      </c>
      <c r="Q3699" s="71" t="n">
        <v>29864564.73</v>
      </c>
      <c r="R3699" t="inlineStr">
        <is>
          <t>TO-02</t>
        </is>
      </c>
      <c r="S3699" t="inlineStr">
        <is>
          <t>Hybrid</t>
        </is>
      </c>
      <c r="T3699" s="70" t="n">
        <v>49</v>
      </c>
      <c r="U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TY103691</t>
        </is>
      </c>
      <c r="B3700" s="68" t="n">
        <v>46153</v>
      </c>
      <c r="C3700" s="69" t="n">
        <v>2026</v>
      </c>
      <c r="D3700" t="inlineStr">
        <is>
          <t>May</t>
        </is>
      </c>
      <c r="E3700" t="inlineStr">
        <is>
          <t>North America</t>
        </is>
      </c>
      <c r="F3700" t="inlineStr">
        <is>
          <t>USA</t>
        </is>
      </c>
      <c r="G3700" t="inlineStr">
        <is>
          <t>RAV4</t>
        </is>
      </c>
      <c r="H3700" t="inlineStr">
        <is>
          <t>Dealer retail</t>
        </is>
      </c>
      <c r="I3700" t="inlineStr">
        <is>
          <t>Private buyer</t>
        </is>
      </c>
      <c r="J3700" t="inlineStr">
        <is>
          <t>Priya Nair</t>
        </is>
      </c>
      <c r="K3700" s="70" t="n">
        <v>10</v>
      </c>
      <c r="L3700" s="71" t="n">
        <v>3825048.11</v>
      </c>
      <c r="M3700" s="71" t="n">
        <v>38250481.1</v>
      </c>
      <c r="N3700" s="71" t="n">
        <v>765009.62</v>
      </c>
      <c r="O3700" s="71" t="n">
        <v>37485471.48</v>
      </c>
      <c r="P3700" s="71" t="n">
        <v>29355396.04</v>
      </c>
      <c r="Q3700" s="71" t="n">
        <v>8130075.44</v>
      </c>
      <c r="R3700" t="inlineStr">
        <is>
          <t>TX-03</t>
        </is>
      </c>
      <c r="S3700" t="inlineStr">
        <is>
          <t>Hybrid</t>
        </is>
      </c>
      <c r="T3700" s="70" t="n">
        <v>10</v>
      </c>
      <c r="U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TY103692</t>
        </is>
      </c>
      <c r="B3701" s="68" t="n">
        <v>46153</v>
      </c>
      <c r="C3701" s="69" t="n">
        <v>2026</v>
      </c>
      <c r="D3701" t="inlineStr">
        <is>
          <t>May</t>
        </is>
      </c>
      <c r="E3701" t="inlineStr">
        <is>
          <t>Asia</t>
        </is>
      </c>
      <c r="F3701" t="inlineStr">
        <is>
          <t>Indonesia</t>
        </is>
      </c>
      <c r="G3701" t="inlineStr">
        <is>
          <t>Corolla</t>
        </is>
      </c>
      <c r="H3701" t="inlineStr">
        <is>
          <t>Dealer retail</t>
        </is>
      </c>
      <c r="I3701" t="inlineStr">
        <is>
          <t>Company fleet</t>
        </is>
      </c>
      <c r="J3701" t="inlineStr">
        <is>
          <t>Ravindra Patil</t>
        </is>
      </c>
      <c r="K3701" s="70" t="n">
        <v>22</v>
      </c>
      <c r="L3701" s="71" t="n">
        <v>2856663.72</v>
      </c>
      <c r="M3701" s="71" t="n">
        <v>62846601.84</v>
      </c>
      <c r="N3701" s="71" t="n">
        <v>1256932.04</v>
      </c>
      <c r="O3701" s="71" t="n">
        <v>61589669.8</v>
      </c>
      <c r="P3701" s="71" t="n">
        <v>51074172.43</v>
      </c>
      <c r="Q3701" s="71" t="n">
        <v>10515497.37</v>
      </c>
      <c r="R3701" t="inlineStr">
        <is>
          <t>JK-04</t>
        </is>
      </c>
      <c r="S3701" t="inlineStr">
        <is>
          <t>Petrol</t>
        </is>
      </c>
      <c r="T3701" s="70" t="n">
        <v>22</v>
      </c>
      <c r="U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TY103693</t>
        </is>
      </c>
      <c r="B3702" s="68" t="n">
        <v>46153</v>
      </c>
      <c r="C3702" s="69" t="n">
        <v>2026</v>
      </c>
      <c r="D3702" t="inlineStr">
        <is>
          <t>May</t>
        </is>
      </c>
      <c r="E3702" t="inlineStr">
        <is>
          <t>Asia</t>
        </is>
      </c>
      <c r="F3702" t="inlineStr">
        <is>
          <t>Thailand</t>
        </is>
      </c>
      <c r="G3702" t="inlineStr">
        <is>
          <t>RAV4</t>
        </is>
      </c>
      <c r="H3702" t="inlineStr">
        <is>
          <t>Dealer retail</t>
        </is>
      </c>
      <c r="I3702" t="inlineStr">
        <is>
          <t>Private buyer</t>
        </is>
      </c>
      <c r="J3702" t="inlineStr">
        <is>
          <t>Olivia Brown</t>
        </is>
      </c>
      <c r="K3702" s="70" t="n">
        <v>20</v>
      </c>
      <c r="L3702" s="71" t="n">
        <v>3953439.15</v>
      </c>
      <c r="M3702" s="71" t="n">
        <v>79068783</v>
      </c>
      <c r="N3702" s="71" t="n">
        <v>0</v>
      </c>
      <c r="O3702" s="71" t="n">
        <v>79068783</v>
      </c>
      <c r="P3702" s="71" t="n">
        <v>58686752.98</v>
      </c>
      <c r="Q3702" s="71" t="n">
        <v>20382030.02</v>
      </c>
      <c r="R3702" t="inlineStr">
        <is>
          <t>BK-04</t>
        </is>
      </c>
      <c r="S3702" t="inlineStr">
        <is>
          <t>Petrol</t>
        </is>
      </c>
      <c r="T3702" s="70" t="n">
        <v>20</v>
      </c>
      <c r="U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TY103694</t>
        </is>
      </c>
      <c r="B3703" s="68" t="n">
        <v>46153</v>
      </c>
      <c r="C3703" s="69" t="n">
        <v>2026</v>
      </c>
      <c r="D3703" t="inlineStr">
        <is>
          <t>May</t>
        </is>
      </c>
      <c r="E3703" t="inlineStr">
        <is>
          <t>Japan</t>
        </is>
      </c>
      <c r="F3703" t="inlineStr">
        <is>
          <t>Japan</t>
        </is>
      </c>
      <c r="G3703" t="inlineStr">
        <is>
          <t>Prius</t>
        </is>
      </c>
      <c r="H3703" t="inlineStr">
        <is>
          <t>Online reservation</t>
        </is>
      </c>
      <c r="I3703" t="inlineStr">
        <is>
          <t>Private buyer</t>
        </is>
      </c>
      <c r="J3703" t="inlineStr">
        <is>
          <t>Ravindra Patil</t>
        </is>
      </c>
      <c r="K3703" s="70" t="n">
        <v>44</v>
      </c>
      <c r="L3703" s="71" t="n">
        <v>3925021.1</v>
      </c>
      <c r="M3703" s="71" t="n">
        <v>172700928.4</v>
      </c>
      <c r="N3703" s="71" t="n">
        <v>3454018.57</v>
      </c>
      <c r="O3703" s="71" t="n">
        <v>169246909.83</v>
      </c>
      <c r="P3703" s="71" t="n">
        <v>124770185.79</v>
      </c>
      <c r="Q3703" s="71" t="n">
        <v>44476724.04</v>
      </c>
      <c r="R3703" t="inlineStr">
        <is>
          <t>TK-03</t>
        </is>
      </c>
      <c r="S3703" t="inlineStr">
        <is>
          <t>Hybrid</t>
        </is>
      </c>
      <c r="T3703" s="70" t="n">
        <v>46</v>
      </c>
      <c r="U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TY103695</t>
        </is>
      </c>
      <c r="B3704" s="68" t="n">
        <v>46153</v>
      </c>
      <c r="C3704" s="69" t="n">
        <v>2026</v>
      </c>
      <c r="D3704" t="inlineStr">
        <is>
          <t>May</t>
        </is>
      </c>
      <c r="E3704" t="inlineStr">
        <is>
          <t>North America</t>
        </is>
      </c>
      <c r="F3704" t="inlineStr">
        <is>
          <t>USA</t>
        </is>
      </c>
      <c r="G3704" t="inlineStr">
        <is>
          <t>Camry</t>
        </is>
      </c>
      <c r="H3704" t="inlineStr">
        <is>
          <t>Online reservation</t>
        </is>
      </c>
      <c r="I3704" t="inlineStr">
        <is>
          <t>Company fleet</t>
        </is>
      </c>
      <c r="J3704" t="inlineStr">
        <is>
          <t>Fatima Al-Saud</t>
        </is>
      </c>
      <c r="K3704" s="70" t="n">
        <v>13</v>
      </c>
      <c r="L3704" s="71" t="n">
        <v>3920939.49</v>
      </c>
      <c r="M3704" s="71" t="n">
        <v>50972213.37</v>
      </c>
      <c r="N3704" s="71" t="n">
        <v>1529166.4</v>
      </c>
      <c r="O3704" s="71" t="n">
        <v>49443046.97</v>
      </c>
      <c r="P3704" s="71" t="n">
        <v>41557157.55</v>
      </c>
      <c r="Q3704" s="71" t="n">
        <v>7885889.42</v>
      </c>
      <c r="R3704" t="inlineStr">
        <is>
          <t>LA-04</t>
        </is>
      </c>
      <c r="S3704" t="inlineStr">
        <is>
          <t>Petrol</t>
        </is>
      </c>
      <c r="T3704" s="70" t="n">
        <v>14</v>
      </c>
      <c r="U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TY103696</t>
        </is>
      </c>
      <c r="B3705" s="68" t="n">
        <v>46153</v>
      </c>
      <c r="C3705" s="69" t="n">
        <v>2026</v>
      </c>
      <c r="D3705" t="inlineStr">
        <is>
          <t>May</t>
        </is>
      </c>
      <c r="E3705" t="inlineStr">
        <is>
          <t>Japan</t>
        </is>
      </c>
      <c r="F3705" t="inlineStr">
        <is>
          <t>Japan</t>
        </is>
      </c>
      <c r="G3705" t="inlineStr">
        <is>
          <t>Prius</t>
        </is>
      </c>
      <c r="H3705" t="inlineStr">
        <is>
          <t>Dealer retail</t>
        </is>
      </c>
      <c r="I3705" t="inlineStr">
        <is>
          <t>Private buyer</t>
        </is>
      </c>
      <c r="J3705" t="inlineStr">
        <is>
          <t>Ruhi Shaikh</t>
        </is>
      </c>
      <c r="K3705" s="70" t="n">
        <v>42</v>
      </c>
      <c r="L3705" s="71" t="n">
        <v>3905249.02</v>
      </c>
      <c r="M3705" s="71" t="n">
        <v>164020458.84</v>
      </c>
      <c r="N3705" s="71" t="n">
        <v>0</v>
      </c>
      <c r="O3705" s="71" t="n">
        <v>164020458.84</v>
      </c>
      <c r="P3705" s="71" t="n">
        <v>120731898</v>
      </c>
      <c r="Q3705" s="71" t="n">
        <v>43288560.84</v>
      </c>
      <c r="R3705" t="inlineStr">
        <is>
          <t>NG-03</t>
        </is>
      </c>
      <c r="S3705" t="inlineStr">
        <is>
          <t>Hybrid</t>
        </is>
      </c>
      <c r="T3705" s="70" t="n">
        <v>43</v>
      </c>
      <c r="U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TY103697</t>
        </is>
      </c>
      <c r="B3706" s="68" t="n">
        <v>46154</v>
      </c>
      <c r="C3706" s="69" t="n">
        <v>2026</v>
      </c>
      <c r="D3706" t="inlineStr">
        <is>
          <t>May</t>
        </is>
      </c>
      <c r="E3706" t="inlineStr">
        <is>
          <t>Asia</t>
        </is>
      </c>
      <c r="F3706" t="inlineStr">
        <is>
          <t>Thailand</t>
        </is>
      </c>
      <c r="G3706" t="inlineStr">
        <is>
          <t>bZ4X</t>
        </is>
      </c>
      <c r="H3706" t="inlineStr">
        <is>
          <t>Fleet</t>
        </is>
      </c>
      <c r="I3706" t="inlineStr">
        <is>
          <t>Private buyer</t>
        </is>
      </c>
      <c r="J3706" t="inlineStr">
        <is>
          <t>Noah Smith</t>
        </is>
      </c>
      <c r="K3706" s="70" t="n">
        <v>24</v>
      </c>
      <c r="L3706" s="71" t="n">
        <v>7161170.17</v>
      </c>
      <c r="M3706" s="71" t="n">
        <v>171868084.08</v>
      </c>
      <c r="N3706" s="71" t="n">
        <v>3437361.68</v>
      </c>
      <c r="O3706" s="71" t="n">
        <v>168430722.4</v>
      </c>
      <c r="P3706" s="71" t="n">
        <v>132965037.66</v>
      </c>
      <c r="Q3706" s="71" t="n">
        <v>35465684.74</v>
      </c>
      <c r="R3706" t="inlineStr">
        <is>
          <t>BK-04</t>
        </is>
      </c>
      <c r="S3706" t="inlineStr">
        <is>
          <t>EV</t>
        </is>
      </c>
      <c r="T3706" s="70" t="n">
        <v>25</v>
      </c>
      <c r="U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TY103698</t>
        </is>
      </c>
      <c r="B3707" s="68" t="n">
        <v>46154</v>
      </c>
      <c r="C3707" s="69" t="n">
        <v>2026</v>
      </c>
      <c r="D3707" t="inlineStr">
        <is>
          <t>May</t>
        </is>
      </c>
      <c r="E3707" t="inlineStr">
        <is>
          <t>North America</t>
        </is>
      </c>
      <c r="F3707" t="inlineStr">
        <is>
          <t>USA</t>
        </is>
      </c>
      <c r="G3707" t="inlineStr">
        <is>
          <t>RAV4</t>
        </is>
      </c>
      <c r="H3707" t="inlineStr">
        <is>
          <t>Dealer retail</t>
        </is>
      </c>
      <c r="I3707" t="inlineStr">
        <is>
          <t>Private buyer</t>
        </is>
      </c>
      <c r="J3707" t="inlineStr">
        <is>
          <t>Priya Nair</t>
        </is>
      </c>
      <c r="K3707" s="70" t="n">
        <v>26</v>
      </c>
      <c r="L3707" s="71" t="n">
        <v>3863165.1</v>
      </c>
      <c r="M3707" s="71" t="n">
        <v>100442292.6</v>
      </c>
      <c r="N3707" s="71" t="n">
        <v>2008845.85</v>
      </c>
      <c r="O3707" s="71" t="n">
        <v>98433446.75</v>
      </c>
      <c r="P3707" s="71" t="n">
        <v>73728324.56</v>
      </c>
      <c r="Q3707" s="71" t="n">
        <v>24705122.19</v>
      </c>
      <c r="R3707" t="inlineStr">
        <is>
          <t>LA-04</t>
        </is>
      </c>
      <c r="S3707" t="inlineStr">
        <is>
          <t>Hybrid</t>
        </is>
      </c>
      <c r="T3707" s="70" t="n">
        <v>25</v>
      </c>
      <c r="U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TY103699</t>
        </is>
      </c>
      <c r="B3708" s="68" t="n">
        <v>46154</v>
      </c>
      <c r="C3708" s="69" t="n">
        <v>2026</v>
      </c>
      <c r="D3708" t="inlineStr">
        <is>
          <t>May</t>
        </is>
      </c>
      <c r="E3708" t="inlineStr">
        <is>
          <t>Asia</t>
        </is>
      </c>
      <c r="F3708" t="inlineStr">
        <is>
          <t>India</t>
        </is>
      </c>
      <c r="G3708" t="inlineStr">
        <is>
          <t>Camry</t>
        </is>
      </c>
      <c r="H3708" t="inlineStr">
        <is>
          <t>Online reservation</t>
        </is>
      </c>
      <c r="I3708" t="inlineStr">
        <is>
          <t>Private buyer</t>
        </is>
      </c>
      <c r="J3708" t="inlineStr">
        <is>
          <t>Priya Nair</t>
        </is>
      </c>
      <c r="K3708" s="70" t="n">
        <v>31</v>
      </c>
      <c r="L3708" s="71" t="n">
        <v>3912781.82</v>
      </c>
      <c r="M3708" s="71" t="n">
        <v>121296236.42</v>
      </c>
      <c r="N3708" s="71" t="n">
        <v>0</v>
      </c>
      <c r="O3708" s="71" t="n">
        <v>121296236.42</v>
      </c>
      <c r="P3708" s="71" t="n">
        <v>100841661.2</v>
      </c>
      <c r="Q3708" s="71" t="n">
        <v>20454575.22</v>
      </c>
      <c r="R3708" t="inlineStr">
        <is>
          <t>BL-01</t>
        </is>
      </c>
      <c r="S3708" t="inlineStr">
        <is>
          <t>Hybrid</t>
        </is>
      </c>
      <c r="T3708" s="70" t="n">
        <v>32</v>
      </c>
      <c r="U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TY103700</t>
        </is>
      </c>
      <c r="B3709" s="68" t="n">
        <v>46154</v>
      </c>
      <c r="C3709" s="69" t="n">
        <v>2026</v>
      </c>
      <c r="D3709" t="inlineStr">
        <is>
          <t>May</t>
        </is>
      </c>
      <c r="E3709" t="inlineStr">
        <is>
          <t>North America</t>
        </is>
      </c>
      <c r="F3709" t="inlineStr">
        <is>
          <t>Canada</t>
        </is>
      </c>
      <c r="G3709" t="inlineStr">
        <is>
          <t>Camry</t>
        </is>
      </c>
      <c r="H3709" t="inlineStr">
        <is>
          <t>Dealer retail</t>
        </is>
      </c>
      <c r="I3709" t="inlineStr">
        <is>
          <t>Private buyer</t>
        </is>
      </c>
      <c r="J3709" t="inlineStr">
        <is>
          <t>Wei Chen</t>
        </is>
      </c>
      <c r="K3709" s="70" t="n">
        <v>10</v>
      </c>
      <c r="L3709" s="71" t="n">
        <v>4000157</v>
      </c>
      <c r="M3709" s="71" t="n">
        <v>40001570</v>
      </c>
      <c r="N3709" s="71" t="n">
        <v>0</v>
      </c>
      <c r="O3709" s="71" t="n">
        <v>40001570</v>
      </c>
      <c r="P3709" s="71" t="n">
        <v>32425368.89</v>
      </c>
      <c r="Q3709" s="71" t="n">
        <v>7576201.11</v>
      </c>
      <c r="R3709" t="inlineStr">
        <is>
          <t>TO-02</t>
        </is>
      </c>
      <c r="S3709" t="inlineStr">
        <is>
          <t>Petrol</t>
        </is>
      </c>
      <c r="T3709" s="70" t="n">
        <v>11</v>
      </c>
      <c r="U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TY103701</t>
        </is>
      </c>
      <c r="B3710" s="68" t="n">
        <v>46154</v>
      </c>
      <c r="C3710" s="69" t="n">
        <v>2026</v>
      </c>
      <c r="D3710" t="inlineStr">
        <is>
          <t>May</t>
        </is>
      </c>
      <c r="E3710" t="inlineStr">
        <is>
          <t>Asia</t>
        </is>
      </c>
      <c r="F3710" t="inlineStr">
        <is>
          <t>Thailand</t>
        </is>
      </c>
      <c r="G3710" t="inlineStr">
        <is>
          <t>Hilux</t>
        </is>
      </c>
      <c r="H3710" t="inlineStr">
        <is>
          <t>Dealer retail</t>
        </is>
      </c>
      <c r="I3710" t="inlineStr">
        <is>
          <t>Private buyer</t>
        </is>
      </c>
      <c r="J3710" t="inlineStr">
        <is>
          <t>Omar Haddad</t>
        </is>
      </c>
      <c r="K3710" s="70" t="n">
        <v>23</v>
      </c>
      <c r="L3710" s="71" t="n">
        <v>4271262.4</v>
      </c>
      <c r="M3710" s="71" t="n">
        <v>98239035.2</v>
      </c>
      <c r="N3710" s="71" t="n">
        <v>1964780.7</v>
      </c>
      <c r="O3710" s="71" t="n">
        <v>96274254.5</v>
      </c>
      <c r="P3710" s="71" t="n">
        <v>74413825.47</v>
      </c>
      <c r="Q3710" s="71" t="n">
        <v>21860429.03</v>
      </c>
      <c r="R3710" t="inlineStr">
        <is>
          <t>BK-01</t>
        </is>
      </c>
      <c r="S3710" t="inlineStr">
        <is>
          <t>Diesel</t>
        </is>
      </c>
      <c r="T3710" s="70" t="n">
        <v>25</v>
      </c>
      <c r="U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TY103702</t>
        </is>
      </c>
      <c r="B3711" s="68" t="n">
        <v>46154</v>
      </c>
      <c r="C3711" s="69" t="n">
        <v>2026</v>
      </c>
      <c r="D3711" t="inlineStr">
        <is>
          <t>May</t>
        </is>
      </c>
      <c r="E3711" t="inlineStr">
        <is>
          <t>Japan</t>
        </is>
      </c>
      <c r="F3711" t="inlineStr">
        <is>
          <t>Japan</t>
        </is>
      </c>
      <c r="G3711" t="inlineStr">
        <is>
          <t>Corolla</t>
        </is>
      </c>
      <c r="H3711" t="inlineStr">
        <is>
          <t>Dealer retail</t>
        </is>
      </c>
      <c r="I3711" t="inlineStr">
        <is>
          <t>Company fleet</t>
        </is>
      </c>
      <c r="J3711" t="inlineStr">
        <is>
          <t>Liam O'Brien</t>
        </is>
      </c>
      <c r="K3711" s="70" t="n">
        <v>4</v>
      </c>
      <c r="L3711" s="71" t="n">
        <v>2981157.91</v>
      </c>
      <c r="M3711" s="71" t="n">
        <v>11924631.64</v>
      </c>
      <c r="N3711" s="71" t="n">
        <v>238492.63</v>
      </c>
      <c r="O3711" s="71" t="n">
        <v>11686139.01</v>
      </c>
      <c r="P3711" s="71" t="n">
        <v>9351579.380000001</v>
      </c>
      <c r="Q3711" s="71" t="n">
        <v>2334559.63</v>
      </c>
      <c r="R3711" t="inlineStr">
        <is>
          <t>TK-02</t>
        </is>
      </c>
      <c r="S3711" t="inlineStr">
        <is>
          <t>Hybrid</t>
        </is>
      </c>
      <c r="T3711" s="70" t="n">
        <v>4</v>
      </c>
      <c r="U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TY103703</t>
        </is>
      </c>
      <c r="B3712" s="68" t="n">
        <v>46154</v>
      </c>
      <c r="C3712" s="69" t="n">
        <v>2026</v>
      </c>
      <c r="D3712" t="inlineStr">
        <is>
          <t>May</t>
        </is>
      </c>
      <c r="E3712" t="inlineStr">
        <is>
          <t>Europe</t>
        </is>
      </c>
      <c r="F3712" t="inlineStr">
        <is>
          <t>Germany</t>
        </is>
      </c>
      <c r="G3712" t="inlineStr">
        <is>
          <t>Corolla</t>
        </is>
      </c>
      <c r="H3712" t="inlineStr">
        <is>
          <t>Online reservation</t>
        </is>
      </c>
      <c r="I3712" t="inlineStr">
        <is>
          <t>Private buyer</t>
        </is>
      </c>
      <c r="J3712" t="inlineStr">
        <is>
          <t>Carlos Silva</t>
        </is>
      </c>
      <c r="K3712" s="70" t="n">
        <v>47</v>
      </c>
      <c r="L3712" s="71" t="n">
        <v>2699305.8</v>
      </c>
      <c r="M3712" s="71" t="n">
        <v>126867372.6</v>
      </c>
      <c r="N3712" s="71" t="n">
        <v>3806021.18</v>
      </c>
      <c r="O3712" s="71" t="n">
        <v>123061351.42</v>
      </c>
      <c r="P3712" s="71" t="n">
        <v>105376139.86</v>
      </c>
      <c r="Q3712" s="71" t="n">
        <v>17685211.56</v>
      </c>
      <c r="R3712" t="inlineStr">
        <is>
          <t>BE-01</t>
        </is>
      </c>
      <c r="S3712" t="inlineStr">
        <is>
          <t>Hybrid</t>
        </is>
      </c>
      <c r="T3712" s="70" t="n">
        <v>49</v>
      </c>
      <c r="U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TY103704</t>
        </is>
      </c>
      <c r="B3713" s="68" t="n">
        <v>46154</v>
      </c>
      <c r="C3713" s="69" t="n">
        <v>2026</v>
      </c>
      <c r="D3713" t="inlineStr">
        <is>
          <t>May</t>
        </is>
      </c>
      <c r="E3713" t="inlineStr">
        <is>
          <t>Japan</t>
        </is>
      </c>
      <c r="F3713" t="inlineStr">
        <is>
          <t>Japan</t>
        </is>
      </c>
      <c r="G3713" t="inlineStr">
        <is>
          <t>Land Cruiser</t>
        </is>
      </c>
      <c r="H3713" t="inlineStr">
        <is>
          <t>Dealer retail</t>
        </is>
      </c>
      <c r="I3713" t="inlineStr">
        <is>
          <t>Company fleet</t>
        </is>
      </c>
      <c r="J3713" t="inlineStr">
        <is>
          <t>Zoya Ahmed</t>
        </is>
      </c>
      <c r="K3713" s="70" t="n">
        <v>43</v>
      </c>
      <c r="L3713" s="71" t="n">
        <v>8029454.51</v>
      </c>
      <c r="M3713" s="71" t="n">
        <v>345266543.93</v>
      </c>
      <c r="N3713" s="71" t="n">
        <v>10357996.32</v>
      </c>
      <c r="O3713" s="71" t="n">
        <v>334908547.61</v>
      </c>
      <c r="P3713" s="71" t="n">
        <v>234207032.78</v>
      </c>
      <c r="Q3713" s="71" t="n">
        <v>100701514.83</v>
      </c>
      <c r="R3713" t="inlineStr">
        <is>
          <t>NG-01</t>
        </is>
      </c>
      <c r="S3713" t="inlineStr">
        <is>
          <t>Petrol</t>
        </is>
      </c>
      <c r="T3713" s="70" t="n">
        <v>43</v>
      </c>
      <c r="U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TY103705</t>
        </is>
      </c>
      <c r="B3714" s="68" t="n">
        <v>46154</v>
      </c>
      <c r="C3714" s="69" t="n">
        <v>2026</v>
      </c>
      <c r="D3714" t="inlineStr">
        <is>
          <t>May</t>
        </is>
      </c>
      <c r="E3714" t="inlineStr">
        <is>
          <t>Japan</t>
        </is>
      </c>
      <c r="F3714" t="inlineStr">
        <is>
          <t>Japan</t>
        </is>
      </c>
      <c r="G3714" t="inlineStr">
        <is>
          <t>RAV4</t>
        </is>
      </c>
      <c r="H3714" t="inlineStr">
        <is>
          <t>Dealer retail</t>
        </is>
      </c>
      <c r="I3714" t="inlineStr">
        <is>
          <t>Private buyer</t>
        </is>
      </c>
      <c r="J3714" t="inlineStr">
        <is>
          <t>Kofi Mensah</t>
        </is>
      </c>
      <c r="K3714" s="70" t="n">
        <v>21</v>
      </c>
      <c r="L3714" s="71" t="n">
        <v>3714387.89</v>
      </c>
      <c r="M3714" s="71" t="n">
        <v>78002145.69</v>
      </c>
      <c r="N3714" s="71" t="n">
        <v>0</v>
      </c>
      <c r="O3714" s="71" t="n">
        <v>78002145.69</v>
      </c>
      <c r="P3714" s="71" t="n">
        <v>60242705.45</v>
      </c>
      <c r="Q3714" s="71" t="n">
        <v>17759440.24</v>
      </c>
      <c r="R3714" t="inlineStr">
        <is>
          <t>NG-01</t>
        </is>
      </c>
      <c r="S3714" t="inlineStr">
        <is>
          <t>Hybrid</t>
        </is>
      </c>
      <c r="T3714" s="70" t="n">
        <v>23</v>
      </c>
      <c r="U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TY103706</t>
        </is>
      </c>
      <c r="B3715" s="68" t="n">
        <v>46154</v>
      </c>
      <c r="C3715" s="69" t="n">
        <v>2026</v>
      </c>
      <c r="D3715" t="inlineStr">
        <is>
          <t>May</t>
        </is>
      </c>
      <c r="E3715" t="inlineStr">
        <is>
          <t>North America</t>
        </is>
      </c>
      <c r="F3715" t="inlineStr">
        <is>
          <t>Canada</t>
        </is>
      </c>
      <c r="G3715" t="inlineStr">
        <is>
          <t>Camry</t>
        </is>
      </c>
      <c r="H3715" t="inlineStr">
        <is>
          <t>Dealer retail</t>
        </is>
      </c>
      <c r="I3715" t="inlineStr">
        <is>
          <t>Private buyer</t>
        </is>
      </c>
      <c r="J3715" t="inlineStr">
        <is>
          <t>Lucas Martin</t>
        </is>
      </c>
      <c r="K3715" s="70" t="n">
        <v>16</v>
      </c>
      <c r="L3715" s="71" t="n">
        <v>4067931.96</v>
      </c>
      <c r="M3715" s="71" t="n">
        <v>65086911.36</v>
      </c>
      <c r="N3715" s="71" t="n">
        <v>3254345.57</v>
      </c>
      <c r="O3715" s="71" t="n">
        <v>61832565.79</v>
      </c>
      <c r="P3715" s="71" t="n">
        <v>51167913.86</v>
      </c>
      <c r="Q3715" s="71" t="n">
        <v>10664651.93</v>
      </c>
      <c r="R3715" t="inlineStr">
        <is>
          <t>TO-04</t>
        </is>
      </c>
      <c r="S3715" t="inlineStr">
        <is>
          <t>Hybrid</t>
        </is>
      </c>
      <c r="T3715" s="70" t="n">
        <v>16</v>
      </c>
      <c r="U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TY103707</t>
        </is>
      </c>
      <c r="B3716" s="68" t="n">
        <v>46154</v>
      </c>
      <c r="C3716" s="69" t="n">
        <v>2026</v>
      </c>
      <c r="D3716" t="inlineStr">
        <is>
          <t>May</t>
        </is>
      </c>
      <c r="E3716" t="inlineStr">
        <is>
          <t>Europe</t>
        </is>
      </c>
      <c r="F3716" t="inlineStr">
        <is>
          <t>France</t>
        </is>
      </c>
      <c r="G3716" t="inlineStr">
        <is>
          <t>Corolla</t>
        </is>
      </c>
      <c r="H3716" t="inlineStr">
        <is>
          <t>Dealer retail</t>
        </is>
      </c>
      <c r="I3716" t="inlineStr">
        <is>
          <t>Private buyer</t>
        </is>
      </c>
      <c r="J3716" t="inlineStr">
        <is>
          <t>Lucas Martin</t>
        </is>
      </c>
      <c r="K3716" s="70" t="n">
        <v>19</v>
      </c>
      <c r="L3716" s="71" t="n">
        <v>2732735.88</v>
      </c>
      <c r="M3716" s="71" t="n">
        <v>51921981.72</v>
      </c>
      <c r="N3716" s="71" t="n">
        <v>2596099.09</v>
      </c>
      <c r="O3716" s="71" t="n">
        <v>49325882.63</v>
      </c>
      <c r="P3716" s="71" t="n">
        <v>43298921.31</v>
      </c>
      <c r="Q3716" s="71" t="n">
        <v>6026961.32</v>
      </c>
      <c r="R3716" t="inlineStr">
        <is>
          <t>PA-04</t>
        </is>
      </c>
      <c r="S3716" t="inlineStr">
        <is>
          <t>Hybrid</t>
        </is>
      </c>
      <c r="T3716" s="70" t="n">
        <v>20</v>
      </c>
      <c r="U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TY103708</t>
        </is>
      </c>
      <c r="B3717" s="68" t="n">
        <v>46155</v>
      </c>
      <c r="C3717" s="69" t="n">
        <v>2026</v>
      </c>
      <c r="D3717" t="inlineStr">
        <is>
          <t>May</t>
        </is>
      </c>
      <c r="E3717" t="inlineStr">
        <is>
          <t>Middle East</t>
        </is>
      </c>
      <c r="F3717" t="inlineStr">
        <is>
          <t>Saudi Arabia</t>
        </is>
      </c>
      <c r="G3717" t="inlineStr">
        <is>
          <t>RAV4</t>
        </is>
      </c>
      <c r="H3717" t="inlineStr">
        <is>
          <t>Online reservation</t>
        </is>
      </c>
      <c r="I3717" t="inlineStr">
        <is>
          <t>Private buyer</t>
        </is>
      </c>
      <c r="J3717" t="inlineStr">
        <is>
          <t>Ana Costa</t>
        </is>
      </c>
      <c r="K3717" s="70" t="n">
        <v>25</v>
      </c>
      <c r="L3717" s="71" t="n">
        <v>3756991.64</v>
      </c>
      <c r="M3717" s="71" t="n">
        <v>93924791</v>
      </c>
      <c r="N3717" s="71" t="n">
        <v>1878495.82</v>
      </c>
      <c r="O3717" s="71" t="n">
        <v>92046295.18000001</v>
      </c>
      <c r="P3717" s="71" t="n">
        <v>69756756.31</v>
      </c>
      <c r="Q3717" s="71" t="n">
        <v>22289538.87</v>
      </c>
      <c r="R3717" t="inlineStr">
        <is>
          <t>RY-04</t>
        </is>
      </c>
      <c r="S3717" t="inlineStr">
        <is>
          <t>Hybrid</t>
        </is>
      </c>
      <c r="T3717" s="70" t="n">
        <v>25</v>
      </c>
      <c r="U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TY103709</t>
        </is>
      </c>
      <c r="B3718" s="68" t="n">
        <v>46155</v>
      </c>
      <c r="C3718" s="69" t="n">
        <v>2026</v>
      </c>
      <c r="D3718" t="inlineStr">
        <is>
          <t>May</t>
        </is>
      </c>
      <c r="E3718" t="inlineStr">
        <is>
          <t>Europe</t>
        </is>
      </c>
      <c r="F3718" t="inlineStr">
        <is>
          <t>France</t>
        </is>
      </c>
      <c r="G3718" t="inlineStr">
        <is>
          <t>bZ4X</t>
        </is>
      </c>
      <c r="H3718" t="inlineStr">
        <is>
          <t>Dealer retail</t>
        </is>
      </c>
      <c r="I3718" t="inlineStr">
        <is>
          <t>Private buyer</t>
        </is>
      </c>
      <c r="J3718" t="inlineStr">
        <is>
          <t>Shraddha Kulkarni</t>
        </is>
      </c>
      <c r="K3718" s="70" t="n">
        <v>27</v>
      </c>
      <c r="L3718" s="71" t="n">
        <v>6820449.77</v>
      </c>
      <c r="M3718" s="71" t="n">
        <v>184152143.79</v>
      </c>
      <c r="N3718" s="71" t="n">
        <v>5524564.31</v>
      </c>
      <c r="O3718" s="71" t="n">
        <v>178627579.48</v>
      </c>
      <c r="P3718" s="71" t="n">
        <v>144086804.57</v>
      </c>
      <c r="Q3718" s="71" t="n">
        <v>34540774.91</v>
      </c>
      <c r="R3718" t="inlineStr">
        <is>
          <t>PA-01</t>
        </is>
      </c>
      <c r="S3718" t="inlineStr">
        <is>
          <t>EV</t>
        </is>
      </c>
      <c r="T3718" s="70" t="n">
        <v>27</v>
      </c>
      <c r="U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TY103710</t>
        </is>
      </c>
      <c r="B3719" s="68" t="n">
        <v>46155</v>
      </c>
      <c r="C3719" s="69" t="n">
        <v>2026</v>
      </c>
      <c r="D3719" t="inlineStr">
        <is>
          <t>May</t>
        </is>
      </c>
      <c r="E3719" t="inlineStr">
        <is>
          <t>Asia</t>
        </is>
      </c>
      <c r="F3719" t="inlineStr">
        <is>
          <t>Thailand</t>
        </is>
      </c>
      <c r="G3719" t="inlineStr">
        <is>
          <t>Corolla</t>
        </is>
      </c>
      <c r="H3719" t="inlineStr">
        <is>
          <t>Dealer retail</t>
        </is>
      </c>
      <c r="I3719" t="inlineStr">
        <is>
          <t>Private buyer</t>
        </is>
      </c>
      <c r="J3719" t="inlineStr">
        <is>
          <t>Liam O'Brien</t>
        </is>
      </c>
      <c r="K3719" s="70" t="n">
        <v>30</v>
      </c>
      <c r="L3719" s="71" t="n">
        <v>2893049.38</v>
      </c>
      <c r="M3719" s="71" t="n">
        <v>86791481.40000001</v>
      </c>
      <c r="N3719" s="71" t="n">
        <v>2603744.44</v>
      </c>
      <c r="O3719" s="71" t="n">
        <v>84187736.95999999</v>
      </c>
      <c r="P3719" s="71" t="n">
        <v>69340740.45</v>
      </c>
      <c r="Q3719" s="71" t="n">
        <v>14846996.51</v>
      </c>
      <c r="R3719" t="inlineStr">
        <is>
          <t>BK-04</t>
        </is>
      </c>
      <c r="S3719" t="inlineStr">
        <is>
          <t>Hybrid</t>
        </is>
      </c>
      <c r="T3719" s="70" t="n">
        <v>31</v>
      </c>
      <c r="U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TY103711</t>
        </is>
      </c>
      <c r="B3720" s="68" t="n">
        <v>46155</v>
      </c>
      <c r="C3720" s="69" t="n">
        <v>2026</v>
      </c>
      <c r="D3720" t="inlineStr">
        <is>
          <t>May</t>
        </is>
      </c>
      <c r="E3720" t="inlineStr">
        <is>
          <t>Japan</t>
        </is>
      </c>
      <c r="F3720" t="inlineStr">
        <is>
          <t>Japan</t>
        </is>
      </c>
      <c r="G3720" t="inlineStr">
        <is>
          <t>Prius</t>
        </is>
      </c>
      <c r="H3720" t="inlineStr">
        <is>
          <t>Dealer retail</t>
        </is>
      </c>
      <c r="I3720" t="inlineStr">
        <is>
          <t>Government</t>
        </is>
      </c>
      <c r="J3720" t="inlineStr">
        <is>
          <t>Ana Costa</t>
        </is>
      </c>
      <c r="K3720" s="70" t="n">
        <v>40</v>
      </c>
      <c r="L3720" s="71" t="n">
        <v>3585474.64</v>
      </c>
      <c r="M3720" s="71" t="n">
        <v>143418985.6</v>
      </c>
      <c r="N3720" s="71" t="n">
        <v>0</v>
      </c>
      <c r="O3720" s="71" t="n">
        <v>143418985.6</v>
      </c>
      <c r="P3720" s="71" t="n">
        <v>115049250.6</v>
      </c>
      <c r="Q3720" s="71" t="n">
        <v>28369735</v>
      </c>
      <c r="R3720" t="inlineStr">
        <is>
          <t>TK-03</t>
        </is>
      </c>
      <c r="S3720" t="inlineStr">
        <is>
          <t>Hybrid</t>
        </is>
      </c>
      <c r="T3720" s="70" t="n">
        <v>40</v>
      </c>
      <c r="U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TY103712</t>
        </is>
      </c>
      <c r="B3721" s="68" t="n">
        <v>46155</v>
      </c>
      <c r="C3721" s="69" t="n">
        <v>2026</v>
      </c>
      <c r="D3721" t="inlineStr">
        <is>
          <t>May</t>
        </is>
      </c>
      <c r="E3721" t="inlineStr">
        <is>
          <t>Europe</t>
        </is>
      </c>
      <c r="F3721" t="inlineStr">
        <is>
          <t>Germany</t>
        </is>
      </c>
      <c r="G3721" t="inlineStr">
        <is>
          <t>Prius</t>
        </is>
      </c>
      <c r="H3721" t="inlineStr">
        <is>
          <t>Fleet</t>
        </is>
      </c>
      <c r="I3721" t="inlineStr">
        <is>
          <t>Private buyer</t>
        </is>
      </c>
      <c r="J3721" t="inlineStr">
        <is>
          <t>Arjun Mehta</t>
        </is>
      </c>
      <c r="K3721" s="70" t="n">
        <v>46</v>
      </c>
      <c r="L3721" s="71" t="n">
        <v>3857850.93</v>
      </c>
      <c r="M3721" s="71" t="n">
        <v>177461142.78</v>
      </c>
      <c r="N3721" s="71" t="n">
        <v>0</v>
      </c>
      <c r="O3721" s="71" t="n">
        <v>177461142.78</v>
      </c>
      <c r="P3721" s="71" t="n">
        <v>125236538.01</v>
      </c>
      <c r="Q3721" s="71" t="n">
        <v>52224604.77</v>
      </c>
      <c r="R3721" t="inlineStr">
        <is>
          <t>BE-03</t>
        </is>
      </c>
      <c r="S3721" t="inlineStr">
        <is>
          <t>Hybrid</t>
        </is>
      </c>
      <c r="T3721" s="70" t="n">
        <v>47</v>
      </c>
      <c r="U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TY103713</t>
        </is>
      </c>
      <c r="B3722" s="68" t="n">
        <v>46155</v>
      </c>
      <c r="C3722" s="69" t="n">
        <v>2026</v>
      </c>
      <c r="D3722" t="inlineStr">
        <is>
          <t>May</t>
        </is>
      </c>
      <c r="E3722" t="inlineStr">
        <is>
          <t>Japan</t>
        </is>
      </c>
      <c r="F3722" t="inlineStr">
        <is>
          <t>Japan</t>
        </is>
      </c>
      <c r="G3722" t="inlineStr">
        <is>
          <t>Camry</t>
        </is>
      </c>
      <c r="H3722" t="inlineStr">
        <is>
          <t>Dealer retail</t>
        </is>
      </c>
      <c r="I3722" t="inlineStr">
        <is>
          <t>Private buyer</t>
        </is>
      </c>
      <c r="J3722" t="inlineStr">
        <is>
          <t>Aisha Bello</t>
        </is>
      </c>
      <c r="K3722" s="70" t="n">
        <v>10</v>
      </c>
      <c r="L3722" s="71" t="n">
        <v>3968514.58</v>
      </c>
      <c r="M3722" s="71" t="n">
        <v>39685145.8</v>
      </c>
      <c r="N3722" s="71" t="n">
        <v>793702.92</v>
      </c>
      <c r="O3722" s="71" t="n">
        <v>38891442.88</v>
      </c>
      <c r="P3722" s="71" t="n">
        <v>31181363.44</v>
      </c>
      <c r="Q3722" s="71" t="n">
        <v>7710079.44</v>
      </c>
      <c r="R3722" t="inlineStr">
        <is>
          <t>NG-02</t>
        </is>
      </c>
      <c r="S3722" t="inlineStr">
        <is>
          <t>Petrol</t>
        </is>
      </c>
      <c r="T3722" s="70" t="n">
        <v>10</v>
      </c>
      <c r="U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TY103714</t>
        </is>
      </c>
      <c r="B3723" s="68" t="n">
        <v>46156</v>
      </c>
      <c r="C3723" s="69" t="n">
        <v>2026</v>
      </c>
      <c r="D3723" t="inlineStr">
        <is>
          <t>May</t>
        </is>
      </c>
      <c r="E3723" t="inlineStr">
        <is>
          <t>Asia</t>
        </is>
      </c>
      <c r="F3723" t="inlineStr">
        <is>
          <t>Thailand</t>
        </is>
      </c>
      <c r="G3723" t="inlineStr">
        <is>
          <t>bZ4X</t>
        </is>
      </c>
      <c r="H3723" t="inlineStr">
        <is>
          <t>Fleet</t>
        </is>
      </c>
      <c r="I3723" t="inlineStr">
        <is>
          <t>Private buyer</t>
        </is>
      </c>
      <c r="J3723" t="inlineStr">
        <is>
          <t>Hiroshi Tanaka</t>
        </is>
      </c>
      <c r="K3723" s="70" t="n">
        <v>41</v>
      </c>
      <c r="L3723" s="71" t="n">
        <v>7088046.11</v>
      </c>
      <c r="M3723" s="71" t="n">
        <v>290609890.51</v>
      </c>
      <c r="N3723" s="71" t="n">
        <v>0</v>
      </c>
      <c r="O3723" s="71" t="n">
        <v>290609890.51</v>
      </c>
      <c r="P3723" s="71" t="n">
        <v>223889953.77</v>
      </c>
      <c r="Q3723" s="71" t="n">
        <v>66719936.74</v>
      </c>
      <c r="R3723" t="inlineStr">
        <is>
          <t>BK-02</t>
        </is>
      </c>
      <c r="S3723" t="inlineStr">
        <is>
          <t>EV</t>
        </is>
      </c>
      <c r="T3723" s="70" t="n">
        <v>41</v>
      </c>
      <c r="U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TY103715</t>
        </is>
      </c>
      <c r="B3724" s="68" t="n">
        <v>46156</v>
      </c>
      <c r="C3724" s="69" t="n">
        <v>2026</v>
      </c>
      <c r="D3724" t="inlineStr">
        <is>
          <t>May</t>
        </is>
      </c>
      <c r="E3724" t="inlineStr">
        <is>
          <t>Japan</t>
        </is>
      </c>
      <c r="F3724" t="inlineStr">
        <is>
          <t>Japan</t>
        </is>
      </c>
      <c r="G3724" t="inlineStr">
        <is>
          <t>Prius</t>
        </is>
      </c>
      <c r="H3724" t="inlineStr">
        <is>
          <t>Dealer retail</t>
        </is>
      </c>
      <c r="I3724" t="inlineStr">
        <is>
          <t>Private buyer</t>
        </is>
      </c>
      <c r="J3724" t="inlineStr">
        <is>
          <t>Zoya Ahmed</t>
        </is>
      </c>
      <c r="K3724" s="70" t="n">
        <v>35</v>
      </c>
      <c r="L3724" s="71" t="n">
        <v>3913176.22</v>
      </c>
      <c r="M3724" s="71" t="n">
        <v>136961167.7</v>
      </c>
      <c r="N3724" s="71" t="n">
        <v>0</v>
      </c>
      <c r="O3724" s="71" t="n">
        <v>136961167.7</v>
      </c>
      <c r="P3724" s="71" t="n">
        <v>96888880.95999999</v>
      </c>
      <c r="Q3724" s="71" t="n">
        <v>40072286.74</v>
      </c>
      <c r="R3724" t="inlineStr">
        <is>
          <t>TK-02</t>
        </is>
      </c>
      <c r="S3724" t="inlineStr">
        <is>
          <t>Hybrid</t>
        </is>
      </c>
      <c r="T3724" s="70" t="n">
        <v>37</v>
      </c>
      <c r="U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TY103716</t>
        </is>
      </c>
      <c r="B3725" s="68" t="n">
        <v>46156</v>
      </c>
      <c r="C3725" s="69" t="n">
        <v>2026</v>
      </c>
      <c r="D3725" t="inlineStr">
        <is>
          <t>May</t>
        </is>
      </c>
      <c r="E3725" t="inlineStr">
        <is>
          <t>North America</t>
        </is>
      </c>
      <c r="F3725" t="inlineStr">
        <is>
          <t>Canada</t>
        </is>
      </c>
      <c r="G3725" t="inlineStr">
        <is>
          <t>RAV4</t>
        </is>
      </c>
      <c r="H3725" t="inlineStr">
        <is>
          <t>Dealer retail</t>
        </is>
      </c>
      <c r="I3725" t="inlineStr">
        <is>
          <t>Private buyer</t>
        </is>
      </c>
      <c r="J3725" t="inlineStr">
        <is>
          <t>Liam O'Brien</t>
        </is>
      </c>
      <c r="K3725" s="70" t="n">
        <v>15</v>
      </c>
      <c r="L3725" s="71" t="n">
        <v>3630504.93</v>
      </c>
      <c r="M3725" s="71" t="n">
        <v>54457573.95</v>
      </c>
      <c r="N3725" s="71" t="n">
        <v>1089151.48</v>
      </c>
      <c r="O3725" s="71" t="n">
        <v>53368422.47</v>
      </c>
      <c r="P3725" s="71" t="n">
        <v>41351522.17</v>
      </c>
      <c r="Q3725" s="71" t="n">
        <v>12016900.3</v>
      </c>
      <c r="R3725" t="inlineStr">
        <is>
          <t>TO-04</t>
        </is>
      </c>
      <c r="S3725" t="inlineStr">
        <is>
          <t>Hybrid</t>
        </is>
      </c>
      <c r="T3725" s="70" t="n">
        <v>15</v>
      </c>
      <c r="U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TY103717</t>
        </is>
      </c>
      <c r="B3726" s="68" t="n">
        <v>46156</v>
      </c>
      <c r="C3726" s="69" t="n">
        <v>2026</v>
      </c>
      <c r="D3726" t="inlineStr">
        <is>
          <t>May</t>
        </is>
      </c>
      <c r="E3726" t="inlineStr">
        <is>
          <t>Europe</t>
        </is>
      </c>
      <c r="F3726" t="inlineStr">
        <is>
          <t>UK</t>
        </is>
      </c>
      <c r="G3726" t="inlineStr">
        <is>
          <t>Corolla</t>
        </is>
      </c>
      <c r="H3726" t="inlineStr">
        <is>
          <t>Dealer retail</t>
        </is>
      </c>
      <c r="I3726" t="inlineStr">
        <is>
          <t>Private buyer</t>
        </is>
      </c>
      <c r="J3726" t="inlineStr">
        <is>
          <t>Shraddha Kulkarni</t>
        </is>
      </c>
      <c r="K3726" s="70" t="n">
        <v>43</v>
      </c>
      <c r="L3726" s="71" t="n">
        <v>2816677.76</v>
      </c>
      <c r="M3726" s="71" t="n">
        <v>121117143.68</v>
      </c>
      <c r="N3726" s="71" t="n">
        <v>3633514.31</v>
      </c>
      <c r="O3726" s="71" t="n">
        <v>117483629.37</v>
      </c>
      <c r="P3726" s="71" t="n">
        <v>102137311.4</v>
      </c>
      <c r="Q3726" s="71" t="n">
        <v>15346317.97</v>
      </c>
      <c r="R3726" t="inlineStr">
        <is>
          <t>LN-04</t>
        </is>
      </c>
      <c r="S3726" t="inlineStr">
        <is>
          <t>Petrol</t>
        </is>
      </c>
      <c r="T3726" s="70" t="n">
        <v>45</v>
      </c>
      <c r="U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TY103718</t>
        </is>
      </c>
      <c r="B3727" s="68" t="n">
        <v>46156</v>
      </c>
      <c r="C3727" s="69" t="n">
        <v>2026</v>
      </c>
      <c r="D3727" t="inlineStr">
        <is>
          <t>May</t>
        </is>
      </c>
      <c r="E3727" t="inlineStr">
        <is>
          <t>Japan</t>
        </is>
      </c>
      <c r="F3727" t="inlineStr">
        <is>
          <t>Japan</t>
        </is>
      </c>
      <c r="G3727" t="inlineStr">
        <is>
          <t>RAV4</t>
        </is>
      </c>
      <c r="H3727" t="inlineStr">
        <is>
          <t>Dealer retail</t>
        </is>
      </c>
      <c r="I3727" t="inlineStr">
        <is>
          <t>Private buyer</t>
        </is>
      </c>
      <c r="J3727" t="inlineStr">
        <is>
          <t>Ravindra Patil</t>
        </is>
      </c>
      <c r="K3727" s="70" t="n">
        <v>43</v>
      </c>
      <c r="L3727" s="71" t="n">
        <v>3759356.02</v>
      </c>
      <c r="M3727" s="71" t="n">
        <v>161652308.86</v>
      </c>
      <c r="N3727" s="71" t="n">
        <v>3233046.18</v>
      </c>
      <c r="O3727" s="71" t="n">
        <v>158419262.68</v>
      </c>
      <c r="P3727" s="71" t="n">
        <v>126084185.02</v>
      </c>
      <c r="Q3727" s="71" t="n">
        <v>32335077.66</v>
      </c>
      <c r="R3727" t="inlineStr">
        <is>
          <t>TK-03</t>
        </is>
      </c>
      <c r="S3727" t="inlineStr">
        <is>
          <t>Hybrid</t>
        </is>
      </c>
      <c r="T3727" s="70" t="n">
        <v>43</v>
      </c>
      <c r="U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TY103719</t>
        </is>
      </c>
      <c r="B3728" s="68" t="n">
        <v>46156</v>
      </c>
      <c r="C3728" s="69" t="n">
        <v>2026</v>
      </c>
      <c r="D3728" t="inlineStr">
        <is>
          <t>May</t>
        </is>
      </c>
      <c r="E3728" t="inlineStr">
        <is>
          <t>North America</t>
        </is>
      </c>
      <c r="F3728" t="inlineStr">
        <is>
          <t>Canada</t>
        </is>
      </c>
      <c r="G3728" t="inlineStr">
        <is>
          <t>Corolla</t>
        </is>
      </c>
      <c r="H3728" t="inlineStr">
        <is>
          <t>Dealer retail</t>
        </is>
      </c>
      <c r="I3728" t="inlineStr">
        <is>
          <t>Company fleet</t>
        </is>
      </c>
      <c r="J3728" t="inlineStr">
        <is>
          <t>Olivia Brown</t>
        </is>
      </c>
      <c r="K3728" s="70" t="n">
        <v>16</v>
      </c>
      <c r="L3728" s="71" t="n">
        <v>2952109.11</v>
      </c>
      <c r="M3728" s="71" t="n">
        <v>47233745.76</v>
      </c>
      <c r="N3728" s="71" t="n">
        <v>1417012.37</v>
      </c>
      <c r="O3728" s="71" t="n">
        <v>45816733.39</v>
      </c>
      <c r="P3728" s="71" t="n">
        <v>37838008.72</v>
      </c>
      <c r="Q3728" s="71" t="n">
        <v>7978724.67</v>
      </c>
      <c r="R3728" t="inlineStr">
        <is>
          <t>TO-02</t>
        </is>
      </c>
      <c r="S3728" t="inlineStr">
        <is>
          <t>Petrol</t>
        </is>
      </c>
      <c r="T3728" s="70" t="n">
        <v>15</v>
      </c>
      <c r="U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TY103720</t>
        </is>
      </c>
      <c r="B3729" s="68" t="n">
        <v>46156</v>
      </c>
      <c r="C3729" s="69" t="n">
        <v>2026</v>
      </c>
      <c r="D3729" t="inlineStr">
        <is>
          <t>May</t>
        </is>
      </c>
      <c r="E3729" t="inlineStr">
        <is>
          <t>Japan</t>
        </is>
      </c>
      <c r="F3729" t="inlineStr">
        <is>
          <t>Japan</t>
        </is>
      </c>
      <c r="G3729" t="inlineStr">
        <is>
          <t>Camry</t>
        </is>
      </c>
      <c r="H3729" t="inlineStr">
        <is>
          <t>Dealer retail</t>
        </is>
      </c>
      <c r="I3729" t="inlineStr">
        <is>
          <t>Private buyer</t>
        </is>
      </c>
      <c r="J3729" t="inlineStr">
        <is>
          <t>Olivia Brown</t>
        </is>
      </c>
      <c r="K3729" s="70" t="n">
        <v>15</v>
      </c>
      <c r="L3729" s="71" t="n">
        <v>3977163.23</v>
      </c>
      <c r="M3729" s="71" t="n">
        <v>59657448.45</v>
      </c>
      <c r="N3729" s="71" t="n">
        <v>0</v>
      </c>
      <c r="O3729" s="71" t="n">
        <v>59657448.45</v>
      </c>
      <c r="P3729" s="71" t="n">
        <v>48392173.55</v>
      </c>
      <c r="Q3729" s="71" t="n">
        <v>11265274.9</v>
      </c>
      <c r="R3729" t="inlineStr">
        <is>
          <t>NG-03</t>
        </is>
      </c>
      <c r="S3729" t="inlineStr">
        <is>
          <t>Petrol</t>
        </is>
      </c>
      <c r="T3729" s="70" t="n">
        <v>16</v>
      </c>
      <c r="U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TY103721</t>
        </is>
      </c>
      <c r="B3730" s="68" t="n">
        <v>46156</v>
      </c>
      <c r="C3730" s="69" t="n">
        <v>2026</v>
      </c>
      <c r="D3730" t="inlineStr">
        <is>
          <t>May</t>
        </is>
      </c>
      <c r="E3730" t="inlineStr">
        <is>
          <t>Japan</t>
        </is>
      </c>
      <c r="F3730" t="inlineStr">
        <is>
          <t>Japan</t>
        </is>
      </c>
      <c r="G3730" t="inlineStr">
        <is>
          <t>Prius</t>
        </is>
      </c>
      <c r="H3730" t="inlineStr">
        <is>
          <t>Fleet</t>
        </is>
      </c>
      <c r="I3730" t="inlineStr">
        <is>
          <t>Government</t>
        </is>
      </c>
      <c r="J3730" t="inlineStr">
        <is>
          <t>Priya Nair</t>
        </is>
      </c>
      <c r="K3730" s="70" t="n">
        <v>34</v>
      </c>
      <c r="L3730" s="71" t="n">
        <v>3584813.51</v>
      </c>
      <c r="M3730" s="71" t="n">
        <v>121883659.34</v>
      </c>
      <c r="N3730" s="71" t="n">
        <v>2437673.19</v>
      </c>
      <c r="O3730" s="71" t="n">
        <v>119445986.15</v>
      </c>
      <c r="P3730" s="71" t="n">
        <v>99171341.41</v>
      </c>
      <c r="Q3730" s="71" t="n">
        <v>20274644.74</v>
      </c>
      <c r="R3730" t="inlineStr">
        <is>
          <t>TK-01</t>
        </is>
      </c>
      <c r="S3730" t="inlineStr">
        <is>
          <t>Hybrid</t>
        </is>
      </c>
      <c r="T3730" s="70" t="n">
        <v>36</v>
      </c>
      <c r="U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TY103722</t>
        </is>
      </c>
      <c r="B3731" s="68" t="n">
        <v>46156</v>
      </c>
      <c r="C3731" s="69" t="n">
        <v>2026</v>
      </c>
      <c r="D3731" t="inlineStr">
        <is>
          <t>May</t>
        </is>
      </c>
      <c r="E3731" t="inlineStr">
        <is>
          <t>Europe</t>
        </is>
      </c>
      <c r="F3731" t="inlineStr">
        <is>
          <t>France</t>
        </is>
      </c>
      <c r="G3731" t="inlineStr">
        <is>
          <t>bZ4X</t>
        </is>
      </c>
      <c r="H3731" t="inlineStr">
        <is>
          <t>Fleet</t>
        </is>
      </c>
      <c r="I3731" t="inlineStr">
        <is>
          <t>Private buyer</t>
        </is>
      </c>
      <c r="J3731" t="inlineStr">
        <is>
          <t>Yuki Sato</t>
        </is>
      </c>
      <c r="K3731" s="70" t="n">
        <v>9</v>
      </c>
      <c r="L3731" s="71" t="n">
        <v>7024399.12</v>
      </c>
      <c r="M3731" s="71" t="n">
        <v>63219592.08</v>
      </c>
      <c r="N3731" s="71" t="n">
        <v>3160979.6</v>
      </c>
      <c r="O3731" s="71" t="n">
        <v>60058612.48</v>
      </c>
      <c r="P3731" s="71" t="n">
        <v>48522916.51</v>
      </c>
      <c r="Q3731" s="71" t="n">
        <v>11535695.97</v>
      </c>
      <c r="R3731" t="inlineStr">
        <is>
          <t>PA-03</t>
        </is>
      </c>
      <c r="S3731" t="inlineStr">
        <is>
          <t>EV</t>
        </is>
      </c>
      <c r="T3731" s="70" t="n">
        <v>9</v>
      </c>
      <c r="U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TY103723</t>
        </is>
      </c>
      <c r="B3732" s="68" t="n">
        <v>46156</v>
      </c>
      <c r="C3732" s="69" t="n">
        <v>2026</v>
      </c>
      <c r="D3732" t="inlineStr">
        <is>
          <t>May</t>
        </is>
      </c>
      <c r="E3732" t="inlineStr">
        <is>
          <t>Europe</t>
        </is>
      </c>
      <c r="F3732" t="inlineStr">
        <is>
          <t>UK</t>
        </is>
      </c>
      <c r="G3732" t="inlineStr">
        <is>
          <t>RAV4</t>
        </is>
      </c>
      <c r="H3732" t="inlineStr">
        <is>
          <t>Dealer retail</t>
        </is>
      </c>
      <c r="I3732" t="inlineStr">
        <is>
          <t>Private buyer</t>
        </is>
      </c>
      <c r="J3732" t="inlineStr">
        <is>
          <t>Sara Rossi</t>
        </is>
      </c>
      <c r="K3732" s="70" t="n">
        <v>50</v>
      </c>
      <c r="L3732" s="71" t="n">
        <v>3578110.96</v>
      </c>
      <c r="M3732" s="71" t="n">
        <v>178905548</v>
      </c>
      <c r="N3732" s="71" t="n">
        <v>5367166.44</v>
      </c>
      <c r="O3732" s="71" t="n">
        <v>173538381.56</v>
      </c>
      <c r="P3732" s="71" t="n">
        <v>140394859.04</v>
      </c>
      <c r="Q3732" s="71" t="n">
        <v>33143522.52</v>
      </c>
      <c r="R3732" t="inlineStr">
        <is>
          <t>LN-01</t>
        </is>
      </c>
      <c r="S3732" t="inlineStr">
        <is>
          <t>Hybrid</t>
        </is>
      </c>
      <c r="T3732" s="70" t="n">
        <v>55</v>
      </c>
      <c r="U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TY103724</t>
        </is>
      </c>
      <c r="B3733" s="68" t="n">
        <v>46156</v>
      </c>
      <c r="C3733" s="69" t="n">
        <v>2026</v>
      </c>
      <c r="D3733" t="inlineStr">
        <is>
          <t>May</t>
        </is>
      </c>
      <c r="E3733" t="inlineStr">
        <is>
          <t>Japan</t>
        </is>
      </c>
      <c r="F3733" t="inlineStr">
        <is>
          <t>Japan</t>
        </is>
      </c>
      <c r="G3733" t="inlineStr">
        <is>
          <t>Corolla</t>
        </is>
      </c>
      <c r="H3733" t="inlineStr">
        <is>
          <t>Dealer retail</t>
        </is>
      </c>
      <c r="I3733" t="inlineStr">
        <is>
          <t>Company fleet</t>
        </is>
      </c>
      <c r="J3733" t="inlineStr">
        <is>
          <t>Ana Costa</t>
        </is>
      </c>
      <c r="K3733" s="70" t="n">
        <v>4</v>
      </c>
      <c r="L3733" s="71" t="n">
        <v>2794317.34</v>
      </c>
      <c r="M3733" s="71" t="n">
        <v>11177269.36</v>
      </c>
      <c r="N3733" s="71" t="n">
        <v>335318.08</v>
      </c>
      <c r="O3733" s="71" t="n">
        <v>10841951.28</v>
      </c>
      <c r="P3733" s="71" t="n">
        <v>9402281.43</v>
      </c>
      <c r="Q3733" s="71" t="n">
        <v>1439669.85</v>
      </c>
      <c r="R3733" t="inlineStr">
        <is>
          <t>OS-03</t>
        </is>
      </c>
      <c r="S3733" t="inlineStr">
        <is>
          <t>Hybrid</t>
        </is>
      </c>
      <c r="T3733" s="70" t="n">
        <v>4</v>
      </c>
      <c r="U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TY103725</t>
        </is>
      </c>
      <c r="B3734" s="68" t="n">
        <v>46157</v>
      </c>
      <c r="C3734" s="69" t="n">
        <v>2026</v>
      </c>
      <c r="D3734" t="inlineStr">
        <is>
          <t>May</t>
        </is>
      </c>
      <c r="E3734" t="inlineStr">
        <is>
          <t>Europe</t>
        </is>
      </c>
      <c r="F3734" t="inlineStr">
        <is>
          <t>France</t>
        </is>
      </c>
      <c r="G3734" t="inlineStr">
        <is>
          <t>Hilux</t>
        </is>
      </c>
      <c r="H3734" t="inlineStr">
        <is>
          <t>Dealer retail</t>
        </is>
      </c>
      <c r="I3734" t="inlineStr">
        <is>
          <t>Private buyer</t>
        </is>
      </c>
      <c r="J3734" t="inlineStr">
        <is>
          <t>Yuki Sato</t>
        </is>
      </c>
      <c r="K3734" s="70" t="n">
        <v>16</v>
      </c>
      <c r="L3734" s="71" t="n">
        <v>4272798.23</v>
      </c>
      <c r="M3734" s="71" t="n">
        <v>68364771.68000001</v>
      </c>
      <c r="N3734" s="71" t="n">
        <v>1367295.43</v>
      </c>
      <c r="O3734" s="71" t="n">
        <v>66997476.25</v>
      </c>
      <c r="P3734" s="71" t="n">
        <v>50814219.33</v>
      </c>
      <c r="Q3734" s="71" t="n">
        <v>16183256.92</v>
      </c>
      <c r="R3734" t="inlineStr">
        <is>
          <t>PA-02</t>
        </is>
      </c>
      <c r="S3734" t="inlineStr">
        <is>
          <t>Diesel</t>
        </is>
      </c>
      <c r="T3734" s="70" t="n">
        <v>17</v>
      </c>
      <c r="U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TY103726</t>
        </is>
      </c>
      <c r="B3735" s="68" t="n">
        <v>46157</v>
      </c>
      <c r="C3735" s="69" t="n">
        <v>2026</v>
      </c>
      <c r="D3735" t="inlineStr">
        <is>
          <t>May</t>
        </is>
      </c>
      <c r="E3735" t="inlineStr">
        <is>
          <t>North America</t>
        </is>
      </c>
      <c r="F3735" t="inlineStr">
        <is>
          <t>Canada</t>
        </is>
      </c>
      <c r="G3735" t="inlineStr">
        <is>
          <t>bZ4X</t>
        </is>
      </c>
      <c r="H3735" t="inlineStr">
        <is>
          <t>Dealer retail</t>
        </is>
      </c>
      <c r="I3735" t="inlineStr">
        <is>
          <t>Private buyer</t>
        </is>
      </c>
      <c r="J3735" t="inlineStr">
        <is>
          <t>Emma Clarke</t>
        </is>
      </c>
      <c r="K3735" s="70" t="n">
        <v>42</v>
      </c>
      <c r="L3735" s="71" t="n">
        <v>7073629.31</v>
      </c>
      <c r="M3735" s="71" t="n">
        <v>297092431.02</v>
      </c>
      <c r="N3735" s="71" t="n">
        <v>14854621.55</v>
      </c>
      <c r="O3735" s="71" t="n">
        <v>282237809.47</v>
      </c>
      <c r="P3735" s="71" t="n">
        <v>235448804.07</v>
      </c>
      <c r="Q3735" s="71" t="n">
        <v>46789005.4</v>
      </c>
      <c r="R3735" t="inlineStr">
        <is>
          <t>TO-01</t>
        </is>
      </c>
      <c r="S3735" t="inlineStr">
        <is>
          <t>EV</t>
        </is>
      </c>
      <c r="T3735" s="70" t="n">
        <v>43</v>
      </c>
      <c r="U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TY103727</t>
        </is>
      </c>
      <c r="B3736" s="68" t="n">
        <v>46157</v>
      </c>
      <c r="C3736" s="69" t="n">
        <v>2026</v>
      </c>
      <c r="D3736" t="inlineStr">
        <is>
          <t>May</t>
        </is>
      </c>
      <c r="E3736" t="inlineStr">
        <is>
          <t>Japan</t>
        </is>
      </c>
      <c r="F3736" t="inlineStr">
        <is>
          <t>Japan</t>
        </is>
      </c>
      <c r="G3736" t="inlineStr">
        <is>
          <t>RAV4</t>
        </is>
      </c>
      <c r="H3736" t="inlineStr">
        <is>
          <t>Dealer retail</t>
        </is>
      </c>
      <c r="I3736" t="inlineStr">
        <is>
          <t>Private buyer</t>
        </is>
      </c>
      <c r="J3736" t="inlineStr">
        <is>
          <t>Fatima Al-Saud</t>
        </is>
      </c>
      <c r="K3736" s="70" t="n">
        <v>52</v>
      </c>
      <c r="L3736" s="71" t="n">
        <v>3933353.94</v>
      </c>
      <c r="M3736" s="71" t="n">
        <v>204534404.88</v>
      </c>
      <c r="N3736" s="71" t="n">
        <v>6136032.15</v>
      </c>
      <c r="O3736" s="71" t="n">
        <v>198398372.73</v>
      </c>
      <c r="P3736" s="71" t="n">
        <v>146311027.71</v>
      </c>
      <c r="Q3736" s="71" t="n">
        <v>52087345.02</v>
      </c>
      <c r="R3736" t="inlineStr">
        <is>
          <t>OS-02</t>
        </is>
      </c>
      <c r="S3736" t="inlineStr">
        <is>
          <t>Hybrid</t>
        </is>
      </c>
      <c r="T3736" s="70" t="n">
        <v>51</v>
      </c>
      <c r="U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TY103728</t>
        </is>
      </c>
      <c r="B3737" s="68" t="n">
        <v>46157</v>
      </c>
      <c r="C3737" s="69" t="n">
        <v>2026</v>
      </c>
      <c r="D3737" t="inlineStr">
        <is>
          <t>May</t>
        </is>
      </c>
      <c r="E3737" t="inlineStr">
        <is>
          <t>Middle East</t>
        </is>
      </c>
      <c r="F3737" t="inlineStr">
        <is>
          <t>UAE</t>
        </is>
      </c>
      <c r="G3737" t="inlineStr">
        <is>
          <t>Prius</t>
        </is>
      </c>
      <c r="H3737" t="inlineStr">
        <is>
          <t>Online reservation</t>
        </is>
      </c>
      <c r="I3737" t="inlineStr">
        <is>
          <t>Private buyer</t>
        </is>
      </c>
      <c r="J3737" t="inlineStr">
        <is>
          <t>Noah Smith</t>
        </is>
      </c>
      <c r="K3737" s="70" t="n">
        <v>30</v>
      </c>
      <c r="L3737" s="71" t="n">
        <v>3731072.5</v>
      </c>
      <c r="M3737" s="71" t="n">
        <v>111932175</v>
      </c>
      <c r="N3737" s="71" t="n">
        <v>0</v>
      </c>
      <c r="O3737" s="71" t="n">
        <v>111932175</v>
      </c>
      <c r="P3737" s="71" t="n">
        <v>81847772.68000001</v>
      </c>
      <c r="Q3737" s="71" t="n">
        <v>30084402.32</v>
      </c>
      <c r="R3737" t="inlineStr">
        <is>
          <t>DB-04</t>
        </is>
      </c>
      <c r="S3737" t="inlineStr">
        <is>
          <t>Hybrid</t>
        </is>
      </c>
      <c r="T3737" s="70" t="n">
        <v>32</v>
      </c>
      <c r="U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TY103729</t>
        </is>
      </c>
      <c r="B3738" s="68" t="n">
        <v>46157</v>
      </c>
      <c r="C3738" s="69" t="n">
        <v>2026</v>
      </c>
      <c r="D3738" t="inlineStr">
        <is>
          <t>May</t>
        </is>
      </c>
      <c r="E3738" t="inlineStr">
        <is>
          <t>North America</t>
        </is>
      </c>
      <c r="F3738" t="inlineStr">
        <is>
          <t>USA</t>
        </is>
      </c>
      <c r="G3738" t="inlineStr">
        <is>
          <t>Corolla</t>
        </is>
      </c>
      <c r="H3738" t="inlineStr">
        <is>
          <t>Online reservation</t>
        </is>
      </c>
      <c r="I3738" t="inlineStr">
        <is>
          <t>Private buyer</t>
        </is>
      </c>
      <c r="J3738" t="inlineStr">
        <is>
          <t>Olivia Brown</t>
        </is>
      </c>
      <c r="K3738" s="70" t="n">
        <v>42</v>
      </c>
      <c r="L3738" s="71" t="n">
        <v>2927882.15</v>
      </c>
      <c r="M3738" s="71" t="n">
        <v>122971050.3</v>
      </c>
      <c r="N3738" s="71" t="n">
        <v>3689131.51</v>
      </c>
      <c r="O3738" s="71" t="n">
        <v>119281918.79</v>
      </c>
      <c r="P3738" s="71" t="n">
        <v>95837005.47</v>
      </c>
      <c r="Q3738" s="71" t="n">
        <v>23444913.32</v>
      </c>
      <c r="R3738" t="inlineStr">
        <is>
          <t>LA-02</t>
        </is>
      </c>
      <c r="S3738" t="inlineStr">
        <is>
          <t>Petrol</t>
        </is>
      </c>
      <c r="T3738" s="70" t="n">
        <v>45</v>
      </c>
      <c r="U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TY103730</t>
        </is>
      </c>
      <c r="B3739" s="68" t="n">
        <v>46157</v>
      </c>
      <c r="C3739" s="69" t="n">
        <v>2026</v>
      </c>
      <c r="D3739" t="inlineStr">
        <is>
          <t>May</t>
        </is>
      </c>
      <c r="E3739" t="inlineStr">
        <is>
          <t>Asia</t>
        </is>
      </c>
      <c r="F3739" t="inlineStr">
        <is>
          <t>India</t>
        </is>
      </c>
      <c r="G3739" t="inlineStr">
        <is>
          <t>bZ4X</t>
        </is>
      </c>
      <c r="H3739" t="inlineStr">
        <is>
          <t>Dealer retail</t>
        </is>
      </c>
      <c r="I3739" t="inlineStr">
        <is>
          <t>Company fleet</t>
        </is>
      </c>
      <c r="J3739" t="inlineStr">
        <is>
          <t>Fatima Al-Saud</t>
        </is>
      </c>
      <c r="K3739" s="70" t="n">
        <v>10</v>
      </c>
      <c r="L3739" s="71" t="n">
        <v>7220238.64</v>
      </c>
      <c r="M3739" s="71" t="n">
        <v>72202386.40000001</v>
      </c>
      <c r="N3739" s="71" t="n">
        <v>0</v>
      </c>
      <c r="O3739" s="71" t="n">
        <v>72202386.40000001</v>
      </c>
      <c r="P3739" s="71" t="n">
        <v>54650757.53</v>
      </c>
      <c r="Q3739" s="71" t="n">
        <v>17551628.87</v>
      </c>
      <c r="R3739" t="inlineStr">
        <is>
          <t>DL-03</t>
        </is>
      </c>
      <c r="S3739" t="inlineStr">
        <is>
          <t>EV</t>
        </is>
      </c>
      <c r="T3739" s="70" t="n">
        <v>10</v>
      </c>
      <c r="U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TY103731</t>
        </is>
      </c>
      <c r="B3740" s="68" t="n">
        <v>46157</v>
      </c>
      <c r="C3740" s="69" t="n">
        <v>2026</v>
      </c>
      <c r="D3740" t="inlineStr">
        <is>
          <t>May</t>
        </is>
      </c>
      <c r="E3740" t="inlineStr">
        <is>
          <t>North America</t>
        </is>
      </c>
      <c r="F3740" t="inlineStr">
        <is>
          <t>USA</t>
        </is>
      </c>
      <c r="G3740" t="inlineStr">
        <is>
          <t>Prius</t>
        </is>
      </c>
      <c r="H3740" t="inlineStr">
        <is>
          <t>Online reservation</t>
        </is>
      </c>
      <c r="I3740" t="inlineStr">
        <is>
          <t>Private buyer</t>
        </is>
      </c>
      <c r="J3740" t="inlineStr">
        <is>
          <t>Shraddha Kulkarni</t>
        </is>
      </c>
      <c r="K3740" s="70" t="n">
        <v>42</v>
      </c>
      <c r="L3740" s="71" t="n">
        <v>3801842.42</v>
      </c>
      <c r="M3740" s="71" t="n">
        <v>159677381.64</v>
      </c>
      <c r="N3740" s="71" t="n">
        <v>4790321.45</v>
      </c>
      <c r="O3740" s="71" t="n">
        <v>154887060.19</v>
      </c>
      <c r="P3740" s="71" t="n">
        <v>115030573.21</v>
      </c>
      <c r="Q3740" s="71" t="n">
        <v>39856486.98</v>
      </c>
      <c r="R3740" t="inlineStr">
        <is>
          <t>TX-02</t>
        </is>
      </c>
      <c r="S3740" t="inlineStr">
        <is>
          <t>Hybrid</t>
        </is>
      </c>
      <c r="T3740" s="70" t="n">
        <v>45</v>
      </c>
      <c r="U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TY103732</t>
        </is>
      </c>
      <c r="B3741" s="68" t="n">
        <v>46157</v>
      </c>
      <c r="C3741" s="69" t="n">
        <v>2026</v>
      </c>
      <c r="D3741" t="inlineStr">
        <is>
          <t>May</t>
        </is>
      </c>
      <c r="E3741" t="inlineStr">
        <is>
          <t>Japan</t>
        </is>
      </c>
      <c r="F3741" t="inlineStr">
        <is>
          <t>Japan</t>
        </is>
      </c>
      <c r="G3741" t="inlineStr">
        <is>
          <t>Prius</t>
        </is>
      </c>
      <c r="H3741" t="inlineStr">
        <is>
          <t>Dealer retail</t>
        </is>
      </c>
      <c r="I3741" t="inlineStr">
        <is>
          <t>Private buyer</t>
        </is>
      </c>
      <c r="J3741" t="inlineStr">
        <is>
          <t>Omar Haddad</t>
        </is>
      </c>
      <c r="K3741" s="70" t="n">
        <v>28</v>
      </c>
      <c r="L3741" s="71" t="n">
        <v>3648091.23</v>
      </c>
      <c r="M3741" s="71" t="n">
        <v>102146554.44</v>
      </c>
      <c r="N3741" s="71" t="n">
        <v>0</v>
      </c>
      <c r="O3741" s="71" t="n">
        <v>102146554.44</v>
      </c>
      <c r="P3741" s="71" t="n">
        <v>82078654.92</v>
      </c>
      <c r="Q3741" s="71" t="n">
        <v>20067899.52</v>
      </c>
      <c r="R3741" t="inlineStr">
        <is>
          <t>OS-03</t>
        </is>
      </c>
      <c r="S3741" t="inlineStr">
        <is>
          <t>Hybrid</t>
        </is>
      </c>
      <c r="T3741" s="70" t="n">
        <v>31</v>
      </c>
      <c r="U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TY103733</t>
        </is>
      </c>
      <c r="B3742" s="68" t="n">
        <v>46157</v>
      </c>
      <c r="C3742" s="69" t="n">
        <v>2026</v>
      </c>
      <c r="D3742" t="inlineStr">
        <is>
          <t>May</t>
        </is>
      </c>
      <c r="E3742" t="inlineStr">
        <is>
          <t>North America</t>
        </is>
      </c>
      <c r="F3742" t="inlineStr">
        <is>
          <t>Canada</t>
        </is>
      </c>
      <c r="G3742" t="inlineStr">
        <is>
          <t>Hilux</t>
        </is>
      </c>
      <c r="H3742" t="inlineStr">
        <is>
          <t>Dealer retail</t>
        </is>
      </c>
      <c r="I3742" t="inlineStr">
        <is>
          <t>Private buyer</t>
        </is>
      </c>
      <c r="J3742" t="inlineStr">
        <is>
          <t>Yuki Sato</t>
        </is>
      </c>
      <c r="K3742" s="70" t="n">
        <v>35</v>
      </c>
      <c r="L3742" s="71" t="n">
        <v>3925128.84</v>
      </c>
      <c r="M3742" s="71" t="n">
        <v>137379509.4</v>
      </c>
      <c r="N3742" s="71" t="n">
        <v>2747590.19</v>
      </c>
      <c r="O3742" s="71" t="n">
        <v>134631919.21</v>
      </c>
      <c r="P3742" s="71" t="n">
        <v>109416926.76</v>
      </c>
      <c r="Q3742" s="71" t="n">
        <v>25214992.45</v>
      </c>
      <c r="R3742" t="inlineStr">
        <is>
          <t>TO-03</t>
        </is>
      </c>
      <c r="S3742" t="inlineStr">
        <is>
          <t>Petrol</t>
        </is>
      </c>
      <c r="T3742" s="70" t="n">
        <v>34</v>
      </c>
      <c r="U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TY103734</t>
        </is>
      </c>
      <c r="B3743" s="68" t="n">
        <v>46157</v>
      </c>
      <c r="C3743" s="69" t="n">
        <v>2026</v>
      </c>
      <c r="D3743" t="inlineStr">
        <is>
          <t>May</t>
        </is>
      </c>
      <c r="E3743" t="inlineStr">
        <is>
          <t>North America</t>
        </is>
      </c>
      <c r="F3743" t="inlineStr">
        <is>
          <t>USA</t>
        </is>
      </c>
      <c r="G3743" t="inlineStr">
        <is>
          <t>Corolla</t>
        </is>
      </c>
      <c r="H3743" t="inlineStr">
        <is>
          <t>Dealer retail</t>
        </is>
      </c>
      <c r="I3743" t="inlineStr">
        <is>
          <t>Private buyer</t>
        </is>
      </c>
      <c r="J3743" t="inlineStr">
        <is>
          <t>Kofi Mensah</t>
        </is>
      </c>
      <c r="K3743" s="70" t="n">
        <v>10</v>
      </c>
      <c r="L3743" s="71" t="n">
        <v>2806350.01</v>
      </c>
      <c r="M3743" s="71" t="n">
        <v>28063500.1</v>
      </c>
      <c r="N3743" s="71" t="n">
        <v>1403175.01</v>
      </c>
      <c r="O3743" s="71" t="n">
        <v>26660325.09</v>
      </c>
      <c r="P3743" s="71" t="n">
        <v>22892763.26</v>
      </c>
      <c r="Q3743" s="71" t="n">
        <v>3767561.83</v>
      </c>
      <c r="R3743" t="inlineStr">
        <is>
          <t>NY-04</t>
        </is>
      </c>
      <c r="S3743" t="inlineStr">
        <is>
          <t>Petrol</t>
        </is>
      </c>
      <c r="T3743" s="70" t="n">
        <v>11</v>
      </c>
      <c r="U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TY103735</t>
        </is>
      </c>
      <c r="B3744" s="68" t="n">
        <v>46157</v>
      </c>
      <c r="C3744" s="69" t="n">
        <v>2026</v>
      </c>
      <c r="D3744" t="inlineStr">
        <is>
          <t>May</t>
        </is>
      </c>
      <c r="E3744" t="inlineStr">
        <is>
          <t>Asia</t>
        </is>
      </c>
      <c r="F3744" t="inlineStr">
        <is>
          <t>India</t>
        </is>
      </c>
      <c r="G3744" t="inlineStr">
        <is>
          <t>Corolla</t>
        </is>
      </c>
      <c r="H3744" t="inlineStr">
        <is>
          <t>Fleet</t>
        </is>
      </c>
      <c r="I3744" t="inlineStr">
        <is>
          <t>Private buyer</t>
        </is>
      </c>
      <c r="J3744" t="inlineStr">
        <is>
          <t>Olivia Brown</t>
        </is>
      </c>
      <c r="K3744" s="70" t="n">
        <v>43</v>
      </c>
      <c r="L3744" s="71" t="n">
        <v>2805836.43</v>
      </c>
      <c r="M3744" s="71" t="n">
        <v>120650966.49</v>
      </c>
      <c r="N3744" s="71" t="n">
        <v>6032548.32</v>
      </c>
      <c r="O3744" s="71" t="n">
        <v>114618418.17</v>
      </c>
      <c r="P3744" s="71" t="n">
        <v>100688724.94</v>
      </c>
      <c r="Q3744" s="71" t="n">
        <v>13929693.23</v>
      </c>
      <c r="R3744" t="inlineStr">
        <is>
          <t>BL-01</t>
        </is>
      </c>
      <c r="S3744" t="inlineStr">
        <is>
          <t>Hybrid</t>
        </is>
      </c>
      <c r="T3744" s="70" t="n">
        <v>45</v>
      </c>
      <c r="U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TY103736</t>
        </is>
      </c>
      <c r="B3745" s="68" t="n">
        <v>46157</v>
      </c>
      <c r="C3745" s="69" t="n">
        <v>2026</v>
      </c>
      <c r="D3745" t="inlineStr">
        <is>
          <t>May</t>
        </is>
      </c>
      <c r="E3745" t="inlineStr">
        <is>
          <t>North America</t>
        </is>
      </c>
      <c r="F3745" t="inlineStr">
        <is>
          <t>USA</t>
        </is>
      </c>
      <c r="G3745" t="inlineStr">
        <is>
          <t>Land Cruiser</t>
        </is>
      </c>
      <c r="H3745" t="inlineStr">
        <is>
          <t>Dealer retail</t>
        </is>
      </c>
      <c r="I3745" t="inlineStr">
        <is>
          <t>Government</t>
        </is>
      </c>
      <c r="J3745" t="inlineStr">
        <is>
          <t>Amir Khan</t>
        </is>
      </c>
      <c r="K3745" s="70" t="n">
        <v>44</v>
      </c>
      <c r="L3745" s="71" t="n">
        <v>7306613.91</v>
      </c>
      <c r="M3745" s="71" t="n">
        <v>321491012.04</v>
      </c>
      <c r="N3745" s="71" t="n">
        <v>16074550.6</v>
      </c>
      <c r="O3745" s="71" t="n">
        <v>305416461.44</v>
      </c>
      <c r="P3745" s="71" t="n">
        <v>239367694.28</v>
      </c>
      <c r="Q3745" s="71" t="n">
        <v>66048767.16</v>
      </c>
      <c r="R3745" t="inlineStr">
        <is>
          <t>TX-02</t>
        </is>
      </c>
      <c r="S3745" t="inlineStr">
        <is>
          <t>Hybrid</t>
        </is>
      </c>
      <c r="T3745" s="70" t="n">
        <v>46</v>
      </c>
      <c r="U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TY103737</t>
        </is>
      </c>
      <c r="B3746" s="68" t="n">
        <v>46157</v>
      </c>
      <c r="C3746" s="69" t="n">
        <v>2026</v>
      </c>
      <c r="D3746" t="inlineStr">
        <is>
          <t>May</t>
        </is>
      </c>
      <c r="E3746" t="inlineStr">
        <is>
          <t>Japan</t>
        </is>
      </c>
      <c r="F3746" t="inlineStr">
        <is>
          <t>Japan</t>
        </is>
      </c>
      <c r="G3746" t="inlineStr">
        <is>
          <t>RAV4</t>
        </is>
      </c>
      <c r="H3746" t="inlineStr">
        <is>
          <t>Fleet</t>
        </is>
      </c>
      <c r="I3746" t="inlineStr">
        <is>
          <t>Private buyer</t>
        </is>
      </c>
      <c r="J3746" t="inlineStr">
        <is>
          <t>Ravindra Patil</t>
        </is>
      </c>
      <c r="K3746" s="70" t="n">
        <v>38</v>
      </c>
      <c r="L3746" s="71" t="n">
        <v>3525084.83</v>
      </c>
      <c r="M3746" s="71" t="n">
        <v>133953223.54</v>
      </c>
      <c r="N3746" s="71" t="n">
        <v>2679064.47</v>
      </c>
      <c r="O3746" s="71" t="n">
        <v>131274159.07</v>
      </c>
      <c r="P3746" s="71" t="n">
        <v>105014977.29</v>
      </c>
      <c r="Q3746" s="71" t="n">
        <v>26259181.78</v>
      </c>
      <c r="R3746" t="inlineStr">
        <is>
          <t>OS-04</t>
        </is>
      </c>
      <c r="S3746" t="inlineStr">
        <is>
          <t>Hybrid</t>
        </is>
      </c>
      <c r="T3746" s="70" t="n">
        <v>40</v>
      </c>
      <c r="U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TY103738</t>
        </is>
      </c>
      <c r="B3747" s="68" t="n">
        <v>46158</v>
      </c>
      <c r="C3747" s="69" t="n">
        <v>2026</v>
      </c>
      <c r="D3747" t="inlineStr">
        <is>
          <t>May</t>
        </is>
      </c>
      <c r="E3747" t="inlineStr">
        <is>
          <t>Asia</t>
        </is>
      </c>
      <c r="F3747" t="inlineStr">
        <is>
          <t>Indonesia</t>
        </is>
      </c>
      <c r="G3747" t="inlineStr">
        <is>
          <t>Hilux</t>
        </is>
      </c>
      <c r="H3747" t="inlineStr">
        <is>
          <t>Fleet</t>
        </is>
      </c>
      <c r="I3747" t="inlineStr">
        <is>
          <t>Private buyer</t>
        </is>
      </c>
      <c r="J3747" t="inlineStr">
        <is>
          <t>Noah Smith</t>
        </is>
      </c>
      <c r="K3747" s="70" t="n">
        <v>14</v>
      </c>
      <c r="L3747" s="71" t="n">
        <v>3979653.45</v>
      </c>
      <c r="M3747" s="71" t="n">
        <v>55715148.3</v>
      </c>
      <c r="N3747" s="71" t="n">
        <v>1671454.45</v>
      </c>
      <c r="O3747" s="71" t="n">
        <v>54043693.85</v>
      </c>
      <c r="P3747" s="71" t="n">
        <v>45854752.18</v>
      </c>
      <c r="Q3747" s="71" t="n">
        <v>8188941.67</v>
      </c>
      <c r="R3747" t="inlineStr">
        <is>
          <t>JK-04</t>
        </is>
      </c>
      <c r="S3747" t="inlineStr">
        <is>
          <t>Diesel</t>
        </is>
      </c>
      <c r="T3747" s="70" t="n">
        <v>15</v>
      </c>
      <c r="U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TY103739</t>
        </is>
      </c>
      <c r="B3748" s="68" t="n">
        <v>46158</v>
      </c>
      <c r="C3748" s="69" t="n">
        <v>2026</v>
      </c>
      <c r="D3748" t="inlineStr">
        <is>
          <t>May</t>
        </is>
      </c>
      <c r="E3748" t="inlineStr">
        <is>
          <t>Middle East</t>
        </is>
      </c>
      <c r="F3748" t="inlineStr">
        <is>
          <t>UAE</t>
        </is>
      </c>
      <c r="G3748" t="inlineStr">
        <is>
          <t>bZ4X</t>
        </is>
      </c>
      <c r="H3748" t="inlineStr">
        <is>
          <t>Dealer retail</t>
        </is>
      </c>
      <c r="I3748" t="inlineStr">
        <is>
          <t>Company fleet</t>
        </is>
      </c>
      <c r="J3748" t="inlineStr">
        <is>
          <t>Aisha Bello</t>
        </is>
      </c>
      <c r="K3748" s="70" t="n">
        <v>2</v>
      </c>
      <c r="L3748" s="71" t="n">
        <v>7028775.47</v>
      </c>
      <c r="M3748" s="71" t="n">
        <v>14057550.94</v>
      </c>
      <c r="N3748" s="71" t="n">
        <v>281151.02</v>
      </c>
      <c r="O3748" s="71" t="n">
        <v>13776399.92</v>
      </c>
      <c r="P3748" s="71" t="n">
        <v>11016456.7</v>
      </c>
      <c r="Q3748" s="71" t="n">
        <v>2759943.22</v>
      </c>
      <c r="R3748" t="inlineStr">
        <is>
          <t>DB-04</t>
        </is>
      </c>
      <c r="S3748" t="inlineStr">
        <is>
          <t>EV</t>
        </is>
      </c>
      <c r="T3748" s="70" t="n">
        <v>2</v>
      </c>
      <c r="U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TY103740</t>
        </is>
      </c>
      <c r="B3749" s="68" t="n">
        <v>46158</v>
      </c>
      <c r="C3749" s="69" t="n">
        <v>2026</v>
      </c>
      <c r="D3749" t="inlineStr">
        <is>
          <t>May</t>
        </is>
      </c>
      <c r="E3749" t="inlineStr">
        <is>
          <t>Europe</t>
        </is>
      </c>
      <c r="F3749" t="inlineStr">
        <is>
          <t>Germany</t>
        </is>
      </c>
      <c r="G3749" t="inlineStr">
        <is>
          <t>bZ4X</t>
        </is>
      </c>
      <c r="H3749" t="inlineStr">
        <is>
          <t>Dealer retail</t>
        </is>
      </c>
      <c r="I3749" t="inlineStr">
        <is>
          <t>Government</t>
        </is>
      </c>
      <c r="J3749" t="inlineStr">
        <is>
          <t>Emma Clarke</t>
        </is>
      </c>
      <c r="K3749" s="70" t="n">
        <v>42</v>
      </c>
      <c r="L3749" s="71" t="n">
        <v>7017815.22</v>
      </c>
      <c r="M3749" s="71" t="n">
        <v>294748239.24</v>
      </c>
      <c r="N3749" s="71" t="n">
        <v>0</v>
      </c>
      <c r="O3749" s="71" t="n">
        <v>294748239.24</v>
      </c>
      <c r="P3749" s="71" t="n">
        <v>233255740.87</v>
      </c>
      <c r="Q3749" s="71" t="n">
        <v>61492498.37</v>
      </c>
      <c r="R3749" t="inlineStr">
        <is>
          <t>BE-02</t>
        </is>
      </c>
      <c r="S3749" t="inlineStr">
        <is>
          <t>EV</t>
        </is>
      </c>
      <c r="T3749" s="70" t="n">
        <v>42</v>
      </c>
      <c r="U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TY103741</t>
        </is>
      </c>
      <c r="B3750" s="68" t="n">
        <v>46158</v>
      </c>
      <c r="C3750" s="69" t="n">
        <v>2026</v>
      </c>
      <c r="D3750" t="inlineStr">
        <is>
          <t>May</t>
        </is>
      </c>
      <c r="E3750" t="inlineStr">
        <is>
          <t>Japan</t>
        </is>
      </c>
      <c r="F3750" t="inlineStr">
        <is>
          <t>Japan</t>
        </is>
      </c>
      <c r="G3750" t="inlineStr">
        <is>
          <t>Land Cruiser</t>
        </is>
      </c>
      <c r="H3750" t="inlineStr">
        <is>
          <t>Fleet</t>
        </is>
      </c>
      <c r="I3750" t="inlineStr">
        <is>
          <t>Government</t>
        </is>
      </c>
      <c r="J3750" t="inlineStr">
        <is>
          <t>Zoya Ahmed</t>
        </is>
      </c>
      <c r="K3750" s="70" t="n">
        <v>3</v>
      </c>
      <c r="L3750" s="71" t="n">
        <v>7375814.43</v>
      </c>
      <c r="M3750" s="71" t="n">
        <v>22127443.29</v>
      </c>
      <c r="N3750" s="71" t="n">
        <v>442548.87</v>
      </c>
      <c r="O3750" s="71" t="n">
        <v>21684894.42</v>
      </c>
      <c r="P3750" s="71" t="n">
        <v>16086810.72</v>
      </c>
      <c r="Q3750" s="71" t="n">
        <v>5598083.7</v>
      </c>
      <c r="R3750" t="inlineStr">
        <is>
          <t>TK-01</t>
        </is>
      </c>
      <c r="S3750" t="inlineStr">
        <is>
          <t>Diesel</t>
        </is>
      </c>
      <c r="T3750" s="70" t="n">
        <v>3</v>
      </c>
      <c r="U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TY103742</t>
        </is>
      </c>
      <c r="B3751" s="68" t="n">
        <v>46158</v>
      </c>
      <c r="C3751" s="69" t="n">
        <v>2026</v>
      </c>
      <c r="D3751" t="inlineStr">
        <is>
          <t>May</t>
        </is>
      </c>
      <c r="E3751" t="inlineStr">
        <is>
          <t>Middle East</t>
        </is>
      </c>
      <c r="F3751" t="inlineStr">
        <is>
          <t>Saudi Arabia</t>
        </is>
      </c>
      <c r="G3751" t="inlineStr">
        <is>
          <t>RAV4</t>
        </is>
      </c>
      <c r="H3751" t="inlineStr">
        <is>
          <t>Online reservation</t>
        </is>
      </c>
      <c r="I3751" t="inlineStr">
        <is>
          <t>Private buyer</t>
        </is>
      </c>
      <c r="J3751" t="inlineStr">
        <is>
          <t>Emma Clarke</t>
        </is>
      </c>
      <c r="K3751" s="70" t="n">
        <v>31</v>
      </c>
      <c r="L3751" s="71" t="n">
        <v>3935217.3</v>
      </c>
      <c r="M3751" s="71" t="n">
        <v>121991736.3</v>
      </c>
      <c r="N3751" s="71" t="n">
        <v>2439834.73</v>
      </c>
      <c r="O3751" s="71" t="n">
        <v>119551901.57</v>
      </c>
      <c r="P3751" s="71" t="n">
        <v>87111386.84</v>
      </c>
      <c r="Q3751" s="71" t="n">
        <v>32440514.73</v>
      </c>
      <c r="R3751" t="inlineStr">
        <is>
          <t>RY-04</t>
        </is>
      </c>
      <c r="S3751" t="inlineStr">
        <is>
          <t>Petrol</t>
        </is>
      </c>
      <c r="T3751" s="70" t="n">
        <v>30</v>
      </c>
      <c r="U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TY103743</t>
        </is>
      </c>
      <c r="B3752" s="68" t="n">
        <v>46158</v>
      </c>
      <c r="C3752" s="69" t="n">
        <v>2026</v>
      </c>
      <c r="D3752" t="inlineStr">
        <is>
          <t>May</t>
        </is>
      </c>
      <c r="E3752" t="inlineStr">
        <is>
          <t>Asia</t>
        </is>
      </c>
      <c r="F3752" t="inlineStr">
        <is>
          <t>Thailand</t>
        </is>
      </c>
      <c r="G3752" t="inlineStr">
        <is>
          <t>Corolla</t>
        </is>
      </c>
      <c r="H3752" t="inlineStr">
        <is>
          <t>Dealer retail</t>
        </is>
      </c>
      <c r="I3752" t="inlineStr">
        <is>
          <t>Private buyer</t>
        </is>
      </c>
      <c r="J3752" t="inlineStr">
        <is>
          <t>Lucas Martin</t>
        </is>
      </c>
      <c r="K3752" s="70" t="n">
        <v>32</v>
      </c>
      <c r="L3752" s="71" t="n">
        <v>2900385.81</v>
      </c>
      <c r="M3752" s="71" t="n">
        <v>92812345.92</v>
      </c>
      <c r="N3752" s="71" t="n">
        <v>4640617.3</v>
      </c>
      <c r="O3752" s="71" t="n">
        <v>88171728.62</v>
      </c>
      <c r="P3752" s="71" t="n">
        <v>72321337.56</v>
      </c>
      <c r="Q3752" s="71" t="n">
        <v>15850391.06</v>
      </c>
      <c r="R3752" t="inlineStr">
        <is>
          <t>BK-04</t>
        </is>
      </c>
      <c r="S3752" t="inlineStr">
        <is>
          <t>Petrol</t>
        </is>
      </c>
      <c r="T3752" s="70" t="n">
        <v>33</v>
      </c>
      <c r="U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TY103744</t>
        </is>
      </c>
      <c r="B3753" s="68" t="n">
        <v>46159</v>
      </c>
      <c r="C3753" s="69" t="n">
        <v>2026</v>
      </c>
      <c r="D3753" t="inlineStr">
        <is>
          <t>May</t>
        </is>
      </c>
      <c r="E3753" t="inlineStr">
        <is>
          <t>Japan</t>
        </is>
      </c>
      <c r="F3753" t="inlineStr">
        <is>
          <t>Japan</t>
        </is>
      </c>
      <c r="G3753" t="inlineStr">
        <is>
          <t>Corolla</t>
        </is>
      </c>
      <c r="H3753" t="inlineStr">
        <is>
          <t>Dealer retail</t>
        </is>
      </c>
      <c r="I3753" t="inlineStr">
        <is>
          <t>Private buyer</t>
        </is>
      </c>
      <c r="J3753" t="inlineStr">
        <is>
          <t>Aisha Bello</t>
        </is>
      </c>
      <c r="K3753" s="70" t="n">
        <v>22</v>
      </c>
      <c r="L3753" s="71" t="n">
        <v>2697711.6</v>
      </c>
      <c r="M3753" s="71" t="n">
        <v>59349655.2</v>
      </c>
      <c r="N3753" s="71" t="n">
        <v>0</v>
      </c>
      <c r="O3753" s="71" t="n">
        <v>59349655.2</v>
      </c>
      <c r="P3753" s="71" t="n">
        <v>52362729.44</v>
      </c>
      <c r="Q3753" s="71" t="n">
        <v>6986925.76</v>
      </c>
      <c r="R3753" t="inlineStr">
        <is>
          <t>NG-03</t>
        </is>
      </c>
      <c r="S3753" t="inlineStr">
        <is>
          <t>Petrol</t>
        </is>
      </c>
      <c r="T3753" s="70" t="n">
        <v>22</v>
      </c>
      <c r="U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TY103745</t>
        </is>
      </c>
      <c r="B3754" s="68" t="n">
        <v>46159</v>
      </c>
      <c r="C3754" s="69" t="n">
        <v>2026</v>
      </c>
      <c r="D3754" t="inlineStr">
        <is>
          <t>May</t>
        </is>
      </c>
      <c r="E3754" t="inlineStr">
        <is>
          <t>Asia</t>
        </is>
      </c>
      <c r="F3754" t="inlineStr">
        <is>
          <t>Thailand</t>
        </is>
      </c>
      <c r="G3754" t="inlineStr">
        <is>
          <t>bZ4X</t>
        </is>
      </c>
      <c r="H3754" t="inlineStr">
        <is>
          <t>Dealer retail</t>
        </is>
      </c>
      <c r="I3754" t="inlineStr">
        <is>
          <t>Company fleet</t>
        </is>
      </c>
      <c r="J3754" t="inlineStr">
        <is>
          <t>Shraddha Kulkarni</t>
        </is>
      </c>
      <c r="K3754" s="70" t="n">
        <v>29</v>
      </c>
      <c r="L3754" s="71" t="n">
        <v>7334860.89</v>
      </c>
      <c r="M3754" s="71" t="n">
        <v>212710965.81</v>
      </c>
      <c r="N3754" s="71" t="n">
        <v>0</v>
      </c>
      <c r="O3754" s="71" t="n">
        <v>212710965.81</v>
      </c>
      <c r="P3754" s="71" t="n">
        <v>161792966.37</v>
      </c>
      <c r="Q3754" s="71" t="n">
        <v>50917999.44</v>
      </c>
      <c r="R3754" t="inlineStr">
        <is>
          <t>BK-02</t>
        </is>
      </c>
      <c r="S3754" t="inlineStr">
        <is>
          <t>EV</t>
        </is>
      </c>
      <c r="T3754" s="70" t="n">
        <v>29</v>
      </c>
      <c r="U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TY103746</t>
        </is>
      </c>
      <c r="B3755" s="68" t="n">
        <v>46159</v>
      </c>
      <c r="C3755" s="69" t="n">
        <v>2026</v>
      </c>
      <c r="D3755" t="inlineStr">
        <is>
          <t>May</t>
        </is>
      </c>
      <c r="E3755" t="inlineStr">
        <is>
          <t>Asia</t>
        </is>
      </c>
      <c r="F3755" t="inlineStr">
        <is>
          <t>Thailand</t>
        </is>
      </c>
      <c r="G3755" t="inlineStr">
        <is>
          <t>RAV4</t>
        </is>
      </c>
      <c r="H3755" t="inlineStr">
        <is>
          <t>Fleet</t>
        </is>
      </c>
      <c r="I3755" t="inlineStr">
        <is>
          <t>Private buyer</t>
        </is>
      </c>
      <c r="J3755" t="inlineStr">
        <is>
          <t>Noah Smith</t>
        </is>
      </c>
      <c r="K3755" s="70" t="n">
        <v>46</v>
      </c>
      <c r="L3755" s="71" t="n">
        <v>3533681.15</v>
      </c>
      <c r="M3755" s="71" t="n">
        <v>162549332.9</v>
      </c>
      <c r="N3755" s="71" t="n">
        <v>8127466.65</v>
      </c>
      <c r="O3755" s="71" t="n">
        <v>154421866.25</v>
      </c>
      <c r="P3755" s="71" t="n">
        <v>132038165.29</v>
      </c>
      <c r="Q3755" s="71" t="n">
        <v>22383700.96</v>
      </c>
      <c r="R3755" t="inlineStr">
        <is>
          <t>BK-02</t>
        </is>
      </c>
      <c r="S3755" t="inlineStr">
        <is>
          <t>Hybrid</t>
        </is>
      </c>
      <c r="T3755" s="70" t="n">
        <v>50</v>
      </c>
      <c r="U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TY103747</t>
        </is>
      </c>
      <c r="B3756" s="68" t="n">
        <v>46159</v>
      </c>
      <c r="C3756" s="69" t="n">
        <v>2026</v>
      </c>
      <c r="D3756" t="inlineStr">
        <is>
          <t>May</t>
        </is>
      </c>
      <c r="E3756" t="inlineStr">
        <is>
          <t>Asia</t>
        </is>
      </c>
      <c r="F3756" t="inlineStr">
        <is>
          <t>Thailand</t>
        </is>
      </c>
      <c r="G3756" t="inlineStr">
        <is>
          <t>Land Cruiser</t>
        </is>
      </c>
      <c r="H3756" t="inlineStr">
        <is>
          <t>Online reservation</t>
        </is>
      </c>
      <c r="I3756" t="inlineStr">
        <is>
          <t>Private buyer</t>
        </is>
      </c>
      <c r="J3756" t="inlineStr">
        <is>
          <t>Omar Haddad</t>
        </is>
      </c>
      <c r="K3756" s="70" t="n">
        <v>29</v>
      </c>
      <c r="L3756" s="71" t="n">
        <v>7540032.86</v>
      </c>
      <c r="M3756" s="71" t="n">
        <v>218660952.94</v>
      </c>
      <c r="N3756" s="71" t="n">
        <v>6559828.59</v>
      </c>
      <c r="O3756" s="71" t="n">
        <v>212101124.35</v>
      </c>
      <c r="P3756" s="71" t="n">
        <v>163774302.85</v>
      </c>
      <c r="Q3756" s="71" t="n">
        <v>48326821.5</v>
      </c>
      <c r="R3756" t="inlineStr">
        <is>
          <t>BK-02</t>
        </is>
      </c>
      <c r="S3756" t="inlineStr">
        <is>
          <t>Diesel</t>
        </is>
      </c>
      <c r="T3756" s="70" t="n">
        <v>28</v>
      </c>
      <c r="U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TY103748</t>
        </is>
      </c>
      <c r="B3757" s="68" t="n">
        <v>46159</v>
      </c>
      <c r="C3757" s="69" t="n">
        <v>2026</v>
      </c>
      <c r="D3757" t="inlineStr">
        <is>
          <t>May</t>
        </is>
      </c>
      <c r="E3757" t="inlineStr">
        <is>
          <t>North America</t>
        </is>
      </c>
      <c r="F3757" t="inlineStr">
        <is>
          <t>Canada</t>
        </is>
      </c>
      <c r="G3757" t="inlineStr">
        <is>
          <t>Corolla</t>
        </is>
      </c>
      <c r="H3757" t="inlineStr">
        <is>
          <t>Fleet</t>
        </is>
      </c>
      <c r="I3757" t="inlineStr">
        <is>
          <t>Company fleet</t>
        </is>
      </c>
      <c r="J3757" t="inlineStr">
        <is>
          <t>Sophie Müller</t>
        </is>
      </c>
      <c r="K3757" s="70" t="n">
        <v>24</v>
      </c>
      <c r="L3757" s="71" t="n">
        <v>2727139.72</v>
      </c>
      <c r="M3757" s="71" t="n">
        <v>65451353.28</v>
      </c>
      <c r="N3757" s="71" t="n">
        <v>3272567.66</v>
      </c>
      <c r="O3757" s="71" t="n">
        <v>62178785.62</v>
      </c>
      <c r="P3757" s="71" t="n">
        <v>55688628.21</v>
      </c>
      <c r="Q3757" s="71" t="n">
        <v>6490157.41</v>
      </c>
      <c r="R3757" t="inlineStr">
        <is>
          <t>TO-01</t>
        </is>
      </c>
      <c r="S3757" t="inlineStr">
        <is>
          <t>Petrol</t>
        </is>
      </c>
      <c r="T3757" s="70" t="n">
        <v>24</v>
      </c>
      <c r="U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TY103749</t>
        </is>
      </c>
      <c r="B3758" s="68" t="n">
        <v>46159</v>
      </c>
      <c r="C3758" s="69" t="n">
        <v>2026</v>
      </c>
      <c r="D3758" t="inlineStr">
        <is>
          <t>May</t>
        </is>
      </c>
      <c r="E3758" t="inlineStr">
        <is>
          <t>Japan</t>
        </is>
      </c>
      <c r="F3758" t="inlineStr">
        <is>
          <t>Japan</t>
        </is>
      </c>
      <c r="G3758" t="inlineStr">
        <is>
          <t>Corolla</t>
        </is>
      </c>
      <c r="H3758" t="inlineStr">
        <is>
          <t>Dealer retail</t>
        </is>
      </c>
      <c r="I3758" t="inlineStr">
        <is>
          <t>Private buyer</t>
        </is>
      </c>
      <c r="J3758" t="inlineStr">
        <is>
          <t>Amir Khan</t>
        </is>
      </c>
      <c r="K3758" s="70" t="n">
        <v>47</v>
      </c>
      <c r="L3758" s="71" t="n">
        <v>2683983.78</v>
      </c>
      <c r="M3758" s="71" t="n">
        <v>126147237.66</v>
      </c>
      <c r="N3758" s="71" t="n">
        <v>3784417.13</v>
      </c>
      <c r="O3758" s="71" t="n">
        <v>122362820.53</v>
      </c>
      <c r="P3758" s="71" t="n">
        <v>108253856.25</v>
      </c>
      <c r="Q3758" s="71" t="n">
        <v>14108964.28</v>
      </c>
      <c r="R3758" t="inlineStr">
        <is>
          <t>NG-02</t>
        </is>
      </c>
      <c r="S3758" t="inlineStr">
        <is>
          <t>Hybrid</t>
        </is>
      </c>
      <c r="T3758" s="70" t="n">
        <v>45</v>
      </c>
      <c r="U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TY103750</t>
        </is>
      </c>
      <c r="B3759" s="68" t="n">
        <v>46159</v>
      </c>
      <c r="C3759" s="69" t="n">
        <v>2026</v>
      </c>
      <c r="D3759" t="inlineStr">
        <is>
          <t>May</t>
        </is>
      </c>
      <c r="E3759" t="inlineStr">
        <is>
          <t>Asia</t>
        </is>
      </c>
      <c r="F3759" t="inlineStr">
        <is>
          <t>Thailand</t>
        </is>
      </c>
      <c r="G3759" t="inlineStr">
        <is>
          <t>Land Cruiser</t>
        </is>
      </c>
      <c r="H3759" t="inlineStr">
        <is>
          <t>Fleet</t>
        </is>
      </c>
      <c r="I3759" t="inlineStr">
        <is>
          <t>Company fleet</t>
        </is>
      </c>
      <c r="J3759" t="inlineStr">
        <is>
          <t>Ana Costa</t>
        </is>
      </c>
      <c r="K3759" s="70" t="n">
        <v>35</v>
      </c>
      <c r="L3759" s="71" t="n">
        <v>7911789.6</v>
      </c>
      <c r="M3759" s="71" t="n">
        <v>276912636</v>
      </c>
      <c r="N3759" s="71" t="n">
        <v>13845631.8</v>
      </c>
      <c r="O3759" s="71" t="n">
        <v>263067004.2</v>
      </c>
      <c r="P3759" s="71" t="n">
        <v>191828978.71</v>
      </c>
      <c r="Q3759" s="71" t="n">
        <v>71238025.48999999</v>
      </c>
      <c r="R3759" t="inlineStr">
        <is>
          <t>BK-01</t>
        </is>
      </c>
      <c r="S3759" t="inlineStr">
        <is>
          <t>Diesel</t>
        </is>
      </c>
      <c r="T3759" s="70" t="n">
        <v>36</v>
      </c>
      <c r="U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TY103751</t>
        </is>
      </c>
      <c r="B3760" s="68" t="n">
        <v>46159</v>
      </c>
      <c r="C3760" s="69" t="n">
        <v>2026</v>
      </c>
      <c r="D3760" t="inlineStr">
        <is>
          <t>May</t>
        </is>
      </c>
      <c r="E3760" t="inlineStr">
        <is>
          <t>Japan</t>
        </is>
      </c>
      <c r="F3760" t="inlineStr">
        <is>
          <t>Japan</t>
        </is>
      </c>
      <c r="G3760" t="inlineStr">
        <is>
          <t>Land Cruiser</t>
        </is>
      </c>
      <c r="H3760" t="inlineStr">
        <is>
          <t>Dealer retail</t>
        </is>
      </c>
      <c r="I3760" t="inlineStr">
        <is>
          <t>Private buyer</t>
        </is>
      </c>
      <c r="J3760" t="inlineStr">
        <is>
          <t>Lucas Martin</t>
        </is>
      </c>
      <c r="K3760" s="70" t="n">
        <v>41</v>
      </c>
      <c r="L3760" s="71" t="n">
        <v>7275218.13</v>
      </c>
      <c r="M3760" s="71" t="n">
        <v>298283943.33</v>
      </c>
      <c r="N3760" s="71" t="n">
        <v>0</v>
      </c>
      <c r="O3760" s="71" t="n">
        <v>298283943.33</v>
      </c>
      <c r="P3760" s="71" t="n">
        <v>223904134.2</v>
      </c>
      <c r="Q3760" s="71" t="n">
        <v>74379809.13</v>
      </c>
      <c r="R3760" t="inlineStr">
        <is>
          <t>NG-04</t>
        </is>
      </c>
      <c r="S3760" t="inlineStr">
        <is>
          <t>Diesel</t>
        </is>
      </c>
      <c r="T3760" s="70" t="n">
        <v>41</v>
      </c>
      <c r="U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TY103752</t>
        </is>
      </c>
      <c r="B3761" s="68" t="n">
        <v>46159</v>
      </c>
      <c r="C3761" s="69" t="n">
        <v>2026</v>
      </c>
      <c r="D3761" t="inlineStr">
        <is>
          <t>May</t>
        </is>
      </c>
      <c r="E3761" t="inlineStr">
        <is>
          <t>North America</t>
        </is>
      </c>
      <c r="F3761" t="inlineStr">
        <is>
          <t>USA</t>
        </is>
      </c>
      <c r="G3761" t="inlineStr">
        <is>
          <t>bZ4X</t>
        </is>
      </c>
      <c r="H3761" t="inlineStr">
        <is>
          <t>Online reservation</t>
        </is>
      </c>
      <c r="I3761" t="inlineStr">
        <is>
          <t>Private buyer</t>
        </is>
      </c>
      <c r="J3761" t="inlineStr">
        <is>
          <t>Mei Lin</t>
        </is>
      </c>
      <c r="K3761" s="70" t="n">
        <v>9</v>
      </c>
      <c r="L3761" s="71" t="n">
        <v>7208793.1</v>
      </c>
      <c r="M3761" s="71" t="n">
        <v>64879137.9</v>
      </c>
      <c r="N3761" s="71" t="n">
        <v>1297582.76</v>
      </c>
      <c r="O3761" s="71" t="n">
        <v>63581555.14</v>
      </c>
      <c r="P3761" s="71" t="n">
        <v>49579332.27</v>
      </c>
      <c r="Q3761" s="71" t="n">
        <v>14002222.87</v>
      </c>
      <c r="R3761" t="inlineStr">
        <is>
          <t>LA-03</t>
        </is>
      </c>
      <c r="S3761" t="inlineStr">
        <is>
          <t>EV</t>
        </is>
      </c>
      <c r="T3761" s="70" t="n">
        <v>9</v>
      </c>
      <c r="U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TY103753</t>
        </is>
      </c>
      <c r="B3762" s="68" t="n">
        <v>46160</v>
      </c>
      <c r="C3762" s="69" t="n">
        <v>2026</v>
      </c>
      <c r="D3762" t="inlineStr">
        <is>
          <t>May</t>
        </is>
      </c>
      <c r="E3762" t="inlineStr">
        <is>
          <t>Europe</t>
        </is>
      </c>
      <c r="F3762" t="inlineStr">
        <is>
          <t>Germany</t>
        </is>
      </c>
      <c r="G3762" t="inlineStr">
        <is>
          <t>RAV4</t>
        </is>
      </c>
      <c r="H3762" t="inlineStr">
        <is>
          <t>Dealer retail</t>
        </is>
      </c>
      <c r="I3762" t="inlineStr">
        <is>
          <t>Private buyer</t>
        </is>
      </c>
      <c r="J3762" t="inlineStr">
        <is>
          <t>Liam O'Brien</t>
        </is>
      </c>
      <c r="K3762" s="70" t="n">
        <v>35</v>
      </c>
      <c r="L3762" s="71" t="n">
        <v>3547993.78</v>
      </c>
      <c r="M3762" s="71" t="n">
        <v>124179782.3</v>
      </c>
      <c r="N3762" s="71" t="n">
        <v>6208989.12</v>
      </c>
      <c r="O3762" s="71" t="n">
        <v>117970793.18</v>
      </c>
      <c r="P3762" s="71" t="n">
        <v>101522028.15</v>
      </c>
      <c r="Q3762" s="71" t="n">
        <v>16448765.03</v>
      </c>
      <c r="R3762" t="inlineStr">
        <is>
          <t>BE-01</t>
        </is>
      </c>
      <c r="S3762" t="inlineStr">
        <is>
          <t>Petrol</t>
        </is>
      </c>
      <c r="T3762" s="70" t="n">
        <v>34</v>
      </c>
      <c r="U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TY103754</t>
        </is>
      </c>
      <c r="B3763" s="68" t="n">
        <v>46160</v>
      </c>
      <c r="C3763" s="69" t="n">
        <v>2026</v>
      </c>
      <c r="D3763" t="inlineStr">
        <is>
          <t>May</t>
        </is>
      </c>
      <c r="E3763" t="inlineStr">
        <is>
          <t>Japan</t>
        </is>
      </c>
      <c r="F3763" t="inlineStr">
        <is>
          <t>Japan</t>
        </is>
      </c>
      <c r="G3763" t="inlineStr">
        <is>
          <t>RAV4</t>
        </is>
      </c>
      <c r="H3763" t="inlineStr">
        <is>
          <t>Dealer retail</t>
        </is>
      </c>
      <c r="I3763" t="inlineStr">
        <is>
          <t>Company fleet</t>
        </is>
      </c>
      <c r="J3763" t="inlineStr">
        <is>
          <t>Wei Chen</t>
        </is>
      </c>
      <c r="K3763" s="70" t="n">
        <v>43</v>
      </c>
      <c r="L3763" s="71" t="n">
        <v>3892956.88</v>
      </c>
      <c r="M3763" s="71" t="n">
        <v>167397145.84</v>
      </c>
      <c r="N3763" s="71" t="n">
        <v>0</v>
      </c>
      <c r="O3763" s="71" t="n">
        <v>167397145.84</v>
      </c>
      <c r="P3763" s="71" t="n">
        <v>123643111.55</v>
      </c>
      <c r="Q3763" s="71" t="n">
        <v>43754034.29</v>
      </c>
      <c r="R3763" t="inlineStr">
        <is>
          <t>NG-04</t>
        </is>
      </c>
      <c r="S3763" t="inlineStr">
        <is>
          <t>Hybrid</t>
        </is>
      </c>
      <c r="T3763" s="70" t="n">
        <v>45</v>
      </c>
      <c r="U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TY103755</t>
        </is>
      </c>
      <c r="B3764" s="68" t="n">
        <v>46160</v>
      </c>
      <c r="C3764" s="69" t="n">
        <v>2026</v>
      </c>
      <c r="D3764" t="inlineStr">
        <is>
          <t>May</t>
        </is>
      </c>
      <c r="E3764" t="inlineStr">
        <is>
          <t>Middle East</t>
        </is>
      </c>
      <c r="F3764" t="inlineStr">
        <is>
          <t>UAE</t>
        </is>
      </c>
      <c r="G3764" t="inlineStr">
        <is>
          <t>Corolla</t>
        </is>
      </c>
      <c r="H3764" t="inlineStr">
        <is>
          <t>Dealer retail</t>
        </is>
      </c>
      <c r="I3764" t="inlineStr">
        <is>
          <t>Private buyer</t>
        </is>
      </c>
      <c r="J3764" t="inlineStr">
        <is>
          <t>Noah Smith</t>
        </is>
      </c>
      <c r="K3764" s="70" t="n">
        <v>46</v>
      </c>
      <c r="L3764" s="71" t="n">
        <v>2928301.79</v>
      </c>
      <c r="M3764" s="71" t="n">
        <v>134701882.34</v>
      </c>
      <c r="N3764" s="71" t="n">
        <v>4041056.47</v>
      </c>
      <c r="O3764" s="71" t="n">
        <v>130660825.87</v>
      </c>
      <c r="P3764" s="71" t="n">
        <v>109741387.43</v>
      </c>
      <c r="Q3764" s="71" t="n">
        <v>20919438.44</v>
      </c>
      <c r="R3764" t="inlineStr">
        <is>
          <t>DB-03</t>
        </is>
      </c>
      <c r="S3764" t="inlineStr">
        <is>
          <t>Hybrid</t>
        </is>
      </c>
      <c r="T3764" s="70" t="n">
        <v>47</v>
      </c>
      <c r="U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TY103756</t>
        </is>
      </c>
      <c r="B3765" s="68" t="n">
        <v>46160</v>
      </c>
      <c r="C3765" s="69" t="n">
        <v>2026</v>
      </c>
      <c r="D3765" t="inlineStr">
        <is>
          <t>May</t>
        </is>
      </c>
      <c r="E3765" t="inlineStr">
        <is>
          <t>Japan</t>
        </is>
      </c>
      <c r="F3765" t="inlineStr">
        <is>
          <t>Japan</t>
        </is>
      </c>
      <c r="G3765" t="inlineStr">
        <is>
          <t>RAV4</t>
        </is>
      </c>
      <c r="H3765" t="inlineStr">
        <is>
          <t>Fleet</t>
        </is>
      </c>
      <c r="I3765" t="inlineStr">
        <is>
          <t>Private buyer</t>
        </is>
      </c>
      <c r="J3765" t="inlineStr">
        <is>
          <t>Aisha Bello</t>
        </is>
      </c>
      <c r="K3765" s="70" t="n">
        <v>44</v>
      </c>
      <c r="L3765" s="71" t="n">
        <v>3723019.73</v>
      </c>
      <c r="M3765" s="71" t="n">
        <v>163812868.12</v>
      </c>
      <c r="N3765" s="71" t="n">
        <v>0</v>
      </c>
      <c r="O3765" s="71" t="n">
        <v>163812868.12</v>
      </c>
      <c r="P3765" s="71" t="n">
        <v>125532259.21</v>
      </c>
      <c r="Q3765" s="71" t="n">
        <v>38280608.91</v>
      </c>
      <c r="R3765" t="inlineStr">
        <is>
          <t>TK-04</t>
        </is>
      </c>
      <c r="S3765" t="inlineStr">
        <is>
          <t>Hybrid</t>
        </is>
      </c>
      <c r="T3765" s="70" t="n">
        <v>46</v>
      </c>
      <c r="U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TY103757</t>
        </is>
      </c>
      <c r="B3766" s="68" t="n">
        <v>46160</v>
      </c>
      <c r="C3766" s="69" t="n">
        <v>2026</v>
      </c>
      <c r="D3766" t="inlineStr">
        <is>
          <t>May</t>
        </is>
      </c>
      <c r="E3766" t="inlineStr">
        <is>
          <t>Japan</t>
        </is>
      </c>
      <c r="F3766" t="inlineStr">
        <is>
          <t>Japan</t>
        </is>
      </c>
      <c r="G3766" t="inlineStr">
        <is>
          <t>Prius</t>
        </is>
      </c>
      <c r="H3766" t="inlineStr">
        <is>
          <t>Dealer retail</t>
        </is>
      </c>
      <c r="I3766" t="inlineStr">
        <is>
          <t>Private buyer</t>
        </is>
      </c>
      <c r="J3766" t="inlineStr">
        <is>
          <t>Ruhi Shaikh</t>
        </is>
      </c>
      <c r="K3766" s="70" t="n">
        <v>53</v>
      </c>
      <c r="L3766" s="71" t="n">
        <v>3498869.75</v>
      </c>
      <c r="M3766" s="71" t="n">
        <v>185440096.75</v>
      </c>
      <c r="N3766" s="71" t="n">
        <v>3708801.94</v>
      </c>
      <c r="O3766" s="71" t="n">
        <v>181731294.81</v>
      </c>
      <c r="P3766" s="71" t="n">
        <v>153185054.13</v>
      </c>
      <c r="Q3766" s="71" t="n">
        <v>28546240.68</v>
      </c>
      <c r="R3766" t="inlineStr">
        <is>
          <t>TK-03</t>
        </is>
      </c>
      <c r="S3766" t="inlineStr">
        <is>
          <t>Hybrid</t>
        </is>
      </c>
      <c r="T3766" s="70" t="n">
        <v>51</v>
      </c>
      <c r="U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TY103758</t>
        </is>
      </c>
      <c r="B3767" s="68" t="n">
        <v>46160</v>
      </c>
      <c r="C3767" s="69" t="n">
        <v>2026</v>
      </c>
      <c r="D3767" t="inlineStr">
        <is>
          <t>May</t>
        </is>
      </c>
      <c r="E3767" t="inlineStr">
        <is>
          <t>Europe</t>
        </is>
      </c>
      <c r="F3767" t="inlineStr">
        <is>
          <t>France</t>
        </is>
      </c>
      <c r="G3767" t="inlineStr">
        <is>
          <t>RAV4</t>
        </is>
      </c>
      <c r="H3767" t="inlineStr">
        <is>
          <t>Online reservation</t>
        </is>
      </c>
      <c r="I3767" t="inlineStr">
        <is>
          <t>Private buyer</t>
        </is>
      </c>
      <c r="J3767" t="inlineStr">
        <is>
          <t>Sara Rossi</t>
        </is>
      </c>
      <c r="K3767" s="70" t="n">
        <v>38</v>
      </c>
      <c r="L3767" s="71" t="n">
        <v>3659198.74</v>
      </c>
      <c r="M3767" s="71" t="n">
        <v>139049552.12</v>
      </c>
      <c r="N3767" s="71" t="n">
        <v>6952477.61</v>
      </c>
      <c r="O3767" s="71" t="n">
        <v>132097074.51</v>
      </c>
      <c r="P3767" s="71" t="n">
        <v>111453796</v>
      </c>
      <c r="Q3767" s="71" t="n">
        <v>20643278.51</v>
      </c>
      <c r="R3767" t="inlineStr">
        <is>
          <t>PA-02</t>
        </is>
      </c>
      <c r="S3767" t="inlineStr">
        <is>
          <t>Hybrid</t>
        </is>
      </c>
      <c r="T3767" s="70" t="n">
        <v>42</v>
      </c>
      <c r="U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TY103759</t>
        </is>
      </c>
      <c r="B3768" s="68" t="n">
        <v>46160</v>
      </c>
      <c r="C3768" s="69" t="n">
        <v>2026</v>
      </c>
      <c r="D3768" t="inlineStr">
        <is>
          <t>May</t>
        </is>
      </c>
      <c r="E3768" t="inlineStr">
        <is>
          <t>Japan</t>
        </is>
      </c>
      <c r="F3768" t="inlineStr">
        <is>
          <t>Japan</t>
        </is>
      </c>
      <c r="G3768" t="inlineStr">
        <is>
          <t>Prius</t>
        </is>
      </c>
      <c r="H3768" t="inlineStr">
        <is>
          <t>Dealer retail</t>
        </is>
      </c>
      <c r="I3768" t="inlineStr">
        <is>
          <t>Company fleet</t>
        </is>
      </c>
      <c r="J3768" t="inlineStr">
        <is>
          <t>Ravindra Patil</t>
        </is>
      </c>
      <c r="K3768" s="70" t="n">
        <v>32</v>
      </c>
      <c r="L3768" s="71" t="n">
        <v>3849537.78</v>
      </c>
      <c r="M3768" s="71" t="n">
        <v>123185208.96</v>
      </c>
      <c r="N3768" s="71" t="n">
        <v>3695556.27</v>
      </c>
      <c r="O3768" s="71" t="n">
        <v>119489652.69</v>
      </c>
      <c r="P3768" s="71" t="n">
        <v>91232793.65000001</v>
      </c>
      <c r="Q3768" s="71" t="n">
        <v>28256859.04</v>
      </c>
      <c r="R3768" t="inlineStr">
        <is>
          <t>TK-01</t>
        </is>
      </c>
      <c r="S3768" t="inlineStr">
        <is>
          <t>Hybrid</t>
        </is>
      </c>
      <c r="T3768" s="70" t="n">
        <v>33</v>
      </c>
      <c r="U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TY103760</t>
        </is>
      </c>
      <c r="B3769" s="68" t="n">
        <v>46160</v>
      </c>
      <c r="C3769" s="69" t="n">
        <v>2026</v>
      </c>
      <c r="D3769" t="inlineStr">
        <is>
          <t>May</t>
        </is>
      </c>
      <c r="E3769" t="inlineStr">
        <is>
          <t>Europe</t>
        </is>
      </c>
      <c r="F3769" t="inlineStr">
        <is>
          <t>Germany</t>
        </is>
      </c>
      <c r="G3769" t="inlineStr">
        <is>
          <t>Corolla</t>
        </is>
      </c>
      <c r="H3769" t="inlineStr">
        <is>
          <t>Fleet</t>
        </is>
      </c>
      <c r="I3769" t="inlineStr">
        <is>
          <t>Company fleet</t>
        </is>
      </c>
      <c r="J3769" t="inlineStr">
        <is>
          <t>Sara Rossi</t>
        </is>
      </c>
      <c r="K3769" s="70" t="n">
        <v>36</v>
      </c>
      <c r="L3769" s="71" t="n">
        <v>2928431.97</v>
      </c>
      <c r="M3769" s="71" t="n">
        <v>105423550.92</v>
      </c>
      <c r="N3769" s="71" t="n">
        <v>2108471.02</v>
      </c>
      <c r="O3769" s="71" t="n">
        <v>103315079.9</v>
      </c>
      <c r="P3769" s="71" t="n">
        <v>80221094.83</v>
      </c>
      <c r="Q3769" s="71" t="n">
        <v>23093985.07</v>
      </c>
      <c r="R3769" t="inlineStr">
        <is>
          <t>BE-04</t>
        </is>
      </c>
      <c r="S3769" t="inlineStr">
        <is>
          <t>Petrol</t>
        </is>
      </c>
      <c r="T3769" s="70" t="n">
        <v>35</v>
      </c>
      <c r="U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TY103761</t>
        </is>
      </c>
      <c r="B3770" s="68" t="n">
        <v>46161</v>
      </c>
      <c r="C3770" s="69" t="n">
        <v>2026</v>
      </c>
      <c r="D3770" t="inlineStr">
        <is>
          <t>May</t>
        </is>
      </c>
      <c r="E3770" t="inlineStr">
        <is>
          <t>Japan</t>
        </is>
      </c>
      <c r="F3770" t="inlineStr">
        <is>
          <t>Japan</t>
        </is>
      </c>
      <c r="G3770" t="inlineStr">
        <is>
          <t>Hilux</t>
        </is>
      </c>
      <c r="H3770" t="inlineStr">
        <is>
          <t>Online reservation</t>
        </is>
      </c>
      <c r="I3770" t="inlineStr">
        <is>
          <t>Private buyer</t>
        </is>
      </c>
      <c r="J3770" t="inlineStr">
        <is>
          <t>Zoya Ahmed</t>
        </is>
      </c>
      <c r="K3770" s="70" t="n">
        <v>35</v>
      </c>
      <c r="L3770" s="71" t="n">
        <v>4150995.49</v>
      </c>
      <c r="M3770" s="71" t="n">
        <v>145284842.15</v>
      </c>
      <c r="N3770" s="71" t="n">
        <v>7264242.11</v>
      </c>
      <c r="O3770" s="71" t="n">
        <v>138020600.04</v>
      </c>
      <c r="P3770" s="71" t="n">
        <v>109006365</v>
      </c>
      <c r="Q3770" s="71" t="n">
        <v>29014235.04</v>
      </c>
      <c r="R3770" t="inlineStr">
        <is>
          <t>TK-02</t>
        </is>
      </c>
      <c r="S3770" t="inlineStr">
        <is>
          <t>Petrol</t>
        </is>
      </c>
      <c r="T3770" s="70" t="n">
        <v>39</v>
      </c>
      <c r="U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TY103762</t>
        </is>
      </c>
      <c r="B3771" s="68" t="n">
        <v>46161</v>
      </c>
      <c r="C3771" s="69" t="n">
        <v>2026</v>
      </c>
      <c r="D3771" t="inlineStr">
        <is>
          <t>May</t>
        </is>
      </c>
      <c r="E3771" t="inlineStr">
        <is>
          <t>Europe</t>
        </is>
      </c>
      <c r="F3771" t="inlineStr">
        <is>
          <t>France</t>
        </is>
      </c>
      <c r="G3771" t="inlineStr">
        <is>
          <t>Land Cruiser</t>
        </is>
      </c>
      <c r="H3771" t="inlineStr">
        <is>
          <t>Dealer retail</t>
        </is>
      </c>
      <c r="I3771" t="inlineStr">
        <is>
          <t>Private buyer</t>
        </is>
      </c>
      <c r="J3771" t="inlineStr">
        <is>
          <t>Amir Khan</t>
        </is>
      </c>
      <c r="K3771" s="70" t="n">
        <v>23</v>
      </c>
      <c r="L3771" s="71" t="n">
        <v>7477727.7</v>
      </c>
      <c r="M3771" s="71" t="n">
        <v>171987737.1</v>
      </c>
      <c r="N3771" s="71" t="n">
        <v>5159632.11</v>
      </c>
      <c r="O3771" s="71" t="n">
        <v>166828104.99</v>
      </c>
      <c r="P3771" s="71" t="n">
        <v>132254077.32</v>
      </c>
      <c r="Q3771" s="71" t="n">
        <v>34574027.67</v>
      </c>
      <c r="R3771" t="inlineStr">
        <is>
          <t>PA-03</t>
        </is>
      </c>
      <c r="S3771" t="inlineStr">
        <is>
          <t>Diesel</t>
        </is>
      </c>
      <c r="T3771" s="70" t="n">
        <v>24</v>
      </c>
      <c r="U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TY103763</t>
        </is>
      </c>
      <c r="B3772" s="68" t="n">
        <v>46161</v>
      </c>
      <c r="C3772" s="69" t="n">
        <v>2026</v>
      </c>
      <c r="D3772" t="inlineStr">
        <is>
          <t>May</t>
        </is>
      </c>
      <c r="E3772" t="inlineStr">
        <is>
          <t>Japan</t>
        </is>
      </c>
      <c r="F3772" t="inlineStr">
        <is>
          <t>Japan</t>
        </is>
      </c>
      <c r="G3772" t="inlineStr">
        <is>
          <t>Corolla</t>
        </is>
      </c>
      <c r="H3772" t="inlineStr">
        <is>
          <t>Dealer retail</t>
        </is>
      </c>
      <c r="I3772" t="inlineStr">
        <is>
          <t>Government</t>
        </is>
      </c>
      <c r="J3772" t="inlineStr">
        <is>
          <t>Hiroshi Tanaka</t>
        </is>
      </c>
      <c r="K3772" s="70" t="n">
        <v>26</v>
      </c>
      <c r="L3772" s="71" t="n">
        <v>2865867.8</v>
      </c>
      <c r="M3772" s="71" t="n">
        <v>74512562.8</v>
      </c>
      <c r="N3772" s="71" t="n">
        <v>0</v>
      </c>
      <c r="O3772" s="71" t="n">
        <v>74512562.8</v>
      </c>
      <c r="P3772" s="71" t="n">
        <v>58875986.96</v>
      </c>
      <c r="Q3772" s="71" t="n">
        <v>15636575.84</v>
      </c>
      <c r="R3772" t="inlineStr">
        <is>
          <t>NG-03</t>
        </is>
      </c>
      <c r="S3772" t="inlineStr">
        <is>
          <t>Petrol</t>
        </is>
      </c>
      <c r="T3772" s="70" t="n">
        <v>27</v>
      </c>
      <c r="U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TY103764</t>
        </is>
      </c>
      <c r="B3773" s="68" t="n">
        <v>46161</v>
      </c>
      <c r="C3773" s="69" t="n">
        <v>2026</v>
      </c>
      <c r="D3773" t="inlineStr">
        <is>
          <t>May</t>
        </is>
      </c>
      <c r="E3773" t="inlineStr">
        <is>
          <t>North America</t>
        </is>
      </c>
      <c r="F3773" t="inlineStr">
        <is>
          <t>USA</t>
        </is>
      </c>
      <c r="G3773" t="inlineStr">
        <is>
          <t>RAV4</t>
        </is>
      </c>
      <c r="H3773" t="inlineStr">
        <is>
          <t>Fleet</t>
        </is>
      </c>
      <c r="I3773" t="inlineStr">
        <is>
          <t>Private buyer</t>
        </is>
      </c>
      <c r="J3773" t="inlineStr">
        <is>
          <t>Sara Rossi</t>
        </is>
      </c>
      <c r="K3773" s="70" t="n">
        <v>29</v>
      </c>
      <c r="L3773" s="71" t="n">
        <v>3646405.25</v>
      </c>
      <c r="M3773" s="71" t="n">
        <v>105745752.25</v>
      </c>
      <c r="N3773" s="71" t="n">
        <v>5287287.61</v>
      </c>
      <c r="O3773" s="71" t="n">
        <v>100458464.64</v>
      </c>
      <c r="P3773" s="71" t="n">
        <v>83859077.8</v>
      </c>
      <c r="Q3773" s="71" t="n">
        <v>16599386.84</v>
      </c>
      <c r="R3773" t="inlineStr">
        <is>
          <t>NY-01</t>
        </is>
      </c>
      <c r="S3773" t="inlineStr">
        <is>
          <t>Petrol</t>
        </is>
      </c>
      <c r="T3773" s="70" t="n">
        <v>28</v>
      </c>
      <c r="U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TY103765</t>
        </is>
      </c>
      <c r="B3774" s="68" t="n">
        <v>46162</v>
      </c>
      <c r="C3774" s="69" t="n">
        <v>2026</v>
      </c>
      <c r="D3774" t="inlineStr">
        <is>
          <t>May</t>
        </is>
      </c>
      <c r="E3774" t="inlineStr">
        <is>
          <t>Middle East</t>
        </is>
      </c>
      <c r="F3774" t="inlineStr">
        <is>
          <t>Saudi Arabia</t>
        </is>
      </c>
      <c r="G3774" t="inlineStr">
        <is>
          <t>bZ4X</t>
        </is>
      </c>
      <c r="H3774" t="inlineStr">
        <is>
          <t>Fleet</t>
        </is>
      </c>
      <c r="I3774" t="inlineStr">
        <is>
          <t>Private buyer</t>
        </is>
      </c>
      <c r="J3774" t="inlineStr">
        <is>
          <t>Kofi Mensah</t>
        </is>
      </c>
      <c r="K3774" s="70" t="n">
        <v>50</v>
      </c>
      <c r="L3774" s="71" t="n">
        <v>6631567.89</v>
      </c>
      <c r="M3774" s="71" t="n">
        <v>331578394.5</v>
      </c>
      <c r="N3774" s="71" t="n">
        <v>16578919.73</v>
      </c>
      <c r="O3774" s="71" t="n">
        <v>314999474.77</v>
      </c>
      <c r="P3774" s="71" t="n">
        <v>262784765.1</v>
      </c>
      <c r="Q3774" s="71" t="n">
        <v>52214709.67</v>
      </c>
      <c r="R3774" t="inlineStr">
        <is>
          <t>RY-04</t>
        </is>
      </c>
      <c r="S3774" t="inlineStr">
        <is>
          <t>EV</t>
        </is>
      </c>
      <c r="T3774" s="70" t="n">
        <v>48</v>
      </c>
      <c r="U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TY103766</t>
        </is>
      </c>
      <c r="B3775" s="68" t="n">
        <v>46162</v>
      </c>
      <c r="C3775" s="69" t="n">
        <v>2026</v>
      </c>
      <c r="D3775" t="inlineStr">
        <is>
          <t>May</t>
        </is>
      </c>
      <c r="E3775" t="inlineStr">
        <is>
          <t>Asia</t>
        </is>
      </c>
      <c r="F3775" t="inlineStr">
        <is>
          <t>Indonesia</t>
        </is>
      </c>
      <c r="G3775" t="inlineStr">
        <is>
          <t>Camry</t>
        </is>
      </c>
      <c r="H3775" t="inlineStr">
        <is>
          <t>Dealer retail</t>
        </is>
      </c>
      <c r="I3775" t="inlineStr">
        <is>
          <t>Company fleet</t>
        </is>
      </c>
      <c r="J3775" t="inlineStr">
        <is>
          <t>Liam O'Brien</t>
        </is>
      </c>
      <c r="K3775" s="70" t="n">
        <v>16</v>
      </c>
      <c r="L3775" s="71" t="n">
        <v>3888219.7</v>
      </c>
      <c r="M3775" s="71" t="n">
        <v>62211515.2</v>
      </c>
      <c r="N3775" s="71" t="n">
        <v>0</v>
      </c>
      <c r="O3775" s="71" t="n">
        <v>62211515.2</v>
      </c>
      <c r="P3775" s="71" t="n">
        <v>51676636.42</v>
      </c>
      <c r="Q3775" s="71" t="n">
        <v>10534878.78</v>
      </c>
      <c r="R3775" t="inlineStr">
        <is>
          <t>JK-04</t>
        </is>
      </c>
      <c r="S3775" t="inlineStr">
        <is>
          <t>Hybrid</t>
        </is>
      </c>
      <c r="T3775" s="70" t="n">
        <v>17</v>
      </c>
      <c r="U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TY103767</t>
        </is>
      </c>
      <c r="B3776" s="68" t="n">
        <v>46162</v>
      </c>
      <c r="C3776" s="69" t="n">
        <v>2026</v>
      </c>
      <c r="D3776" t="inlineStr">
        <is>
          <t>May</t>
        </is>
      </c>
      <c r="E3776" t="inlineStr">
        <is>
          <t>Japan</t>
        </is>
      </c>
      <c r="F3776" t="inlineStr">
        <is>
          <t>Japan</t>
        </is>
      </c>
      <c r="G3776" t="inlineStr">
        <is>
          <t>Corolla</t>
        </is>
      </c>
      <c r="H3776" t="inlineStr">
        <is>
          <t>Online reservation</t>
        </is>
      </c>
      <c r="I3776" t="inlineStr">
        <is>
          <t>Private buyer</t>
        </is>
      </c>
      <c r="J3776" t="inlineStr">
        <is>
          <t>Aisha Bello</t>
        </is>
      </c>
      <c r="K3776" s="70" t="n">
        <v>29</v>
      </c>
      <c r="L3776" s="71" t="n">
        <v>2871395.16</v>
      </c>
      <c r="M3776" s="71" t="n">
        <v>83270459.64</v>
      </c>
      <c r="N3776" s="71" t="n">
        <v>4163522.98</v>
      </c>
      <c r="O3776" s="71" t="n">
        <v>79106936.66</v>
      </c>
      <c r="P3776" s="71" t="n">
        <v>65795013.07</v>
      </c>
      <c r="Q3776" s="71" t="n">
        <v>13311923.59</v>
      </c>
      <c r="R3776" t="inlineStr">
        <is>
          <t>NG-02</t>
        </is>
      </c>
      <c r="S3776" t="inlineStr">
        <is>
          <t>Hybrid</t>
        </is>
      </c>
      <c r="T3776" s="70" t="n">
        <v>31</v>
      </c>
      <c r="U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TY103768</t>
        </is>
      </c>
      <c r="B3777" s="68" t="n">
        <v>46162</v>
      </c>
      <c r="C3777" s="69" t="n">
        <v>2026</v>
      </c>
      <c r="D3777" t="inlineStr">
        <is>
          <t>May</t>
        </is>
      </c>
      <c r="E3777" t="inlineStr">
        <is>
          <t>Japan</t>
        </is>
      </c>
      <c r="F3777" t="inlineStr">
        <is>
          <t>Japan</t>
        </is>
      </c>
      <c r="G3777" t="inlineStr">
        <is>
          <t>Corolla</t>
        </is>
      </c>
      <c r="H3777" t="inlineStr">
        <is>
          <t>Online reservation</t>
        </is>
      </c>
      <c r="I3777" t="inlineStr">
        <is>
          <t>Company fleet</t>
        </is>
      </c>
      <c r="J3777" t="inlineStr">
        <is>
          <t>Wei Chen</t>
        </is>
      </c>
      <c r="K3777" s="70" t="n">
        <v>23</v>
      </c>
      <c r="L3777" s="71" t="n">
        <v>2841731.15</v>
      </c>
      <c r="M3777" s="71" t="n">
        <v>65359816.45</v>
      </c>
      <c r="N3777" s="71" t="n">
        <v>1960794.49</v>
      </c>
      <c r="O3777" s="71" t="n">
        <v>63399021.96</v>
      </c>
      <c r="P3777" s="71" t="n">
        <v>54911133.84</v>
      </c>
      <c r="Q3777" s="71" t="n">
        <v>8487888.119999999</v>
      </c>
      <c r="R3777" t="inlineStr">
        <is>
          <t>NG-02</t>
        </is>
      </c>
      <c r="S3777" t="inlineStr">
        <is>
          <t>Petrol</t>
        </is>
      </c>
      <c r="T3777" s="70" t="n">
        <v>24</v>
      </c>
      <c r="U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TY103769</t>
        </is>
      </c>
      <c r="B3778" s="68" t="n">
        <v>46162</v>
      </c>
      <c r="C3778" s="69" t="n">
        <v>2026</v>
      </c>
      <c r="D3778" t="inlineStr">
        <is>
          <t>May</t>
        </is>
      </c>
      <c r="E3778" t="inlineStr">
        <is>
          <t>Middle East</t>
        </is>
      </c>
      <c r="F3778" t="inlineStr">
        <is>
          <t>UAE</t>
        </is>
      </c>
      <c r="G3778" t="inlineStr">
        <is>
          <t>Corolla</t>
        </is>
      </c>
      <c r="H3778" t="inlineStr">
        <is>
          <t>Dealer retail</t>
        </is>
      </c>
      <c r="I3778" t="inlineStr">
        <is>
          <t>Private buyer</t>
        </is>
      </c>
      <c r="J3778" t="inlineStr">
        <is>
          <t>Olivia Brown</t>
        </is>
      </c>
      <c r="K3778" s="70" t="n">
        <v>21</v>
      </c>
      <c r="L3778" s="71" t="n">
        <v>2665094.24</v>
      </c>
      <c r="M3778" s="71" t="n">
        <v>55966979.04</v>
      </c>
      <c r="N3778" s="71" t="n">
        <v>1679009.37</v>
      </c>
      <c r="O3778" s="71" t="n">
        <v>54287969.67</v>
      </c>
      <c r="P3778" s="71" t="n">
        <v>48345741.47</v>
      </c>
      <c r="Q3778" s="71" t="n">
        <v>5942228.2</v>
      </c>
      <c r="R3778" t="inlineStr">
        <is>
          <t>DB-04</t>
        </is>
      </c>
      <c r="S3778" t="inlineStr">
        <is>
          <t>Hybrid</t>
        </is>
      </c>
      <c r="T3778" s="70" t="n">
        <v>23</v>
      </c>
      <c r="U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TY103770</t>
        </is>
      </c>
      <c r="B3779" s="68" t="n">
        <v>46162</v>
      </c>
      <c r="C3779" s="69" t="n">
        <v>2026</v>
      </c>
      <c r="D3779" t="inlineStr">
        <is>
          <t>May</t>
        </is>
      </c>
      <c r="E3779" t="inlineStr">
        <is>
          <t>Europe</t>
        </is>
      </c>
      <c r="F3779" t="inlineStr">
        <is>
          <t>Germany</t>
        </is>
      </c>
      <c r="G3779" t="inlineStr">
        <is>
          <t>Corolla</t>
        </is>
      </c>
      <c r="H3779" t="inlineStr">
        <is>
          <t>Dealer retail</t>
        </is>
      </c>
      <c r="I3779" t="inlineStr">
        <is>
          <t>Private buyer</t>
        </is>
      </c>
      <c r="J3779" t="inlineStr">
        <is>
          <t>Shraddha Kulkarni</t>
        </is>
      </c>
      <c r="K3779" s="70" t="n">
        <v>2</v>
      </c>
      <c r="L3779" s="71" t="n">
        <v>2683830.93</v>
      </c>
      <c r="M3779" s="71" t="n">
        <v>5367661.86</v>
      </c>
      <c r="N3779" s="71" t="n">
        <v>0</v>
      </c>
      <c r="O3779" s="71" t="n">
        <v>5367661.86</v>
      </c>
      <c r="P3779" s="71" t="n">
        <v>4599424.9</v>
      </c>
      <c r="Q3779" s="71" t="n">
        <v>768236.96</v>
      </c>
      <c r="R3779" t="inlineStr">
        <is>
          <t>BE-02</t>
        </is>
      </c>
      <c r="S3779" t="inlineStr">
        <is>
          <t>Hybrid</t>
        </is>
      </c>
      <c r="T3779" s="70" t="n">
        <v>2</v>
      </c>
      <c r="U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TY103771</t>
        </is>
      </c>
      <c r="B3780" s="68" t="n">
        <v>46162</v>
      </c>
      <c r="C3780" s="69" t="n">
        <v>2026</v>
      </c>
      <c r="D3780" t="inlineStr">
        <is>
          <t>May</t>
        </is>
      </c>
      <c r="E3780" t="inlineStr">
        <is>
          <t>Japan</t>
        </is>
      </c>
      <c r="F3780" t="inlineStr">
        <is>
          <t>Japan</t>
        </is>
      </c>
      <c r="G3780" t="inlineStr">
        <is>
          <t>Land Cruiser</t>
        </is>
      </c>
      <c r="H3780" t="inlineStr">
        <is>
          <t>Dealer retail</t>
        </is>
      </c>
      <c r="I3780" t="inlineStr">
        <is>
          <t>Company fleet</t>
        </is>
      </c>
      <c r="J3780" t="inlineStr">
        <is>
          <t>Arjun Mehta</t>
        </is>
      </c>
      <c r="K3780" s="70" t="n">
        <v>18</v>
      </c>
      <c r="L3780" s="71" t="n">
        <v>7333171.32</v>
      </c>
      <c r="M3780" s="71" t="n">
        <v>131997083.76</v>
      </c>
      <c r="N3780" s="71" t="n">
        <v>2639941.68</v>
      </c>
      <c r="O3780" s="71" t="n">
        <v>129357142.08</v>
      </c>
      <c r="P3780" s="71" t="n">
        <v>96216262.2</v>
      </c>
      <c r="Q3780" s="71" t="n">
        <v>33140879.88</v>
      </c>
      <c r="R3780" t="inlineStr">
        <is>
          <t>NG-02</t>
        </is>
      </c>
      <c r="S3780" t="inlineStr">
        <is>
          <t>Diesel</t>
        </is>
      </c>
      <c r="T3780" s="70" t="n">
        <v>19</v>
      </c>
      <c r="U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TY103772</t>
        </is>
      </c>
      <c r="B3781" s="68" t="n">
        <v>46162</v>
      </c>
      <c r="C3781" s="69" t="n">
        <v>2026</v>
      </c>
      <c r="D3781" t="inlineStr">
        <is>
          <t>May</t>
        </is>
      </c>
      <c r="E3781" t="inlineStr">
        <is>
          <t>Europe</t>
        </is>
      </c>
      <c r="F3781" t="inlineStr">
        <is>
          <t>Germany</t>
        </is>
      </c>
      <c r="G3781" t="inlineStr">
        <is>
          <t>RAV4</t>
        </is>
      </c>
      <c r="H3781" t="inlineStr">
        <is>
          <t>Dealer retail</t>
        </is>
      </c>
      <c r="I3781" t="inlineStr">
        <is>
          <t>Private buyer</t>
        </is>
      </c>
      <c r="J3781" t="inlineStr">
        <is>
          <t>Arjun Mehta</t>
        </is>
      </c>
      <c r="K3781" s="70" t="n">
        <v>23</v>
      </c>
      <c r="L3781" s="71" t="n">
        <v>3824187.2</v>
      </c>
      <c r="M3781" s="71" t="n">
        <v>87956305.59999999</v>
      </c>
      <c r="N3781" s="71" t="n">
        <v>0</v>
      </c>
      <c r="O3781" s="71" t="n">
        <v>87956305.59999999</v>
      </c>
      <c r="P3781" s="71" t="n">
        <v>62974050.91</v>
      </c>
      <c r="Q3781" s="71" t="n">
        <v>24982254.69</v>
      </c>
      <c r="R3781" t="inlineStr">
        <is>
          <t>BE-04</t>
        </is>
      </c>
      <c r="S3781" t="inlineStr">
        <is>
          <t>Petrol</t>
        </is>
      </c>
      <c r="T3781" s="70" t="n">
        <v>24</v>
      </c>
      <c r="U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TY103773</t>
        </is>
      </c>
      <c r="B3782" s="68" t="n">
        <v>46162</v>
      </c>
      <c r="C3782" s="69" t="n">
        <v>2026</v>
      </c>
      <c r="D3782" t="inlineStr">
        <is>
          <t>May</t>
        </is>
      </c>
      <c r="E3782" t="inlineStr">
        <is>
          <t>Europe</t>
        </is>
      </c>
      <c r="F3782" t="inlineStr">
        <is>
          <t>UK</t>
        </is>
      </c>
      <c r="G3782" t="inlineStr">
        <is>
          <t>Camry</t>
        </is>
      </c>
      <c r="H3782" t="inlineStr">
        <is>
          <t>Fleet</t>
        </is>
      </c>
      <c r="I3782" t="inlineStr">
        <is>
          <t>Private buyer</t>
        </is>
      </c>
      <c r="J3782" t="inlineStr">
        <is>
          <t>Fatima Al-Saud</t>
        </is>
      </c>
      <c r="K3782" s="70" t="n">
        <v>42</v>
      </c>
      <c r="L3782" s="71" t="n">
        <v>4206782.06</v>
      </c>
      <c r="M3782" s="71" t="n">
        <v>176684846.52</v>
      </c>
      <c r="N3782" s="71" t="n">
        <v>5300545.4</v>
      </c>
      <c r="O3782" s="71" t="n">
        <v>171384301.12</v>
      </c>
      <c r="P3782" s="71" t="n">
        <v>136316390.92</v>
      </c>
      <c r="Q3782" s="71" t="n">
        <v>35067910.2</v>
      </c>
      <c r="R3782" t="inlineStr">
        <is>
          <t>LN-02</t>
        </is>
      </c>
      <c r="S3782" t="inlineStr">
        <is>
          <t>Hybrid</t>
        </is>
      </c>
      <c r="T3782" s="70" t="n">
        <v>44</v>
      </c>
      <c r="U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TY103774</t>
        </is>
      </c>
      <c r="B3783" s="68" t="n">
        <v>46162</v>
      </c>
      <c r="C3783" s="69" t="n">
        <v>2026</v>
      </c>
      <c r="D3783" t="inlineStr">
        <is>
          <t>May</t>
        </is>
      </c>
      <c r="E3783" t="inlineStr">
        <is>
          <t>Japan</t>
        </is>
      </c>
      <c r="F3783" t="inlineStr">
        <is>
          <t>Japan</t>
        </is>
      </c>
      <c r="G3783" t="inlineStr">
        <is>
          <t>Prius</t>
        </is>
      </c>
      <c r="H3783" t="inlineStr">
        <is>
          <t>Dealer retail</t>
        </is>
      </c>
      <c r="I3783" t="inlineStr">
        <is>
          <t>Private buyer</t>
        </is>
      </c>
      <c r="J3783" t="inlineStr">
        <is>
          <t>Emma Clarke</t>
        </is>
      </c>
      <c r="K3783" s="70" t="n">
        <v>28</v>
      </c>
      <c r="L3783" s="71" t="n">
        <v>3642803.22</v>
      </c>
      <c r="M3783" s="71" t="n">
        <v>101998490.16</v>
      </c>
      <c r="N3783" s="71" t="n">
        <v>0</v>
      </c>
      <c r="O3783" s="71" t="n">
        <v>101998490.16</v>
      </c>
      <c r="P3783" s="71" t="n">
        <v>78243155.34</v>
      </c>
      <c r="Q3783" s="71" t="n">
        <v>23755334.82</v>
      </c>
      <c r="R3783" t="inlineStr">
        <is>
          <t>TK-01</t>
        </is>
      </c>
      <c r="S3783" t="inlineStr">
        <is>
          <t>Hybrid</t>
        </is>
      </c>
      <c r="T3783" s="70" t="n">
        <v>29</v>
      </c>
      <c r="U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TY103775</t>
        </is>
      </c>
      <c r="B3784" s="68" t="n">
        <v>46162</v>
      </c>
      <c r="C3784" s="69" t="n">
        <v>2026</v>
      </c>
      <c r="D3784" t="inlineStr">
        <is>
          <t>May</t>
        </is>
      </c>
      <c r="E3784" t="inlineStr">
        <is>
          <t>Japan</t>
        </is>
      </c>
      <c r="F3784" t="inlineStr">
        <is>
          <t>Japan</t>
        </is>
      </c>
      <c r="G3784" t="inlineStr">
        <is>
          <t>bZ4X</t>
        </is>
      </c>
      <c r="H3784" t="inlineStr">
        <is>
          <t>Dealer retail</t>
        </is>
      </c>
      <c r="I3784" t="inlineStr">
        <is>
          <t>Private buyer</t>
        </is>
      </c>
      <c r="J3784" t="inlineStr">
        <is>
          <t>Fatima Al-Saud</t>
        </is>
      </c>
      <c r="K3784" s="70" t="n">
        <v>23</v>
      </c>
      <c r="L3784" s="71" t="n">
        <v>7374273.8</v>
      </c>
      <c r="M3784" s="71" t="n">
        <v>169608297.4</v>
      </c>
      <c r="N3784" s="71" t="n">
        <v>3392165.95</v>
      </c>
      <c r="O3784" s="71" t="n">
        <v>166216131.45</v>
      </c>
      <c r="P3784" s="71" t="n">
        <v>123677386.27</v>
      </c>
      <c r="Q3784" s="71" t="n">
        <v>42538745.18</v>
      </c>
      <c r="R3784" t="inlineStr">
        <is>
          <t>NG-02</t>
        </is>
      </c>
      <c r="S3784" t="inlineStr">
        <is>
          <t>EV</t>
        </is>
      </c>
      <c r="T3784" s="70" t="n">
        <v>24</v>
      </c>
      <c r="U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TY103776</t>
        </is>
      </c>
      <c r="B3785" s="68" t="n">
        <v>46162</v>
      </c>
      <c r="C3785" s="69" t="n">
        <v>2026</v>
      </c>
      <c r="D3785" t="inlineStr">
        <is>
          <t>May</t>
        </is>
      </c>
      <c r="E3785" t="inlineStr">
        <is>
          <t>Japan</t>
        </is>
      </c>
      <c r="F3785" t="inlineStr">
        <is>
          <t>Japan</t>
        </is>
      </c>
      <c r="G3785" t="inlineStr">
        <is>
          <t>Camry</t>
        </is>
      </c>
      <c r="H3785" t="inlineStr">
        <is>
          <t>Fleet</t>
        </is>
      </c>
      <c r="I3785" t="inlineStr">
        <is>
          <t>Private buyer</t>
        </is>
      </c>
      <c r="J3785" t="inlineStr">
        <is>
          <t>Fatima Al-Saud</t>
        </is>
      </c>
      <c r="K3785" s="70" t="n">
        <v>33</v>
      </c>
      <c r="L3785" s="71" t="n">
        <v>4198602</v>
      </c>
      <c r="M3785" s="71" t="n">
        <v>138553866</v>
      </c>
      <c r="N3785" s="71" t="n">
        <v>2771077.32</v>
      </c>
      <c r="O3785" s="71" t="n">
        <v>135782788.68</v>
      </c>
      <c r="P3785" s="71" t="n">
        <v>108651917.82</v>
      </c>
      <c r="Q3785" s="71" t="n">
        <v>27130870.86</v>
      </c>
      <c r="R3785" t="inlineStr">
        <is>
          <t>TK-01</t>
        </is>
      </c>
      <c r="S3785" t="inlineStr">
        <is>
          <t>Petrol</t>
        </is>
      </c>
      <c r="T3785" s="70" t="n">
        <v>36</v>
      </c>
      <c r="U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TY103777</t>
        </is>
      </c>
      <c r="B3786" s="68" t="n">
        <v>46162</v>
      </c>
      <c r="C3786" s="69" t="n">
        <v>2026</v>
      </c>
      <c r="D3786" t="inlineStr">
        <is>
          <t>May</t>
        </is>
      </c>
      <c r="E3786" t="inlineStr">
        <is>
          <t>Europe</t>
        </is>
      </c>
      <c r="F3786" t="inlineStr">
        <is>
          <t>France</t>
        </is>
      </c>
      <c r="G3786" t="inlineStr">
        <is>
          <t>Prius</t>
        </is>
      </c>
      <c r="H3786" t="inlineStr">
        <is>
          <t>Dealer retail</t>
        </is>
      </c>
      <c r="I3786" t="inlineStr">
        <is>
          <t>Private buyer</t>
        </is>
      </c>
      <c r="J3786" t="inlineStr">
        <is>
          <t>Arjun Mehta</t>
        </is>
      </c>
      <c r="K3786" s="70" t="n">
        <v>39</v>
      </c>
      <c r="L3786" s="71" t="n">
        <v>3879136.57</v>
      </c>
      <c r="M3786" s="71" t="n">
        <v>151286326.23</v>
      </c>
      <c r="N3786" s="71" t="n">
        <v>3025726.52</v>
      </c>
      <c r="O3786" s="71" t="n">
        <v>148260599.71</v>
      </c>
      <c r="P3786" s="71" t="n">
        <v>106528327.95</v>
      </c>
      <c r="Q3786" s="71" t="n">
        <v>41732271.76</v>
      </c>
      <c r="R3786" t="inlineStr">
        <is>
          <t>PA-01</t>
        </is>
      </c>
      <c r="S3786" t="inlineStr">
        <is>
          <t>Hybrid</t>
        </is>
      </c>
      <c r="T3786" s="70" t="n">
        <v>37</v>
      </c>
      <c r="U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TY103778</t>
        </is>
      </c>
      <c r="B3787" s="68" t="n">
        <v>46163</v>
      </c>
      <c r="C3787" s="69" t="n">
        <v>2026</v>
      </c>
      <c r="D3787" t="inlineStr">
        <is>
          <t>May</t>
        </is>
      </c>
      <c r="E3787" t="inlineStr">
        <is>
          <t>North America</t>
        </is>
      </c>
      <c r="F3787" t="inlineStr">
        <is>
          <t>USA</t>
        </is>
      </c>
      <c r="G3787" t="inlineStr">
        <is>
          <t>Corolla</t>
        </is>
      </c>
      <c r="H3787" t="inlineStr">
        <is>
          <t>Dealer retail</t>
        </is>
      </c>
      <c r="I3787" t="inlineStr">
        <is>
          <t>Private buyer</t>
        </is>
      </c>
      <c r="J3787" t="inlineStr">
        <is>
          <t>Carlos Silva</t>
        </is>
      </c>
      <c r="K3787" s="70" t="n">
        <v>2</v>
      </c>
      <c r="L3787" s="71" t="n">
        <v>2965460.59</v>
      </c>
      <c r="M3787" s="71" t="n">
        <v>5930921.18</v>
      </c>
      <c r="N3787" s="71" t="n">
        <v>296546.06</v>
      </c>
      <c r="O3787" s="71" t="n">
        <v>5634375.12</v>
      </c>
      <c r="P3787" s="71" t="n">
        <v>4599931.52</v>
      </c>
      <c r="Q3787" s="71" t="n">
        <v>1034443.6</v>
      </c>
      <c r="R3787" t="inlineStr">
        <is>
          <t>NY-02</t>
        </is>
      </c>
      <c r="S3787" t="inlineStr">
        <is>
          <t>Hybrid</t>
        </is>
      </c>
      <c r="T3787" s="70" t="n">
        <v>2</v>
      </c>
      <c r="U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TY103779</t>
        </is>
      </c>
      <c r="B3788" s="68" t="n">
        <v>46163</v>
      </c>
      <c r="C3788" s="69" t="n">
        <v>2026</v>
      </c>
      <c r="D3788" t="inlineStr">
        <is>
          <t>May</t>
        </is>
      </c>
      <c r="E3788" t="inlineStr">
        <is>
          <t>Asia</t>
        </is>
      </c>
      <c r="F3788" t="inlineStr">
        <is>
          <t>Thailand</t>
        </is>
      </c>
      <c r="G3788" t="inlineStr">
        <is>
          <t>Land Cruiser</t>
        </is>
      </c>
      <c r="H3788" t="inlineStr">
        <is>
          <t>Dealer retail</t>
        </is>
      </c>
      <c r="I3788" t="inlineStr">
        <is>
          <t>Private buyer</t>
        </is>
      </c>
      <c r="J3788" t="inlineStr">
        <is>
          <t>Mei Lin</t>
        </is>
      </c>
      <c r="K3788" s="70" t="n">
        <v>3</v>
      </c>
      <c r="L3788" s="71" t="n">
        <v>7625585.86</v>
      </c>
      <c r="M3788" s="71" t="n">
        <v>22876757.58</v>
      </c>
      <c r="N3788" s="71" t="n">
        <v>686302.73</v>
      </c>
      <c r="O3788" s="71" t="n">
        <v>22190454.85</v>
      </c>
      <c r="P3788" s="71" t="n">
        <v>16818079.32</v>
      </c>
      <c r="Q3788" s="71" t="n">
        <v>5372375.53</v>
      </c>
      <c r="R3788" t="inlineStr">
        <is>
          <t>BK-03</t>
        </is>
      </c>
      <c r="S3788" t="inlineStr">
        <is>
          <t>Petrol</t>
        </is>
      </c>
      <c r="T3788" s="70" t="n">
        <v>3</v>
      </c>
      <c r="U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TY103780</t>
        </is>
      </c>
      <c r="B3789" s="68" t="n">
        <v>46163</v>
      </c>
      <c r="C3789" s="69" t="n">
        <v>2026</v>
      </c>
      <c r="D3789" t="inlineStr">
        <is>
          <t>May</t>
        </is>
      </c>
      <c r="E3789" t="inlineStr">
        <is>
          <t>Asia</t>
        </is>
      </c>
      <c r="F3789" t="inlineStr">
        <is>
          <t>Indonesia</t>
        </is>
      </c>
      <c r="G3789" t="inlineStr">
        <is>
          <t>RAV4</t>
        </is>
      </c>
      <c r="H3789" t="inlineStr">
        <is>
          <t>Fleet</t>
        </is>
      </c>
      <c r="I3789" t="inlineStr">
        <is>
          <t>Government</t>
        </is>
      </c>
      <c r="J3789" t="inlineStr">
        <is>
          <t>Ana Costa</t>
        </is>
      </c>
      <c r="K3789" s="70" t="n">
        <v>29</v>
      </c>
      <c r="L3789" s="71" t="n">
        <v>3732392.69</v>
      </c>
      <c r="M3789" s="71" t="n">
        <v>108239388.01</v>
      </c>
      <c r="N3789" s="71" t="n">
        <v>0</v>
      </c>
      <c r="O3789" s="71" t="n">
        <v>108239388.01</v>
      </c>
      <c r="P3789" s="71" t="n">
        <v>84933446.65000001</v>
      </c>
      <c r="Q3789" s="71" t="n">
        <v>23305941.36</v>
      </c>
      <c r="R3789" t="inlineStr">
        <is>
          <t>JK-03</t>
        </is>
      </c>
      <c r="S3789" t="inlineStr">
        <is>
          <t>Hybrid</t>
        </is>
      </c>
      <c r="T3789" s="70" t="n">
        <v>31</v>
      </c>
      <c r="U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TY103781</t>
        </is>
      </c>
      <c r="B3790" s="68" t="n">
        <v>46163</v>
      </c>
      <c r="C3790" s="69" t="n">
        <v>2026</v>
      </c>
      <c r="D3790" t="inlineStr">
        <is>
          <t>May</t>
        </is>
      </c>
      <c r="E3790" t="inlineStr">
        <is>
          <t>Europe</t>
        </is>
      </c>
      <c r="F3790" t="inlineStr">
        <is>
          <t>France</t>
        </is>
      </c>
      <c r="G3790" t="inlineStr">
        <is>
          <t>RAV4</t>
        </is>
      </c>
      <c r="H3790" t="inlineStr">
        <is>
          <t>Dealer retail</t>
        </is>
      </c>
      <c r="I3790" t="inlineStr">
        <is>
          <t>Private buyer</t>
        </is>
      </c>
      <c r="J3790" t="inlineStr">
        <is>
          <t>Hiroshi Tanaka</t>
        </is>
      </c>
      <c r="K3790" s="70" t="n">
        <v>50</v>
      </c>
      <c r="L3790" s="71" t="n">
        <v>3630654.25</v>
      </c>
      <c r="M3790" s="71" t="n">
        <v>181532712.5</v>
      </c>
      <c r="N3790" s="71" t="n">
        <v>9076635.619999999</v>
      </c>
      <c r="O3790" s="71" t="n">
        <v>172456076.88</v>
      </c>
      <c r="P3790" s="71" t="n">
        <v>141432422.19</v>
      </c>
      <c r="Q3790" s="71" t="n">
        <v>31023654.69</v>
      </c>
      <c r="R3790" t="inlineStr">
        <is>
          <t>PA-01</t>
        </is>
      </c>
      <c r="S3790" t="inlineStr">
        <is>
          <t>Hybrid</t>
        </is>
      </c>
      <c r="T3790" s="70" t="n">
        <v>51</v>
      </c>
      <c r="U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TY103782</t>
        </is>
      </c>
      <c r="B3791" s="68" t="n">
        <v>46163</v>
      </c>
      <c r="C3791" s="69" t="n">
        <v>2026</v>
      </c>
      <c r="D3791" t="inlineStr">
        <is>
          <t>May</t>
        </is>
      </c>
      <c r="E3791" t="inlineStr">
        <is>
          <t>Japan</t>
        </is>
      </c>
      <c r="F3791" t="inlineStr">
        <is>
          <t>Japan</t>
        </is>
      </c>
      <c r="G3791" t="inlineStr">
        <is>
          <t>RAV4</t>
        </is>
      </c>
      <c r="H3791" t="inlineStr">
        <is>
          <t>Dealer retail</t>
        </is>
      </c>
      <c r="I3791" t="inlineStr">
        <is>
          <t>Company fleet</t>
        </is>
      </c>
      <c r="J3791" t="inlineStr">
        <is>
          <t>Sophie Müller</t>
        </is>
      </c>
      <c r="K3791" s="70" t="n">
        <v>52</v>
      </c>
      <c r="L3791" s="71" t="n">
        <v>3830990.32</v>
      </c>
      <c r="M3791" s="71" t="n">
        <v>199211496.64</v>
      </c>
      <c r="N3791" s="71" t="n">
        <v>9960574.83</v>
      </c>
      <c r="O3791" s="71" t="n">
        <v>189250921.81</v>
      </c>
      <c r="P3791" s="71" t="n">
        <v>148375846.18</v>
      </c>
      <c r="Q3791" s="71" t="n">
        <v>40875075.63</v>
      </c>
      <c r="R3791" t="inlineStr">
        <is>
          <t>NG-03</t>
        </is>
      </c>
      <c r="S3791" t="inlineStr">
        <is>
          <t>Hybrid</t>
        </is>
      </c>
      <c r="T3791" s="70" t="n">
        <v>55</v>
      </c>
      <c r="U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TY103783</t>
        </is>
      </c>
      <c r="B3792" s="68" t="n">
        <v>46163</v>
      </c>
      <c r="C3792" s="69" t="n">
        <v>2026</v>
      </c>
      <c r="D3792" t="inlineStr">
        <is>
          <t>May</t>
        </is>
      </c>
      <c r="E3792" t="inlineStr">
        <is>
          <t>Middle East</t>
        </is>
      </c>
      <c r="F3792" t="inlineStr">
        <is>
          <t>UAE</t>
        </is>
      </c>
      <c r="G3792" t="inlineStr">
        <is>
          <t>Land Cruiser</t>
        </is>
      </c>
      <c r="H3792" t="inlineStr">
        <is>
          <t>Dealer retail</t>
        </is>
      </c>
      <c r="I3792" t="inlineStr">
        <is>
          <t>Private buyer</t>
        </is>
      </c>
      <c r="J3792" t="inlineStr">
        <is>
          <t>Fatima Al-Saud</t>
        </is>
      </c>
      <c r="K3792" s="70" t="n">
        <v>6</v>
      </c>
      <c r="L3792" s="71" t="n">
        <v>7395564.28</v>
      </c>
      <c r="M3792" s="71" t="n">
        <v>44373385.68</v>
      </c>
      <c r="N3792" s="71" t="n">
        <v>1331201.57</v>
      </c>
      <c r="O3792" s="71" t="n">
        <v>43042184.11</v>
      </c>
      <c r="P3792" s="71" t="n">
        <v>32783363.09</v>
      </c>
      <c r="Q3792" s="71" t="n">
        <v>10258821.02</v>
      </c>
      <c r="R3792" t="inlineStr">
        <is>
          <t>DB-01</t>
        </is>
      </c>
      <c r="S3792" t="inlineStr">
        <is>
          <t>Diesel</t>
        </is>
      </c>
      <c r="T3792" s="70" t="n">
        <v>7</v>
      </c>
      <c r="U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TY103784</t>
        </is>
      </c>
      <c r="B3793" s="68" t="n">
        <v>46163</v>
      </c>
      <c r="C3793" s="69" t="n">
        <v>2026</v>
      </c>
      <c r="D3793" t="inlineStr">
        <is>
          <t>May</t>
        </is>
      </c>
      <c r="E3793" t="inlineStr">
        <is>
          <t>Middle East</t>
        </is>
      </c>
      <c r="F3793" t="inlineStr">
        <is>
          <t>Saudi Arabia</t>
        </is>
      </c>
      <c r="G3793" t="inlineStr">
        <is>
          <t>RAV4</t>
        </is>
      </c>
      <c r="H3793" t="inlineStr">
        <is>
          <t>Dealer retail</t>
        </is>
      </c>
      <c r="I3793" t="inlineStr">
        <is>
          <t>Private buyer</t>
        </is>
      </c>
      <c r="J3793" t="inlineStr">
        <is>
          <t>Noah Smith</t>
        </is>
      </c>
      <c r="K3793" s="70" t="n">
        <v>52</v>
      </c>
      <c r="L3793" s="71" t="n">
        <v>3742979.1</v>
      </c>
      <c r="M3793" s="71" t="n">
        <v>194634913.2</v>
      </c>
      <c r="N3793" s="71" t="n">
        <v>5839047.4</v>
      </c>
      <c r="O3793" s="71" t="n">
        <v>188795865.8</v>
      </c>
      <c r="P3793" s="71" t="n">
        <v>146755937.06</v>
      </c>
      <c r="Q3793" s="71" t="n">
        <v>42039928.74</v>
      </c>
      <c r="R3793" t="inlineStr">
        <is>
          <t>RY-04</t>
        </is>
      </c>
      <c r="S3793" t="inlineStr">
        <is>
          <t>Hybrid</t>
        </is>
      </c>
      <c r="T3793" s="70" t="n">
        <v>52</v>
      </c>
      <c r="U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TY103785</t>
        </is>
      </c>
      <c r="B3794" s="68" t="n">
        <v>46163</v>
      </c>
      <c r="C3794" s="69" t="n">
        <v>2026</v>
      </c>
      <c r="D3794" t="inlineStr">
        <is>
          <t>May</t>
        </is>
      </c>
      <c r="E3794" t="inlineStr">
        <is>
          <t>North America</t>
        </is>
      </c>
      <c r="F3794" t="inlineStr">
        <is>
          <t>Canada</t>
        </is>
      </c>
      <c r="G3794" t="inlineStr">
        <is>
          <t>RAV4</t>
        </is>
      </c>
      <c r="H3794" t="inlineStr">
        <is>
          <t>Dealer retail</t>
        </is>
      </c>
      <c r="I3794" t="inlineStr">
        <is>
          <t>Private buyer</t>
        </is>
      </c>
      <c r="J3794" t="inlineStr">
        <is>
          <t>Shraddha Kulkarni</t>
        </is>
      </c>
      <c r="K3794" s="70" t="n">
        <v>44</v>
      </c>
      <c r="L3794" s="71" t="n">
        <v>3532320.37</v>
      </c>
      <c r="M3794" s="71" t="n">
        <v>155422096.28</v>
      </c>
      <c r="N3794" s="71" t="n">
        <v>7771104.81</v>
      </c>
      <c r="O3794" s="71" t="n">
        <v>147650991.47</v>
      </c>
      <c r="P3794" s="71" t="n">
        <v>120257628.43</v>
      </c>
      <c r="Q3794" s="71" t="n">
        <v>27393363.04</v>
      </c>
      <c r="R3794" t="inlineStr">
        <is>
          <t>TO-02</t>
        </is>
      </c>
      <c r="S3794" t="inlineStr">
        <is>
          <t>Hybrid</t>
        </is>
      </c>
      <c r="T3794" s="70" t="n">
        <v>47</v>
      </c>
      <c r="U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TY103786</t>
        </is>
      </c>
      <c r="B3795" s="68" t="n">
        <v>46163</v>
      </c>
      <c r="C3795" s="69" t="n">
        <v>2026</v>
      </c>
      <c r="D3795" t="inlineStr">
        <is>
          <t>May</t>
        </is>
      </c>
      <c r="E3795" t="inlineStr">
        <is>
          <t>Japan</t>
        </is>
      </c>
      <c r="F3795" t="inlineStr">
        <is>
          <t>Japan</t>
        </is>
      </c>
      <c r="G3795" t="inlineStr">
        <is>
          <t>RAV4</t>
        </is>
      </c>
      <c r="H3795" t="inlineStr">
        <is>
          <t>Fleet</t>
        </is>
      </c>
      <c r="I3795" t="inlineStr">
        <is>
          <t>Company fleet</t>
        </is>
      </c>
      <c r="J3795" t="inlineStr">
        <is>
          <t>Emma Clarke</t>
        </is>
      </c>
      <c r="K3795" s="70" t="n">
        <v>12</v>
      </c>
      <c r="L3795" s="71" t="n">
        <v>3792183.87</v>
      </c>
      <c r="M3795" s="71" t="n">
        <v>45506206.44</v>
      </c>
      <c r="N3795" s="71" t="n">
        <v>910124.13</v>
      </c>
      <c r="O3795" s="71" t="n">
        <v>44596082.31</v>
      </c>
      <c r="P3795" s="71" t="n">
        <v>34398198.74</v>
      </c>
      <c r="Q3795" s="71" t="n">
        <v>10197883.57</v>
      </c>
      <c r="R3795" t="inlineStr">
        <is>
          <t>TK-04</t>
        </is>
      </c>
      <c r="S3795" t="inlineStr">
        <is>
          <t>Hybrid</t>
        </is>
      </c>
      <c r="T3795" s="70" t="n">
        <v>13</v>
      </c>
      <c r="U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TY103787</t>
        </is>
      </c>
      <c r="B3796" s="68" t="n">
        <v>46163</v>
      </c>
      <c r="C3796" s="69" t="n">
        <v>2026</v>
      </c>
      <c r="D3796" t="inlineStr">
        <is>
          <t>May</t>
        </is>
      </c>
      <c r="E3796" t="inlineStr">
        <is>
          <t>Asia</t>
        </is>
      </c>
      <c r="F3796" t="inlineStr">
        <is>
          <t>Indonesia</t>
        </is>
      </c>
      <c r="G3796" t="inlineStr">
        <is>
          <t>Land Cruiser</t>
        </is>
      </c>
      <c r="H3796" t="inlineStr">
        <is>
          <t>Dealer retail</t>
        </is>
      </c>
      <c r="I3796" t="inlineStr">
        <is>
          <t>Company fleet</t>
        </is>
      </c>
      <c r="J3796" t="inlineStr">
        <is>
          <t>Amir Khan</t>
        </is>
      </c>
      <c r="K3796" s="70" t="n">
        <v>24</v>
      </c>
      <c r="L3796" s="71" t="n">
        <v>7804505.19</v>
      </c>
      <c r="M3796" s="71" t="n">
        <v>187308124.56</v>
      </c>
      <c r="N3796" s="71" t="n">
        <v>5619243.74</v>
      </c>
      <c r="O3796" s="71" t="n">
        <v>181688880.82</v>
      </c>
      <c r="P3796" s="71" t="n">
        <v>137434127.48</v>
      </c>
      <c r="Q3796" s="71" t="n">
        <v>44254753.34</v>
      </c>
      <c r="R3796" t="inlineStr">
        <is>
          <t>JK-04</t>
        </is>
      </c>
      <c r="S3796" t="inlineStr">
        <is>
          <t>Petrol</t>
        </is>
      </c>
      <c r="T3796" s="70" t="n">
        <v>23</v>
      </c>
      <c r="U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TY103788</t>
        </is>
      </c>
      <c r="B3797" s="68" t="n">
        <v>46163</v>
      </c>
      <c r="C3797" s="69" t="n">
        <v>2026</v>
      </c>
      <c r="D3797" t="inlineStr">
        <is>
          <t>May</t>
        </is>
      </c>
      <c r="E3797" t="inlineStr">
        <is>
          <t>Europe</t>
        </is>
      </c>
      <c r="F3797" t="inlineStr">
        <is>
          <t>France</t>
        </is>
      </c>
      <c r="G3797" t="inlineStr">
        <is>
          <t>bZ4X</t>
        </is>
      </c>
      <c r="H3797" t="inlineStr">
        <is>
          <t>Fleet</t>
        </is>
      </c>
      <c r="I3797" t="inlineStr">
        <is>
          <t>Private buyer</t>
        </is>
      </c>
      <c r="J3797" t="inlineStr">
        <is>
          <t>Shraddha Kulkarni</t>
        </is>
      </c>
      <c r="K3797" s="70" t="n">
        <v>15</v>
      </c>
      <c r="L3797" s="71" t="n">
        <v>6961959.55</v>
      </c>
      <c r="M3797" s="71" t="n">
        <v>104429393.25</v>
      </c>
      <c r="N3797" s="71" t="n">
        <v>5221469.66</v>
      </c>
      <c r="O3797" s="71" t="n">
        <v>99207923.59</v>
      </c>
      <c r="P3797" s="71" t="n">
        <v>78510333.87</v>
      </c>
      <c r="Q3797" s="71" t="n">
        <v>20697589.72</v>
      </c>
      <c r="R3797" t="inlineStr">
        <is>
          <t>PA-04</t>
        </is>
      </c>
      <c r="S3797" t="inlineStr">
        <is>
          <t>EV</t>
        </is>
      </c>
      <c r="T3797" s="70" t="n">
        <v>16</v>
      </c>
      <c r="U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TY103789</t>
        </is>
      </c>
      <c r="B3798" s="68" t="n">
        <v>46163</v>
      </c>
      <c r="C3798" s="69" t="n">
        <v>2026</v>
      </c>
      <c r="D3798" t="inlineStr">
        <is>
          <t>May</t>
        </is>
      </c>
      <c r="E3798" t="inlineStr">
        <is>
          <t>Japan</t>
        </is>
      </c>
      <c r="F3798" t="inlineStr">
        <is>
          <t>Japan</t>
        </is>
      </c>
      <c r="G3798" t="inlineStr">
        <is>
          <t>Corolla</t>
        </is>
      </c>
      <c r="H3798" t="inlineStr">
        <is>
          <t>Dealer retail</t>
        </is>
      </c>
      <c r="I3798" t="inlineStr">
        <is>
          <t>Private buyer</t>
        </is>
      </c>
      <c r="J3798" t="inlineStr">
        <is>
          <t>Ana Costa</t>
        </is>
      </c>
      <c r="K3798" s="70" t="n">
        <v>11</v>
      </c>
      <c r="L3798" s="71" t="n">
        <v>2689949.22</v>
      </c>
      <c r="M3798" s="71" t="n">
        <v>29589441.42</v>
      </c>
      <c r="N3798" s="71" t="n">
        <v>1479472.07</v>
      </c>
      <c r="O3798" s="71" t="n">
        <v>28109969.35</v>
      </c>
      <c r="P3798" s="71" t="n">
        <v>26024723.15</v>
      </c>
      <c r="Q3798" s="71" t="n">
        <v>2085246.2</v>
      </c>
      <c r="R3798" t="inlineStr">
        <is>
          <t>OS-04</t>
        </is>
      </c>
      <c r="S3798" t="inlineStr">
        <is>
          <t>Hybrid</t>
        </is>
      </c>
      <c r="T3798" s="70" t="n">
        <v>10</v>
      </c>
      <c r="U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TY103790</t>
        </is>
      </c>
      <c r="B3799" s="68" t="n">
        <v>46164</v>
      </c>
      <c r="C3799" s="69" t="n">
        <v>2026</v>
      </c>
      <c r="D3799" t="inlineStr">
        <is>
          <t>May</t>
        </is>
      </c>
      <c r="E3799" t="inlineStr">
        <is>
          <t>North America</t>
        </is>
      </c>
      <c r="F3799" t="inlineStr">
        <is>
          <t>Canada</t>
        </is>
      </c>
      <c r="G3799" t="inlineStr">
        <is>
          <t>Prius</t>
        </is>
      </c>
      <c r="H3799" t="inlineStr">
        <is>
          <t>Fleet</t>
        </is>
      </c>
      <c r="I3799" t="inlineStr">
        <is>
          <t>Private buyer</t>
        </is>
      </c>
      <c r="J3799" t="inlineStr">
        <is>
          <t>Aisha Bello</t>
        </is>
      </c>
      <c r="K3799" s="70" t="n">
        <v>23</v>
      </c>
      <c r="L3799" s="71" t="n">
        <v>3882898.04</v>
      </c>
      <c r="M3799" s="71" t="n">
        <v>89306654.92</v>
      </c>
      <c r="N3799" s="71" t="n">
        <v>4465332.75</v>
      </c>
      <c r="O3799" s="71" t="n">
        <v>84841322.17</v>
      </c>
      <c r="P3799" s="71" t="n">
        <v>65429317.71</v>
      </c>
      <c r="Q3799" s="71" t="n">
        <v>19412004.46</v>
      </c>
      <c r="R3799" t="inlineStr">
        <is>
          <t>TO-03</t>
        </is>
      </c>
      <c r="S3799" t="inlineStr">
        <is>
          <t>Hybrid</t>
        </is>
      </c>
      <c r="T3799" s="70" t="n">
        <v>23</v>
      </c>
      <c r="U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TY103791</t>
        </is>
      </c>
      <c r="B3800" s="68" t="n">
        <v>46164</v>
      </c>
      <c r="C3800" s="69" t="n">
        <v>2026</v>
      </c>
      <c r="D3800" t="inlineStr">
        <is>
          <t>May</t>
        </is>
      </c>
      <c r="E3800" t="inlineStr">
        <is>
          <t>Europe</t>
        </is>
      </c>
      <c r="F3800" t="inlineStr">
        <is>
          <t>Germany</t>
        </is>
      </c>
      <c r="G3800" t="inlineStr">
        <is>
          <t>Corolla</t>
        </is>
      </c>
      <c r="H3800" t="inlineStr">
        <is>
          <t>Dealer retail</t>
        </is>
      </c>
      <c r="I3800" t="inlineStr">
        <is>
          <t>Private buyer</t>
        </is>
      </c>
      <c r="J3800" t="inlineStr">
        <is>
          <t>Fatima Al-Saud</t>
        </is>
      </c>
      <c r="K3800" s="70" t="n">
        <v>14</v>
      </c>
      <c r="L3800" s="71" t="n">
        <v>2949362.02</v>
      </c>
      <c r="M3800" s="71" t="n">
        <v>41291068.28</v>
      </c>
      <c r="N3800" s="71" t="n">
        <v>825821.37</v>
      </c>
      <c r="O3800" s="71" t="n">
        <v>40465246.91</v>
      </c>
      <c r="P3800" s="71" t="n">
        <v>31879870.2</v>
      </c>
      <c r="Q3800" s="71" t="n">
        <v>8585376.710000001</v>
      </c>
      <c r="R3800" t="inlineStr">
        <is>
          <t>BE-04</t>
        </is>
      </c>
      <c r="S3800" t="inlineStr">
        <is>
          <t>Hybrid</t>
        </is>
      </c>
      <c r="T3800" s="70" t="n">
        <v>15</v>
      </c>
      <c r="U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TY103792</t>
        </is>
      </c>
      <c r="B3801" s="68" t="n">
        <v>46164</v>
      </c>
      <c r="C3801" s="69" t="n">
        <v>2026</v>
      </c>
      <c r="D3801" t="inlineStr">
        <is>
          <t>May</t>
        </is>
      </c>
      <c r="E3801" t="inlineStr">
        <is>
          <t>Middle East</t>
        </is>
      </c>
      <c r="F3801" t="inlineStr">
        <is>
          <t>Saudi Arabia</t>
        </is>
      </c>
      <c r="G3801" t="inlineStr">
        <is>
          <t>Corolla</t>
        </is>
      </c>
      <c r="H3801" t="inlineStr">
        <is>
          <t>Fleet</t>
        </is>
      </c>
      <c r="I3801" t="inlineStr">
        <is>
          <t>Private buyer</t>
        </is>
      </c>
      <c r="J3801" t="inlineStr">
        <is>
          <t>Ruhi Shaikh</t>
        </is>
      </c>
      <c r="K3801" s="70" t="n">
        <v>14</v>
      </c>
      <c r="L3801" s="71" t="n">
        <v>2795323.44</v>
      </c>
      <c r="M3801" s="71" t="n">
        <v>39134528.16</v>
      </c>
      <c r="N3801" s="71" t="n">
        <v>0</v>
      </c>
      <c r="O3801" s="71" t="n">
        <v>39134528.16</v>
      </c>
      <c r="P3801" s="71" t="n">
        <v>31385590.27</v>
      </c>
      <c r="Q3801" s="71" t="n">
        <v>7748937.89</v>
      </c>
      <c r="R3801" t="inlineStr">
        <is>
          <t>RY-01</t>
        </is>
      </c>
      <c r="S3801" t="inlineStr">
        <is>
          <t>Hybrid</t>
        </is>
      </c>
      <c r="T3801" s="70" t="n">
        <v>14</v>
      </c>
      <c r="U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TY103793</t>
        </is>
      </c>
      <c r="B3802" s="68" t="n">
        <v>46164</v>
      </c>
      <c r="C3802" s="69" t="n">
        <v>2026</v>
      </c>
      <c r="D3802" t="inlineStr">
        <is>
          <t>May</t>
        </is>
      </c>
      <c r="E3802" t="inlineStr">
        <is>
          <t>Asia</t>
        </is>
      </c>
      <c r="F3802" t="inlineStr">
        <is>
          <t>India</t>
        </is>
      </c>
      <c r="G3802" t="inlineStr">
        <is>
          <t>Hilux</t>
        </is>
      </c>
      <c r="H3802" t="inlineStr">
        <is>
          <t>Dealer retail</t>
        </is>
      </c>
      <c r="I3802" t="inlineStr">
        <is>
          <t>Private buyer</t>
        </is>
      </c>
      <c r="J3802" t="inlineStr">
        <is>
          <t>Ana Costa</t>
        </is>
      </c>
      <c r="K3802" s="70" t="n">
        <v>41</v>
      </c>
      <c r="L3802" s="71" t="n">
        <v>4278941.39</v>
      </c>
      <c r="M3802" s="71" t="n">
        <v>175436596.99</v>
      </c>
      <c r="N3802" s="71" t="n">
        <v>5263097.91</v>
      </c>
      <c r="O3802" s="71" t="n">
        <v>170173499.08</v>
      </c>
      <c r="P3802" s="71" t="n">
        <v>129178506.59</v>
      </c>
      <c r="Q3802" s="71" t="n">
        <v>40994992.49</v>
      </c>
      <c r="R3802" t="inlineStr">
        <is>
          <t>BL-02</t>
        </is>
      </c>
      <c r="S3802" t="inlineStr">
        <is>
          <t>Diesel</t>
        </is>
      </c>
      <c r="T3802" s="70" t="n">
        <v>43</v>
      </c>
      <c r="U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TY103794</t>
        </is>
      </c>
      <c r="B3803" s="68" t="n">
        <v>46164</v>
      </c>
      <c r="C3803" s="69" t="n">
        <v>2026</v>
      </c>
      <c r="D3803" t="inlineStr">
        <is>
          <t>May</t>
        </is>
      </c>
      <c r="E3803" t="inlineStr">
        <is>
          <t>Asia</t>
        </is>
      </c>
      <c r="F3803" t="inlineStr">
        <is>
          <t>Thailand</t>
        </is>
      </c>
      <c r="G3803" t="inlineStr">
        <is>
          <t>bZ4X</t>
        </is>
      </c>
      <c r="H3803" t="inlineStr">
        <is>
          <t>Fleet</t>
        </is>
      </c>
      <c r="I3803" t="inlineStr">
        <is>
          <t>Private buyer</t>
        </is>
      </c>
      <c r="J3803" t="inlineStr">
        <is>
          <t>Priya Nair</t>
        </is>
      </c>
      <c r="K3803" s="70" t="n">
        <v>35</v>
      </c>
      <c r="L3803" s="71" t="n">
        <v>6627374.25</v>
      </c>
      <c r="M3803" s="71" t="n">
        <v>231958098.75</v>
      </c>
      <c r="N3803" s="71" t="n">
        <v>4639161.98</v>
      </c>
      <c r="O3803" s="71" t="n">
        <v>227318936.77</v>
      </c>
      <c r="P3803" s="71" t="n">
        <v>181534810.79</v>
      </c>
      <c r="Q3803" s="71" t="n">
        <v>45784125.98</v>
      </c>
      <c r="R3803" t="inlineStr">
        <is>
          <t>BK-04</t>
        </is>
      </c>
      <c r="S3803" t="inlineStr">
        <is>
          <t>EV</t>
        </is>
      </c>
      <c r="T3803" s="70" t="n">
        <v>35</v>
      </c>
      <c r="U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TY103795</t>
        </is>
      </c>
      <c r="B3804" s="68" t="n">
        <v>46164</v>
      </c>
      <c r="C3804" s="69" t="n">
        <v>2026</v>
      </c>
      <c r="D3804" t="inlineStr">
        <is>
          <t>May</t>
        </is>
      </c>
      <c r="E3804" t="inlineStr">
        <is>
          <t>Japan</t>
        </is>
      </c>
      <c r="F3804" t="inlineStr">
        <is>
          <t>Japan</t>
        </is>
      </c>
      <c r="G3804" t="inlineStr">
        <is>
          <t>RAV4</t>
        </is>
      </c>
      <c r="H3804" t="inlineStr">
        <is>
          <t>Fleet</t>
        </is>
      </c>
      <c r="I3804" t="inlineStr">
        <is>
          <t>Private buyer</t>
        </is>
      </c>
      <c r="J3804" t="inlineStr">
        <is>
          <t>Lucas Martin</t>
        </is>
      </c>
      <c r="K3804" s="70" t="n">
        <v>4</v>
      </c>
      <c r="L3804" s="71" t="n">
        <v>3581782.77</v>
      </c>
      <c r="M3804" s="71" t="n">
        <v>14327131.08</v>
      </c>
      <c r="N3804" s="71" t="n">
        <v>286542.62</v>
      </c>
      <c r="O3804" s="71" t="n">
        <v>14040588.46</v>
      </c>
      <c r="P3804" s="71" t="n">
        <v>11398098.54</v>
      </c>
      <c r="Q3804" s="71" t="n">
        <v>2642489.92</v>
      </c>
      <c r="R3804" t="inlineStr">
        <is>
          <t>OS-02</t>
        </is>
      </c>
      <c r="S3804" t="inlineStr">
        <is>
          <t>Petrol</t>
        </is>
      </c>
      <c r="T3804" s="70" t="n">
        <v>4</v>
      </c>
      <c r="U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TY103796</t>
        </is>
      </c>
      <c r="B3805" s="68" t="n">
        <v>46164</v>
      </c>
      <c r="C3805" s="69" t="n">
        <v>2026</v>
      </c>
      <c r="D3805" t="inlineStr">
        <is>
          <t>May</t>
        </is>
      </c>
      <c r="E3805" t="inlineStr">
        <is>
          <t>Middle East</t>
        </is>
      </c>
      <c r="F3805" t="inlineStr">
        <is>
          <t>UAE</t>
        </is>
      </c>
      <c r="G3805" t="inlineStr">
        <is>
          <t>Camry</t>
        </is>
      </c>
      <c r="H3805" t="inlineStr">
        <is>
          <t>Dealer retail</t>
        </is>
      </c>
      <c r="I3805" t="inlineStr">
        <is>
          <t>Government</t>
        </is>
      </c>
      <c r="J3805" t="inlineStr">
        <is>
          <t>Priya Nair</t>
        </is>
      </c>
      <c r="K3805" s="70" t="n">
        <v>14</v>
      </c>
      <c r="L3805" s="71" t="n">
        <v>3987960.78</v>
      </c>
      <c r="M3805" s="71" t="n">
        <v>55831450.92</v>
      </c>
      <c r="N3805" s="71" t="n">
        <v>0</v>
      </c>
      <c r="O3805" s="71" t="n">
        <v>55831450.92</v>
      </c>
      <c r="P3805" s="71" t="n">
        <v>45333900.45</v>
      </c>
      <c r="Q3805" s="71" t="n">
        <v>10497550.47</v>
      </c>
      <c r="R3805" t="inlineStr">
        <is>
          <t>DB-02</t>
        </is>
      </c>
      <c r="S3805" t="inlineStr">
        <is>
          <t>Petrol</t>
        </is>
      </c>
      <c r="T3805" s="70" t="n">
        <v>15</v>
      </c>
      <c r="U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TY103797</t>
        </is>
      </c>
      <c r="B3806" s="68" t="n">
        <v>46165</v>
      </c>
      <c r="C3806" s="69" t="n">
        <v>2026</v>
      </c>
      <c r="D3806" t="inlineStr">
        <is>
          <t>May</t>
        </is>
      </c>
      <c r="E3806" t="inlineStr">
        <is>
          <t>Asia</t>
        </is>
      </c>
      <c r="F3806" t="inlineStr">
        <is>
          <t>Indonesia</t>
        </is>
      </c>
      <c r="G3806" t="inlineStr">
        <is>
          <t>Hilux</t>
        </is>
      </c>
      <c r="H3806" t="inlineStr">
        <is>
          <t>Dealer retail</t>
        </is>
      </c>
      <c r="I3806" t="inlineStr">
        <is>
          <t>Company fleet</t>
        </is>
      </c>
      <c r="J3806" t="inlineStr">
        <is>
          <t>Mei Lin</t>
        </is>
      </c>
      <c r="K3806" s="70" t="n">
        <v>4</v>
      </c>
      <c r="L3806" s="71" t="n">
        <v>4101547.52</v>
      </c>
      <c r="M3806" s="71" t="n">
        <v>16406190.08</v>
      </c>
      <c r="N3806" s="71" t="n">
        <v>0</v>
      </c>
      <c r="O3806" s="71" t="n">
        <v>16406190.08</v>
      </c>
      <c r="P3806" s="71" t="n">
        <v>12891998.56</v>
      </c>
      <c r="Q3806" s="71" t="n">
        <v>3514191.52</v>
      </c>
      <c r="R3806" t="inlineStr">
        <is>
          <t>JK-04</t>
        </is>
      </c>
      <c r="S3806" t="inlineStr">
        <is>
          <t>Petrol</t>
        </is>
      </c>
      <c r="T3806" s="70" t="n">
        <v>4</v>
      </c>
      <c r="U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TY103798</t>
        </is>
      </c>
      <c r="B3807" s="68" t="n">
        <v>46165</v>
      </c>
      <c r="C3807" s="69" t="n">
        <v>2026</v>
      </c>
      <c r="D3807" t="inlineStr">
        <is>
          <t>May</t>
        </is>
      </c>
      <c r="E3807" t="inlineStr">
        <is>
          <t>Japan</t>
        </is>
      </c>
      <c r="F3807" t="inlineStr">
        <is>
          <t>Japan</t>
        </is>
      </c>
      <c r="G3807" t="inlineStr">
        <is>
          <t>Land Cruiser</t>
        </is>
      </c>
      <c r="H3807" t="inlineStr">
        <is>
          <t>Dealer retail</t>
        </is>
      </c>
      <c r="I3807" t="inlineStr">
        <is>
          <t>Company fleet</t>
        </is>
      </c>
      <c r="J3807" t="inlineStr">
        <is>
          <t>Lucas Martin</t>
        </is>
      </c>
      <c r="K3807" s="70" t="n">
        <v>36</v>
      </c>
      <c r="L3807" s="71" t="n">
        <v>7903003.3</v>
      </c>
      <c r="M3807" s="71" t="n">
        <v>284508118.8</v>
      </c>
      <c r="N3807" s="71" t="n">
        <v>0</v>
      </c>
      <c r="O3807" s="71" t="n">
        <v>284508118.8</v>
      </c>
      <c r="P3807" s="71" t="n">
        <v>192622706.66</v>
      </c>
      <c r="Q3807" s="71" t="n">
        <v>91885412.14</v>
      </c>
      <c r="R3807" t="inlineStr">
        <is>
          <t>TK-04</t>
        </is>
      </c>
      <c r="S3807" t="inlineStr">
        <is>
          <t>Petrol</t>
        </is>
      </c>
      <c r="T3807" s="70" t="n">
        <v>36</v>
      </c>
      <c r="U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TY103799</t>
        </is>
      </c>
      <c r="B3808" s="68" t="n">
        <v>46165</v>
      </c>
      <c r="C3808" s="69" t="n">
        <v>2026</v>
      </c>
      <c r="D3808" t="inlineStr">
        <is>
          <t>May</t>
        </is>
      </c>
      <c r="E3808" t="inlineStr">
        <is>
          <t>Middle East</t>
        </is>
      </c>
      <c r="F3808" t="inlineStr">
        <is>
          <t>UAE</t>
        </is>
      </c>
      <c r="G3808" t="inlineStr">
        <is>
          <t>RAV4</t>
        </is>
      </c>
      <c r="H3808" t="inlineStr">
        <is>
          <t>Dealer retail</t>
        </is>
      </c>
      <c r="I3808" t="inlineStr">
        <is>
          <t>Private buyer</t>
        </is>
      </c>
      <c r="J3808" t="inlineStr">
        <is>
          <t>Fatima Al-Saud</t>
        </is>
      </c>
      <c r="K3808" s="70" t="n">
        <v>24</v>
      </c>
      <c r="L3808" s="71" t="n">
        <v>3802690.1</v>
      </c>
      <c r="M3808" s="71" t="n">
        <v>91264562.40000001</v>
      </c>
      <c r="N3808" s="71" t="n">
        <v>0</v>
      </c>
      <c r="O3808" s="71" t="n">
        <v>91264562.40000001</v>
      </c>
      <c r="P3808" s="71" t="n">
        <v>66958864.37</v>
      </c>
      <c r="Q3808" s="71" t="n">
        <v>24305698.03</v>
      </c>
      <c r="R3808" t="inlineStr">
        <is>
          <t>DB-01</t>
        </is>
      </c>
      <c r="S3808" t="inlineStr">
        <is>
          <t>Hybrid</t>
        </is>
      </c>
      <c r="T3808" s="70" t="n">
        <v>24</v>
      </c>
      <c r="U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TY103800</t>
        </is>
      </c>
      <c r="B3809" s="68" t="n">
        <v>46165</v>
      </c>
      <c r="C3809" s="69" t="n">
        <v>2026</v>
      </c>
      <c r="D3809" t="inlineStr">
        <is>
          <t>May</t>
        </is>
      </c>
      <c r="E3809" t="inlineStr">
        <is>
          <t>Japan</t>
        </is>
      </c>
      <c r="F3809" t="inlineStr">
        <is>
          <t>Japan</t>
        </is>
      </c>
      <c r="G3809" t="inlineStr">
        <is>
          <t>bZ4X</t>
        </is>
      </c>
      <c r="H3809" t="inlineStr">
        <is>
          <t>Dealer retail</t>
        </is>
      </c>
      <c r="I3809" t="inlineStr">
        <is>
          <t>Company fleet</t>
        </is>
      </c>
      <c r="J3809" t="inlineStr">
        <is>
          <t>Sophie Müller</t>
        </is>
      </c>
      <c r="K3809" s="70" t="n">
        <v>23</v>
      </c>
      <c r="L3809" s="71" t="n">
        <v>6607928.89</v>
      </c>
      <c r="M3809" s="71" t="n">
        <v>151982364.47</v>
      </c>
      <c r="N3809" s="71" t="n">
        <v>4559470.93</v>
      </c>
      <c r="O3809" s="71" t="n">
        <v>147422893.54</v>
      </c>
      <c r="P3809" s="71" t="n">
        <v>122733312.45</v>
      </c>
      <c r="Q3809" s="71" t="n">
        <v>24689581.09</v>
      </c>
      <c r="R3809" t="inlineStr">
        <is>
          <t>OS-02</t>
        </is>
      </c>
      <c r="S3809" t="inlineStr">
        <is>
          <t>EV</t>
        </is>
      </c>
      <c r="T3809" s="70" t="n">
        <v>22</v>
      </c>
      <c r="U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TY103801</t>
        </is>
      </c>
      <c r="B3810" s="68" t="n">
        <v>46165</v>
      </c>
      <c r="C3810" s="69" t="n">
        <v>2026</v>
      </c>
      <c r="D3810" t="inlineStr">
        <is>
          <t>May</t>
        </is>
      </c>
      <c r="E3810" t="inlineStr">
        <is>
          <t>North America</t>
        </is>
      </c>
      <c r="F3810" t="inlineStr">
        <is>
          <t>Canada</t>
        </is>
      </c>
      <c r="G3810" t="inlineStr">
        <is>
          <t>bZ4X</t>
        </is>
      </c>
      <c r="H3810" t="inlineStr">
        <is>
          <t>Fleet</t>
        </is>
      </c>
      <c r="I3810" t="inlineStr">
        <is>
          <t>Private buyer</t>
        </is>
      </c>
      <c r="J3810" t="inlineStr">
        <is>
          <t>Kofi Mensah</t>
        </is>
      </c>
      <c r="K3810" s="70" t="n">
        <v>14</v>
      </c>
      <c r="L3810" s="71" t="n">
        <v>6983553.57</v>
      </c>
      <c r="M3810" s="71" t="n">
        <v>97769749.98</v>
      </c>
      <c r="N3810" s="71" t="n">
        <v>0</v>
      </c>
      <c r="O3810" s="71" t="n">
        <v>97769749.98</v>
      </c>
      <c r="P3810" s="71" t="n">
        <v>73893015.40000001</v>
      </c>
      <c r="Q3810" s="71" t="n">
        <v>23876734.58</v>
      </c>
      <c r="R3810" t="inlineStr">
        <is>
          <t>TO-01</t>
        </is>
      </c>
      <c r="S3810" t="inlineStr">
        <is>
          <t>EV</t>
        </is>
      </c>
      <c r="T3810" s="70" t="n">
        <v>15</v>
      </c>
      <c r="U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TY103802</t>
        </is>
      </c>
      <c r="B3811" s="68" t="n">
        <v>46165</v>
      </c>
      <c r="C3811" s="69" t="n">
        <v>2026</v>
      </c>
      <c r="D3811" t="inlineStr">
        <is>
          <t>May</t>
        </is>
      </c>
      <c r="E3811" t="inlineStr">
        <is>
          <t>Middle East</t>
        </is>
      </c>
      <c r="F3811" t="inlineStr">
        <is>
          <t>Saudi Arabia</t>
        </is>
      </c>
      <c r="G3811" t="inlineStr">
        <is>
          <t>Prius</t>
        </is>
      </c>
      <c r="H3811" t="inlineStr">
        <is>
          <t>Fleet</t>
        </is>
      </c>
      <c r="I3811" t="inlineStr">
        <is>
          <t>Private buyer</t>
        </is>
      </c>
      <c r="J3811" t="inlineStr">
        <is>
          <t>Priya Nair</t>
        </is>
      </c>
      <c r="K3811" s="70" t="n">
        <v>50</v>
      </c>
      <c r="L3811" s="71" t="n">
        <v>3897125.47</v>
      </c>
      <c r="M3811" s="71" t="n">
        <v>194856273.5</v>
      </c>
      <c r="N3811" s="71" t="n">
        <v>5845688.21</v>
      </c>
      <c r="O3811" s="71" t="n">
        <v>189010585.29</v>
      </c>
      <c r="P3811" s="71" t="n">
        <v>141233841.89</v>
      </c>
      <c r="Q3811" s="71" t="n">
        <v>47776743.4</v>
      </c>
      <c r="R3811" t="inlineStr">
        <is>
          <t>RY-03</t>
        </is>
      </c>
      <c r="S3811" t="inlineStr">
        <is>
          <t>Hybrid</t>
        </is>
      </c>
      <c r="T3811" s="70" t="n">
        <v>52</v>
      </c>
      <c r="U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TY103803</t>
        </is>
      </c>
      <c r="B3812" s="68" t="n">
        <v>46165</v>
      </c>
      <c r="C3812" s="69" t="n">
        <v>2026</v>
      </c>
      <c r="D3812" t="inlineStr">
        <is>
          <t>May</t>
        </is>
      </c>
      <c r="E3812" t="inlineStr">
        <is>
          <t>Japan</t>
        </is>
      </c>
      <c r="F3812" t="inlineStr">
        <is>
          <t>Japan</t>
        </is>
      </c>
      <c r="G3812" t="inlineStr">
        <is>
          <t>Prius</t>
        </is>
      </c>
      <c r="H3812" t="inlineStr">
        <is>
          <t>Dealer retail</t>
        </is>
      </c>
      <c r="I3812" t="inlineStr">
        <is>
          <t>Company fleet</t>
        </is>
      </c>
      <c r="J3812" t="inlineStr">
        <is>
          <t>Liam O'Brien</t>
        </is>
      </c>
      <c r="K3812" s="70" t="n">
        <v>38</v>
      </c>
      <c r="L3812" s="71" t="n">
        <v>3653542.31</v>
      </c>
      <c r="M3812" s="71" t="n">
        <v>138834607.78</v>
      </c>
      <c r="N3812" s="71" t="n">
        <v>2776692.16</v>
      </c>
      <c r="O3812" s="71" t="n">
        <v>136057915.62</v>
      </c>
      <c r="P3812" s="71" t="n">
        <v>106748859.11</v>
      </c>
      <c r="Q3812" s="71" t="n">
        <v>29309056.51</v>
      </c>
      <c r="R3812" t="inlineStr">
        <is>
          <t>OS-02</t>
        </is>
      </c>
      <c r="S3812" t="inlineStr">
        <is>
          <t>Hybrid</t>
        </is>
      </c>
      <c r="T3812" s="70" t="n">
        <v>39</v>
      </c>
      <c r="U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TY103804</t>
        </is>
      </c>
      <c r="B3813" s="68" t="n">
        <v>46165</v>
      </c>
      <c r="C3813" s="69" t="n">
        <v>2026</v>
      </c>
      <c r="D3813" t="inlineStr">
        <is>
          <t>May</t>
        </is>
      </c>
      <c r="E3813" t="inlineStr">
        <is>
          <t>Asia</t>
        </is>
      </c>
      <c r="F3813" t="inlineStr">
        <is>
          <t>Indonesia</t>
        </is>
      </c>
      <c r="G3813" t="inlineStr">
        <is>
          <t>Hilux</t>
        </is>
      </c>
      <c r="H3813" t="inlineStr">
        <is>
          <t>Dealer retail</t>
        </is>
      </c>
      <c r="I3813" t="inlineStr">
        <is>
          <t>Private buyer</t>
        </is>
      </c>
      <c r="J3813" t="inlineStr">
        <is>
          <t>Noah Smith</t>
        </is>
      </c>
      <c r="K3813" s="70" t="n">
        <v>21</v>
      </c>
      <c r="L3813" s="71" t="n">
        <v>3983047.12</v>
      </c>
      <c r="M3813" s="71" t="n">
        <v>83643989.52</v>
      </c>
      <c r="N3813" s="71" t="n">
        <v>0</v>
      </c>
      <c r="O3813" s="71" t="n">
        <v>83643989.52</v>
      </c>
      <c r="P3813" s="71" t="n">
        <v>69281023.87</v>
      </c>
      <c r="Q3813" s="71" t="n">
        <v>14362965.65</v>
      </c>
      <c r="R3813" t="inlineStr">
        <is>
          <t>JK-03</t>
        </is>
      </c>
      <c r="S3813" t="inlineStr">
        <is>
          <t>Petrol</t>
        </is>
      </c>
      <c r="T3813" s="70" t="n">
        <v>22</v>
      </c>
      <c r="U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TY103805</t>
        </is>
      </c>
      <c r="B3814" s="68" t="n">
        <v>46165</v>
      </c>
      <c r="C3814" s="69" t="n">
        <v>2026</v>
      </c>
      <c r="D3814" t="inlineStr">
        <is>
          <t>May</t>
        </is>
      </c>
      <c r="E3814" t="inlineStr">
        <is>
          <t>North America</t>
        </is>
      </c>
      <c r="F3814" t="inlineStr">
        <is>
          <t>Canada</t>
        </is>
      </c>
      <c r="G3814" t="inlineStr">
        <is>
          <t>Hilux</t>
        </is>
      </c>
      <c r="H3814" t="inlineStr">
        <is>
          <t>Dealer retail</t>
        </is>
      </c>
      <c r="I3814" t="inlineStr">
        <is>
          <t>Private buyer</t>
        </is>
      </c>
      <c r="J3814" t="inlineStr">
        <is>
          <t>Ravindra Patil</t>
        </is>
      </c>
      <c r="K3814" s="70" t="n">
        <v>29</v>
      </c>
      <c r="L3814" s="71" t="n">
        <v>4053221.37</v>
      </c>
      <c r="M3814" s="71" t="n">
        <v>117543419.73</v>
      </c>
      <c r="N3814" s="71" t="n">
        <v>5877170.99</v>
      </c>
      <c r="O3814" s="71" t="n">
        <v>111666248.74</v>
      </c>
      <c r="P3814" s="71" t="n">
        <v>96153267.34999999</v>
      </c>
      <c r="Q3814" s="71" t="n">
        <v>15512981.39</v>
      </c>
      <c r="R3814" t="inlineStr">
        <is>
          <t>TO-03</t>
        </is>
      </c>
      <c r="S3814" t="inlineStr">
        <is>
          <t>Diesel</t>
        </is>
      </c>
      <c r="T3814" s="70" t="n">
        <v>30</v>
      </c>
      <c r="U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TY103806</t>
        </is>
      </c>
      <c r="B3815" s="68" t="n">
        <v>46165</v>
      </c>
      <c r="C3815" s="69" t="n">
        <v>2026</v>
      </c>
      <c r="D3815" t="inlineStr">
        <is>
          <t>May</t>
        </is>
      </c>
      <c r="E3815" t="inlineStr">
        <is>
          <t>Europe</t>
        </is>
      </c>
      <c r="F3815" t="inlineStr">
        <is>
          <t>UK</t>
        </is>
      </c>
      <c r="G3815" t="inlineStr">
        <is>
          <t>Hilux</t>
        </is>
      </c>
      <c r="H3815" t="inlineStr">
        <is>
          <t>Online reservation</t>
        </is>
      </c>
      <c r="I3815" t="inlineStr">
        <is>
          <t>Private buyer</t>
        </is>
      </c>
      <c r="J3815" t="inlineStr">
        <is>
          <t>Wei Chen</t>
        </is>
      </c>
      <c r="K3815" s="70" t="n">
        <v>41</v>
      </c>
      <c r="L3815" s="71" t="n">
        <v>4169509.18</v>
      </c>
      <c r="M3815" s="71" t="n">
        <v>170949876.38</v>
      </c>
      <c r="N3815" s="71" t="n">
        <v>3418997.53</v>
      </c>
      <c r="O3815" s="71" t="n">
        <v>167530878.85</v>
      </c>
      <c r="P3815" s="71" t="n">
        <v>128226486.02</v>
      </c>
      <c r="Q3815" s="71" t="n">
        <v>39304392.83</v>
      </c>
      <c r="R3815" t="inlineStr">
        <is>
          <t>LN-02</t>
        </is>
      </c>
      <c r="S3815" t="inlineStr">
        <is>
          <t>Diesel</t>
        </is>
      </c>
      <c r="T3815" s="70" t="n">
        <v>45</v>
      </c>
      <c r="U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TY103807</t>
        </is>
      </c>
      <c r="B3816" s="68" t="n">
        <v>46165</v>
      </c>
      <c r="C3816" s="69" t="n">
        <v>2026</v>
      </c>
      <c r="D3816" t="inlineStr">
        <is>
          <t>May</t>
        </is>
      </c>
      <c r="E3816" t="inlineStr">
        <is>
          <t>Middle East</t>
        </is>
      </c>
      <c r="F3816" t="inlineStr">
        <is>
          <t>UAE</t>
        </is>
      </c>
      <c r="G3816" t="inlineStr">
        <is>
          <t>bZ4X</t>
        </is>
      </c>
      <c r="H3816" t="inlineStr">
        <is>
          <t>Dealer retail</t>
        </is>
      </c>
      <c r="I3816" t="inlineStr">
        <is>
          <t>Private buyer</t>
        </is>
      </c>
      <c r="J3816" t="inlineStr">
        <is>
          <t>Aisha Bello</t>
        </is>
      </c>
      <c r="K3816" s="70" t="n">
        <v>46</v>
      </c>
      <c r="L3816" s="71" t="n">
        <v>6818769.28</v>
      </c>
      <c r="M3816" s="71" t="n">
        <v>313663386.88</v>
      </c>
      <c r="N3816" s="71" t="n">
        <v>9409901.609999999</v>
      </c>
      <c r="O3816" s="71" t="n">
        <v>304253485.27</v>
      </c>
      <c r="P3816" s="71" t="n">
        <v>242376550.9</v>
      </c>
      <c r="Q3816" s="71" t="n">
        <v>61876934.37</v>
      </c>
      <c r="R3816" t="inlineStr">
        <is>
          <t>DB-04</t>
        </is>
      </c>
      <c r="S3816" t="inlineStr">
        <is>
          <t>EV</t>
        </is>
      </c>
      <c r="T3816" s="70" t="n">
        <v>51</v>
      </c>
      <c r="U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TY103808</t>
        </is>
      </c>
      <c r="B3817" s="68" t="n">
        <v>46165</v>
      </c>
      <c r="C3817" s="69" t="n">
        <v>2026</v>
      </c>
      <c r="D3817" t="inlineStr">
        <is>
          <t>May</t>
        </is>
      </c>
      <c r="E3817" t="inlineStr">
        <is>
          <t>Japan</t>
        </is>
      </c>
      <c r="F3817" t="inlineStr">
        <is>
          <t>Japan</t>
        </is>
      </c>
      <c r="G3817" t="inlineStr">
        <is>
          <t>bZ4X</t>
        </is>
      </c>
      <c r="H3817" t="inlineStr">
        <is>
          <t>Dealer retail</t>
        </is>
      </c>
      <c r="I3817" t="inlineStr">
        <is>
          <t>Government</t>
        </is>
      </c>
      <c r="J3817" t="inlineStr">
        <is>
          <t>Liam O'Brien</t>
        </is>
      </c>
      <c r="K3817" s="70" t="n">
        <v>12</v>
      </c>
      <c r="L3817" s="71" t="n">
        <v>7279368.81</v>
      </c>
      <c r="M3817" s="71" t="n">
        <v>87352425.72</v>
      </c>
      <c r="N3817" s="71" t="n">
        <v>1747048.51</v>
      </c>
      <c r="O3817" s="71" t="n">
        <v>85605377.20999999</v>
      </c>
      <c r="P3817" s="71" t="n">
        <v>63324267.89</v>
      </c>
      <c r="Q3817" s="71" t="n">
        <v>22281109.32</v>
      </c>
      <c r="R3817" t="inlineStr">
        <is>
          <t>TK-02</t>
        </is>
      </c>
      <c r="S3817" t="inlineStr">
        <is>
          <t>EV</t>
        </is>
      </c>
      <c r="T3817" s="70" t="n">
        <v>12</v>
      </c>
      <c r="U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TY103809</t>
        </is>
      </c>
      <c r="B3818" s="68" t="n">
        <v>46165</v>
      </c>
      <c r="C3818" s="69" t="n">
        <v>2026</v>
      </c>
      <c r="D3818" t="inlineStr">
        <is>
          <t>May</t>
        </is>
      </c>
      <c r="E3818" t="inlineStr">
        <is>
          <t>Japan</t>
        </is>
      </c>
      <c r="F3818" t="inlineStr">
        <is>
          <t>Japan</t>
        </is>
      </c>
      <c r="G3818" t="inlineStr">
        <is>
          <t>Corolla</t>
        </is>
      </c>
      <c r="H3818" t="inlineStr">
        <is>
          <t>Dealer retail</t>
        </is>
      </c>
      <c r="I3818" t="inlineStr">
        <is>
          <t>Private buyer</t>
        </is>
      </c>
      <c r="J3818" t="inlineStr">
        <is>
          <t>Arjun Mehta</t>
        </is>
      </c>
      <c r="K3818" s="70" t="n">
        <v>30</v>
      </c>
      <c r="L3818" s="71" t="n">
        <v>2740377.95</v>
      </c>
      <c r="M3818" s="71" t="n">
        <v>82211338.5</v>
      </c>
      <c r="N3818" s="71" t="n">
        <v>4110566.93</v>
      </c>
      <c r="O3818" s="71" t="n">
        <v>78100771.56999999</v>
      </c>
      <c r="P3818" s="71" t="n">
        <v>66876203.78</v>
      </c>
      <c r="Q3818" s="71" t="n">
        <v>11224567.79</v>
      </c>
      <c r="R3818" t="inlineStr">
        <is>
          <t>TK-02</t>
        </is>
      </c>
      <c r="S3818" t="inlineStr">
        <is>
          <t>Petrol</t>
        </is>
      </c>
      <c r="T3818" s="70" t="n">
        <v>29</v>
      </c>
      <c r="U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TY103810</t>
        </is>
      </c>
      <c r="B3819" s="68" t="n">
        <v>46166</v>
      </c>
      <c r="C3819" s="69" t="n">
        <v>2026</v>
      </c>
      <c r="D3819" t="inlineStr">
        <is>
          <t>May</t>
        </is>
      </c>
      <c r="E3819" t="inlineStr">
        <is>
          <t>North America</t>
        </is>
      </c>
      <c r="F3819" t="inlineStr">
        <is>
          <t>USA</t>
        </is>
      </c>
      <c r="G3819" t="inlineStr">
        <is>
          <t>bZ4X</t>
        </is>
      </c>
      <c r="H3819" t="inlineStr">
        <is>
          <t>Fleet</t>
        </is>
      </c>
      <c r="I3819" t="inlineStr">
        <is>
          <t>Private buyer</t>
        </is>
      </c>
      <c r="J3819" t="inlineStr">
        <is>
          <t>Amir Khan</t>
        </is>
      </c>
      <c r="K3819" s="70" t="n">
        <v>20</v>
      </c>
      <c r="L3819" s="71" t="n">
        <v>7226890.39</v>
      </c>
      <c r="M3819" s="71" t="n">
        <v>144537807.8</v>
      </c>
      <c r="N3819" s="71" t="n">
        <v>2890756.16</v>
      </c>
      <c r="O3819" s="71" t="n">
        <v>141647051.64</v>
      </c>
      <c r="P3819" s="71" t="n">
        <v>107972451.85</v>
      </c>
      <c r="Q3819" s="71" t="n">
        <v>33674599.79</v>
      </c>
      <c r="R3819" t="inlineStr">
        <is>
          <t>TX-04</t>
        </is>
      </c>
      <c r="S3819" t="inlineStr">
        <is>
          <t>EV</t>
        </is>
      </c>
      <c r="T3819" s="70" t="n">
        <v>20</v>
      </c>
      <c r="U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TY103811</t>
        </is>
      </c>
      <c r="B3820" s="68" t="n">
        <v>46166</v>
      </c>
      <c r="C3820" s="69" t="n">
        <v>2026</v>
      </c>
      <c r="D3820" t="inlineStr">
        <is>
          <t>May</t>
        </is>
      </c>
      <c r="E3820" t="inlineStr">
        <is>
          <t>Japan</t>
        </is>
      </c>
      <c r="F3820" t="inlineStr">
        <is>
          <t>Japan</t>
        </is>
      </c>
      <c r="G3820" t="inlineStr">
        <is>
          <t>Hilux</t>
        </is>
      </c>
      <c r="H3820" t="inlineStr">
        <is>
          <t>Online reservation</t>
        </is>
      </c>
      <c r="I3820" t="inlineStr">
        <is>
          <t>Private buyer</t>
        </is>
      </c>
      <c r="J3820" t="inlineStr">
        <is>
          <t>Ana Costa</t>
        </is>
      </c>
      <c r="K3820" s="70" t="n">
        <v>30</v>
      </c>
      <c r="L3820" s="71" t="n">
        <v>4138104.72</v>
      </c>
      <c r="M3820" s="71" t="n">
        <v>124143141.6</v>
      </c>
      <c r="N3820" s="71" t="n">
        <v>2482862.83</v>
      </c>
      <c r="O3820" s="71" t="n">
        <v>121660278.77</v>
      </c>
      <c r="P3820" s="71" t="n">
        <v>93615481.45</v>
      </c>
      <c r="Q3820" s="71" t="n">
        <v>28044797.32</v>
      </c>
      <c r="R3820" t="inlineStr">
        <is>
          <t>NG-03</t>
        </is>
      </c>
      <c r="S3820" t="inlineStr">
        <is>
          <t>Petrol</t>
        </is>
      </c>
      <c r="T3820" s="70" t="n">
        <v>32</v>
      </c>
      <c r="U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TY103812</t>
        </is>
      </c>
      <c r="B3821" s="68" t="n">
        <v>46166</v>
      </c>
      <c r="C3821" s="69" t="n">
        <v>2026</v>
      </c>
      <c r="D3821" t="inlineStr">
        <is>
          <t>May</t>
        </is>
      </c>
      <c r="E3821" t="inlineStr">
        <is>
          <t>Europe</t>
        </is>
      </c>
      <c r="F3821" t="inlineStr">
        <is>
          <t>UK</t>
        </is>
      </c>
      <c r="G3821" t="inlineStr">
        <is>
          <t>Corolla</t>
        </is>
      </c>
      <c r="H3821" t="inlineStr">
        <is>
          <t>Fleet</t>
        </is>
      </c>
      <c r="I3821" t="inlineStr">
        <is>
          <t>Private buyer</t>
        </is>
      </c>
      <c r="J3821" t="inlineStr">
        <is>
          <t>Lucas Martin</t>
        </is>
      </c>
      <c r="K3821" s="70" t="n">
        <v>47</v>
      </c>
      <c r="L3821" s="71" t="n">
        <v>2926376.73</v>
      </c>
      <c r="M3821" s="71" t="n">
        <v>137539706.31</v>
      </c>
      <c r="N3821" s="71" t="n">
        <v>6876985.32</v>
      </c>
      <c r="O3821" s="71" t="n">
        <v>130662720.99</v>
      </c>
      <c r="P3821" s="71" t="n">
        <v>104849441.44</v>
      </c>
      <c r="Q3821" s="71" t="n">
        <v>25813279.55</v>
      </c>
      <c r="R3821" t="inlineStr">
        <is>
          <t>LN-01</t>
        </is>
      </c>
      <c r="S3821" t="inlineStr">
        <is>
          <t>Hybrid</t>
        </is>
      </c>
      <c r="T3821" s="70" t="n">
        <v>46</v>
      </c>
      <c r="U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TY103813</t>
        </is>
      </c>
      <c r="B3822" s="68" t="n">
        <v>46166</v>
      </c>
      <c r="C3822" s="69" t="n">
        <v>2026</v>
      </c>
      <c r="D3822" t="inlineStr">
        <is>
          <t>May</t>
        </is>
      </c>
      <c r="E3822" t="inlineStr">
        <is>
          <t>North America</t>
        </is>
      </c>
      <c r="F3822" t="inlineStr">
        <is>
          <t>USA</t>
        </is>
      </c>
      <c r="G3822" t="inlineStr">
        <is>
          <t>Corolla</t>
        </is>
      </c>
      <c r="H3822" t="inlineStr">
        <is>
          <t>Dealer retail</t>
        </is>
      </c>
      <c r="I3822" t="inlineStr">
        <is>
          <t>Private buyer</t>
        </is>
      </c>
      <c r="J3822" t="inlineStr">
        <is>
          <t>Amir Khan</t>
        </is>
      </c>
      <c r="K3822" s="70" t="n">
        <v>43</v>
      </c>
      <c r="L3822" s="71" t="n">
        <v>2723837.54</v>
      </c>
      <c r="M3822" s="71" t="n">
        <v>117125014.22</v>
      </c>
      <c r="N3822" s="71" t="n">
        <v>3513750.43</v>
      </c>
      <c r="O3822" s="71" t="n">
        <v>113611263.79</v>
      </c>
      <c r="P3822" s="71" t="n">
        <v>102288103.58</v>
      </c>
      <c r="Q3822" s="71" t="n">
        <v>11323160.21</v>
      </c>
      <c r="R3822" t="inlineStr">
        <is>
          <t>NY-01</t>
        </is>
      </c>
      <c r="S3822" t="inlineStr">
        <is>
          <t>Petrol</t>
        </is>
      </c>
      <c r="T3822" s="70" t="n">
        <v>41</v>
      </c>
      <c r="U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TY103814</t>
        </is>
      </c>
      <c r="B3823" s="68" t="n">
        <v>46166</v>
      </c>
      <c r="C3823" s="69" t="n">
        <v>2026</v>
      </c>
      <c r="D3823" t="inlineStr">
        <is>
          <t>May</t>
        </is>
      </c>
      <c r="E3823" t="inlineStr">
        <is>
          <t>North America</t>
        </is>
      </c>
      <c r="F3823" t="inlineStr">
        <is>
          <t>Canada</t>
        </is>
      </c>
      <c r="G3823" t="inlineStr">
        <is>
          <t>Corolla</t>
        </is>
      </c>
      <c r="H3823" t="inlineStr">
        <is>
          <t>Dealer retail</t>
        </is>
      </c>
      <c r="I3823" t="inlineStr">
        <is>
          <t>Private buyer</t>
        </is>
      </c>
      <c r="J3823" t="inlineStr">
        <is>
          <t>Zoya Ahmed</t>
        </is>
      </c>
      <c r="K3823" s="70" t="n">
        <v>15</v>
      </c>
      <c r="L3823" s="71" t="n">
        <v>2884697.52</v>
      </c>
      <c r="M3823" s="71" t="n">
        <v>43270462.8</v>
      </c>
      <c r="N3823" s="71" t="n">
        <v>865409.26</v>
      </c>
      <c r="O3823" s="71" t="n">
        <v>42405053.54</v>
      </c>
      <c r="P3823" s="71" t="n">
        <v>35718387.05</v>
      </c>
      <c r="Q3823" s="71" t="n">
        <v>6686666.49</v>
      </c>
      <c r="R3823" t="inlineStr">
        <is>
          <t>TO-03</t>
        </is>
      </c>
      <c r="S3823" t="inlineStr">
        <is>
          <t>Petrol</t>
        </is>
      </c>
      <c r="T3823" s="70" t="n">
        <v>15</v>
      </c>
      <c r="U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TY103815</t>
        </is>
      </c>
      <c r="B3824" s="68" t="n">
        <v>46166</v>
      </c>
      <c r="C3824" s="69" t="n">
        <v>2026</v>
      </c>
      <c r="D3824" t="inlineStr">
        <is>
          <t>May</t>
        </is>
      </c>
      <c r="E3824" t="inlineStr">
        <is>
          <t>Japan</t>
        </is>
      </c>
      <c r="F3824" t="inlineStr">
        <is>
          <t>Japan</t>
        </is>
      </c>
      <c r="G3824" t="inlineStr">
        <is>
          <t>Camry</t>
        </is>
      </c>
      <c r="H3824" t="inlineStr">
        <is>
          <t>Dealer retail</t>
        </is>
      </c>
      <c r="I3824" t="inlineStr">
        <is>
          <t>Company fleet</t>
        </is>
      </c>
      <c r="J3824" t="inlineStr">
        <is>
          <t>Priya Nair</t>
        </is>
      </c>
      <c r="K3824" s="70" t="n">
        <v>3</v>
      </c>
      <c r="L3824" s="71" t="n">
        <v>3851316.33</v>
      </c>
      <c r="M3824" s="71" t="n">
        <v>11553948.99</v>
      </c>
      <c r="N3824" s="71" t="n">
        <v>0</v>
      </c>
      <c r="O3824" s="71" t="n">
        <v>11553948.99</v>
      </c>
      <c r="P3824" s="71" t="n">
        <v>9454840.33</v>
      </c>
      <c r="Q3824" s="71" t="n">
        <v>2099108.66</v>
      </c>
      <c r="R3824" t="inlineStr">
        <is>
          <t>NG-01</t>
        </is>
      </c>
      <c r="S3824" t="inlineStr">
        <is>
          <t>Petrol</t>
        </is>
      </c>
      <c r="T3824" s="70" t="n">
        <v>3</v>
      </c>
      <c r="U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TY103816</t>
        </is>
      </c>
      <c r="B3825" s="68" t="n">
        <v>46166</v>
      </c>
      <c r="C3825" s="69" t="n">
        <v>2026</v>
      </c>
      <c r="D3825" t="inlineStr">
        <is>
          <t>May</t>
        </is>
      </c>
      <c r="E3825" t="inlineStr">
        <is>
          <t>North America</t>
        </is>
      </c>
      <c r="F3825" t="inlineStr">
        <is>
          <t>Canada</t>
        </is>
      </c>
      <c r="G3825" t="inlineStr">
        <is>
          <t>Land Cruiser</t>
        </is>
      </c>
      <c r="H3825" t="inlineStr">
        <is>
          <t>Fleet</t>
        </is>
      </c>
      <c r="I3825" t="inlineStr">
        <is>
          <t>Private buyer</t>
        </is>
      </c>
      <c r="J3825" t="inlineStr">
        <is>
          <t>Ruhi Shaikh</t>
        </is>
      </c>
      <c r="K3825" s="70" t="n">
        <v>18</v>
      </c>
      <c r="L3825" s="71" t="n">
        <v>7593290.13</v>
      </c>
      <c r="M3825" s="71" t="n">
        <v>136679222.34</v>
      </c>
      <c r="N3825" s="71" t="n">
        <v>4100376.67</v>
      </c>
      <c r="O3825" s="71" t="n">
        <v>132578845.67</v>
      </c>
      <c r="P3825" s="71" t="n">
        <v>101232003.72</v>
      </c>
      <c r="Q3825" s="71" t="n">
        <v>31346841.95</v>
      </c>
      <c r="R3825" t="inlineStr">
        <is>
          <t>TO-02</t>
        </is>
      </c>
      <c r="S3825" t="inlineStr">
        <is>
          <t>Diesel</t>
        </is>
      </c>
      <c r="T3825" s="70" t="n">
        <v>18</v>
      </c>
      <c r="U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TY103817</t>
        </is>
      </c>
      <c r="B3826" s="68" t="n">
        <v>46166</v>
      </c>
      <c r="C3826" s="69" t="n">
        <v>2026</v>
      </c>
      <c r="D3826" t="inlineStr">
        <is>
          <t>May</t>
        </is>
      </c>
      <c r="E3826" t="inlineStr">
        <is>
          <t>Japan</t>
        </is>
      </c>
      <c r="F3826" t="inlineStr">
        <is>
          <t>Japan</t>
        </is>
      </c>
      <c r="G3826" t="inlineStr">
        <is>
          <t>RAV4</t>
        </is>
      </c>
      <c r="H3826" t="inlineStr">
        <is>
          <t>Fleet</t>
        </is>
      </c>
      <c r="I3826" t="inlineStr">
        <is>
          <t>Company fleet</t>
        </is>
      </c>
      <c r="J3826" t="inlineStr">
        <is>
          <t>Omar Haddad</t>
        </is>
      </c>
      <c r="K3826" s="70" t="n">
        <v>38</v>
      </c>
      <c r="L3826" s="71" t="n">
        <v>3680270.02</v>
      </c>
      <c r="M3826" s="71" t="n">
        <v>139850260.76</v>
      </c>
      <c r="N3826" s="71" t="n">
        <v>4195507.82</v>
      </c>
      <c r="O3826" s="71" t="n">
        <v>135654752.94</v>
      </c>
      <c r="P3826" s="71" t="n">
        <v>112063666.95</v>
      </c>
      <c r="Q3826" s="71" t="n">
        <v>23591085.99</v>
      </c>
      <c r="R3826" t="inlineStr">
        <is>
          <t>NG-04</t>
        </is>
      </c>
      <c r="S3826" t="inlineStr">
        <is>
          <t>Hybrid</t>
        </is>
      </c>
      <c r="T3826" s="70" t="n">
        <v>40</v>
      </c>
      <c r="U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TY103818</t>
        </is>
      </c>
      <c r="B3827" s="68" t="n">
        <v>46166</v>
      </c>
      <c r="C3827" s="69" t="n">
        <v>2026</v>
      </c>
      <c r="D3827" t="inlineStr">
        <is>
          <t>May</t>
        </is>
      </c>
      <c r="E3827" t="inlineStr">
        <is>
          <t>Asia</t>
        </is>
      </c>
      <c r="F3827" t="inlineStr">
        <is>
          <t>Thailand</t>
        </is>
      </c>
      <c r="G3827" t="inlineStr">
        <is>
          <t>Corolla</t>
        </is>
      </c>
      <c r="H3827" t="inlineStr">
        <is>
          <t>Dealer retail</t>
        </is>
      </c>
      <c r="I3827" t="inlineStr">
        <is>
          <t>Private buyer</t>
        </is>
      </c>
      <c r="J3827" t="inlineStr">
        <is>
          <t>Ruhi Shaikh</t>
        </is>
      </c>
      <c r="K3827" s="70" t="n">
        <v>37</v>
      </c>
      <c r="L3827" s="71" t="n">
        <v>2798152.09</v>
      </c>
      <c r="M3827" s="71" t="n">
        <v>103531627.33</v>
      </c>
      <c r="N3827" s="71" t="n">
        <v>5176581.37</v>
      </c>
      <c r="O3827" s="71" t="n">
        <v>98355045.95999999</v>
      </c>
      <c r="P3827" s="71" t="n">
        <v>82499812.37</v>
      </c>
      <c r="Q3827" s="71" t="n">
        <v>15855233.59</v>
      </c>
      <c r="R3827" t="inlineStr">
        <is>
          <t>BK-03</t>
        </is>
      </c>
      <c r="S3827" t="inlineStr">
        <is>
          <t>Hybrid</t>
        </is>
      </c>
      <c r="T3827" s="70" t="n">
        <v>37</v>
      </c>
      <c r="U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TY103819</t>
        </is>
      </c>
      <c r="B3828" s="68" t="n">
        <v>46166</v>
      </c>
      <c r="C3828" s="69" t="n">
        <v>2026</v>
      </c>
      <c r="D3828" t="inlineStr">
        <is>
          <t>May</t>
        </is>
      </c>
      <c r="E3828" t="inlineStr">
        <is>
          <t>Europe</t>
        </is>
      </c>
      <c r="F3828" t="inlineStr">
        <is>
          <t>Germany</t>
        </is>
      </c>
      <c r="G3828" t="inlineStr">
        <is>
          <t>Prius</t>
        </is>
      </c>
      <c r="H3828" t="inlineStr">
        <is>
          <t>Fleet</t>
        </is>
      </c>
      <c r="I3828" t="inlineStr">
        <is>
          <t>Private buyer</t>
        </is>
      </c>
      <c r="J3828" t="inlineStr">
        <is>
          <t>Lucas Martin</t>
        </is>
      </c>
      <c r="K3828" s="70" t="n">
        <v>38</v>
      </c>
      <c r="L3828" s="71" t="n">
        <v>3760235.55</v>
      </c>
      <c r="M3828" s="71" t="n">
        <v>142888950.9</v>
      </c>
      <c r="N3828" s="71" t="n">
        <v>7144447.55</v>
      </c>
      <c r="O3828" s="71" t="n">
        <v>135744503.35</v>
      </c>
      <c r="P3828" s="71" t="n">
        <v>109415794.33</v>
      </c>
      <c r="Q3828" s="71" t="n">
        <v>26328709.02</v>
      </c>
      <c r="R3828" t="inlineStr">
        <is>
          <t>BE-04</t>
        </is>
      </c>
      <c r="S3828" t="inlineStr">
        <is>
          <t>Hybrid</t>
        </is>
      </c>
      <c r="T3828" s="70" t="n">
        <v>40</v>
      </c>
      <c r="U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TY103820</t>
        </is>
      </c>
      <c r="B3829" s="68" t="n">
        <v>46167</v>
      </c>
      <c r="C3829" s="69" t="n">
        <v>2026</v>
      </c>
      <c r="D3829" t="inlineStr">
        <is>
          <t>May</t>
        </is>
      </c>
      <c r="E3829" t="inlineStr">
        <is>
          <t>Japan</t>
        </is>
      </c>
      <c r="F3829" t="inlineStr">
        <is>
          <t>Japan</t>
        </is>
      </c>
      <c r="G3829" t="inlineStr">
        <is>
          <t>Camry</t>
        </is>
      </c>
      <c r="H3829" t="inlineStr">
        <is>
          <t>Dealer retail</t>
        </is>
      </c>
      <c r="I3829" t="inlineStr">
        <is>
          <t>Private buyer</t>
        </is>
      </c>
      <c r="J3829" t="inlineStr">
        <is>
          <t>Priya Nair</t>
        </is>
      </c>
      <c r="K3829" s="70" t="n">
        <v>35</v>
      </c>
      <c r="L3829" s="71" t="n">
        <v>3860082.51</v>
      </c>
      <c r="M3829" s="71" t="n">
        <v>135102887.85</v>
      </c>
      <c r="N3829" s="71" t="n">
        <v>2702057.76</v>
      </c>
      <c r="O3829" s="71" t="n">
        <v>132400830.09</v>
      </c>
      <c r="P3829" s="71" t="n">
        <v>113385605.65</v>
      </c>
      <c r="Q3829" s="71" t="n">
        <v>19015224.44</v>
      </c>
      <c r="R3829" t="inlineStr">
        <is>
          <t>TK-02</t>
        </is>
      </c>
      <c r="S3829" t="inlineStr">
        <is>
          <t>Petrol</t>
        </is>
      </c>
      <c r="T3829" s="70" t="n">
        <v>38</v>
      </c>
      <c r="U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TY103821</t>
        </is>
      </c>
      <c r="B3830" s="68" t="n">
        <v>46167</v>
      </c>
      <c r="C3830" s="69" t="n">
        <v>2026</v>
      </c>
      <c r="D3830" t="inlineStr">
        <is>
          <t>May</t>
        </is>
      </c>
      <c r="E3830" t="inlineStr">
        <is>
          <t>Japan</t>
        </is>
      </c>
      <c r="F3830" t="inlineStr">
        <is>
          <t>Japan</t>
        </is>
      </c>
      <c r="G3830" t="inlineStr">
        <is>
          <t>bZ4X</t>
        </is>
      </c>
      <c r="H3830" t="inlineStr">
        <is>
          <t>Fleet</t>
        </is>
      </c>
      <c r="I3830" t="inlineStr">
        <is>
          <t>Company fleet</t>
        </is>
      </c>
      <c r="J3830" t="inlineStr">
        <is>
          <t>Zoya Ahmed</t>
        </is>
      </c>
      <c r="K3830" s="70" t="n">
        <v>43</v>
      </c>
      <c r="L3830" s="71" t="n">
        <v>7081175.81</v>
      </c>
      <c r="M3830" s="71" t="n">
        <v>304490559.83</v>
      </c>
      <c r="N3830" s="71" t="n">
        <v>15224527.99</v>
      </c>
      <c r="O3830" s="71" t="n">
        <v>289266031.84</v>
      </c>
      <c r="P3830" s="71" t="n">
        <v>224370435.54</v>
      </c>
      <c r="Q3830" s="71" t="n">
        <v>64895596.3</v>
      </c>
      <c r="R3830" t="inlineStr">
        <is>
          <t>OS-02</t>
        </is>
      </c>
      <c r="S3830" t="inlineStr">
        <is>
          <t>EV</t>
        </is>
      </c>
      <c r="T3830" s="70" t="n">
        <v>48</v>
      </c>
      <c r="U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TY103822</t>
        </is>
      </c>
      <c r="B3831" s="68" t="n">
        <v>46167</v>
      </c>
      <c r="C3831" s="69" t="n">
        <v>2026</v>
      </c>
      <c r="D3831" t="inlineStr">
        <is>
          <t>May</t>
        </is>
      </c>
      <c r="E3831" t="inlineStr">
        <is>
          <t>North America</t>
        </is>
      </c>
      <c r="F3831" t="inlineStr">
        <is>
          <t>USA</t>
        </is>
      </c>
      <c r="G3831" t="inlineStr">
        <is>
          <t>bZ4X</t>
        </is>
      </c>
      <c r="H3831" t="inlineStr">
        <is>
          <t>Dealer retail</t>
        </is>
      </c>
      <c r="I3831" t="inlineStr">
        <is>
          <t>Private buyer</t>
        </is>
      </c>
      <c r="J3831" t="inlineStr">
        <is>
          <t>Zoya Ahmed</t>
        </is>
      </c>
      <c r="K3831" s="70" t="n">
        <v>36</v>
      </c>
      <c r="L3831" s="71" t="n">
        <v>6629515.31</v>
      </c>
      <c r="M3831" s="71" t="n">
        <v>238662551.16</v>
      </c>
      <c r="N3831" s="71" t="n">
        <v>4773251.02</v>
      </c>
      <c r="O3831" s="71" t="n">
        <v>233889300.14</v>
      </c>
      <c r="P3831" s="71" t="n">
        <v>198569038.95</v>
      </c>
      <c r="Q3831" s="71" t="n">
        <v>35320261.19</v>
      </c>
      <c r="R3831" t="inlineStr">
        <is>
          <t>NY-01</t>
        </is>
      </c>
      <c r="S3831" t="inlineStr">
        <is>
          <t>EV</t>
        </is>
      </c>
      <c r="T3831" s="70" t="n">
        <v>37</v>
      </c>
      <c r="U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TY103823</t>
        </is>
      </c>
      <c r="B3832" s="68" t="n">
        <v>46167</v>
      </c>
      <c r="C3832" s="69" t="n">
        <v>2026</v>
      </c>
      <c r="D3832" t="inlineStr">
        <is>
          <t>May</t>
        </is>
      </c>
      <c r="E3832" t="inlineStr">
        <is>
          <t>North America</t>
        </is>
      </c>
      <c r="F3832" t="inlineStr">
        <is>
          <t>USA</t>
        </is>
      </c>
      <c r="G3832" t="inlineStr">
        <is>
          <t>Camry</t>
        </is>
      </c>
      <c r="H3832" t="inlineStr">
        <is>
          <t>Dealer retail</t>
        </is>
      </c>
      <c r="I3832" t="inlineStr">
        <is>
          <t>Company fleet</t>
        </is>
      </c>
      <c r="J3832" t="inlineStr">
        <is>
          <t>Shraddha Kulkarni</t>
        </is>
      </c>
      <c r="K3832" s="70" t="n">
        <v>2</v>
      </c>
      <c r="L3832" s="71" t="n">
        <v>3832946.28</v>
      </c>
      <c r="M3832" s="71" t="n">
        <v>7665892.56</v>
      </c>
      <c r="N3832" s="71" t="n">
        <v>229976.78</v>
      </c>
      <c r="O3832" s="71" t="n">
        <v>7435915.78</v>
      </c>
      <c r="P3832" s="71" t="n">
        <v>6611111.49</v>
      </c>
      <c r="Q3832" s="71" t="n">
        <v>824804.29</v>
      </c>
      <c r="R3832" t="inlineStr">
        <is>
          <t>TX-03</t>
        </is>
      </c>
      <c r="S3832" t="inlineStr">
        <is>
          <t>Petrol</t>
        </is>
      </c>
      <c r="T3832" s="70" t="n">
        <v>2</v>
      </c>
      <c r="U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TY103824</t>
        </is>
      </c>
      <c r="B3833" s="68" t="n">
        <v>46167</v>
      </c>
      <c r="C3833" s="69" t="n">
        <v>2026</v>
      </c>
      <c r="D3833" t="inlineStr">
        <is>
          <t>May</t>
        </is>
      </c>
      <c r="E3833" t="inlineStr">
        <is>
          <t>Middle East</t>
        </is>
      </c>
      <c r="F3833" t="inlineStr">
        <is>
          <t>UAE</t>
        </is>
      </c>
      <c r="G3833" t="inlineStr">
        <is>
          <t>Prius</t>
        </is>
      </c>
      <c r="H3833" t="inlineStr">
        <is>
          <t>Dealer retail</t>
        </is>
      </c>
      <c r="I3833" t="inlineStr">
        <is>
          <t>Private buyer</t>
        </is>
      </c>
      <c r="J3833" t="inlineStr">
        <is>
          <t>Zoya Ahmed</t>
        </is>
      </c>
      <c r="K3833" s="70" t="n">
        <v>17</v>
      </c>
      <c r="L3833" s="71" t="n">
        <v>3554886.51</v>
      </c>
      <c r="M3833" s="71" t="n">
        <v>60433070.67</v>
      </c>
      <c r="N3833" s="71" t="n">
        <v>0</v>
      </c>
      <c r="O3833" s="71" t="n">
        <v>60433070.67</v>
      </c>
      <c r="P3833" s="71" t="n">
        <v>49711855.59</v>
      </c>
      <c r="Q3833" s="71" t="n">
        <v>10721215.08</v>
      </c>
      <c r="R3833" t="inlineStr">
        <is>
          <t>DB-04</t>
        </is>
      </c>
      <c r="S3833" t="inlineStr">
        <is>
          <t>Hybrid</t>
        </is>
      </c>
      <c r="T3833" s="70" t="n">
        <v>16</v>
      </c>
      <c r="U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TY103825</t>
        </is>
      </c>
      <c r="B3834" s="68" t="n">
        <v>46167</v>
      </c>
      <c r="C3834" s="69" t="n">
        <v>2026</v>
      </c>
      <c r="D3834" t="inlineStr">
        <is>
          <t>May</t>
        </is>
      </c>
      <c r="E3834" t="inlineStr">
        <is>
          <t>Europe</t>
        </is>
      </c>
      <c r="F3834" t="inlineStr">
        <is>
          <t>France</t>
        </is>
      </c>
      <c r="G3834" t="inlineStr">
        <is>
          <t>bZ4X</t>
        </is>
      </c>
      <c r="H3834" t="inlineStr">
        <is>
          <t>Dealer retail</t>
        </is>
      </c>
      <c r="I3834" t="inlineStr">
        <is>
          <t>Private buyer</t>
        </is>
      </c>
      <c r="J3834" t="inlineStr">
        <is>
          <t>Yuki Sato</t>
        </is>
      </c>
      <c r="K3834" s="70" t="n">
        <v>22</v>
      </c>
      <c r="L3834" s="71" t="n">
        <v>7258362.47</v>
      </c>
      <c r="M3834" s="71" t="n">
        <v>159683974.34</v>
      </c>
      <c r="N3834" s="71" t="n">
        <v>7984198.72</v>
      </c>
      <c r="O3834" s="71" t="n">
        <v>151699775.62</v>
      </c>
      <c r="P3834" s="71" t="n">
        <v>117425422.72</v>
      </c>
      <c r="Q3834" s="71" t="n">
        <v>34274352.9</v>
      </c>
      <c r="R3834" t="inlineStr">
        <is>
          <t>PA-01</t>
        </is>
      </c>
      <c r="S3834" t="inlineStr">
        <is>
          <t>EV</t>
        </is>
      </c>
      <c r="T3834" s="70" t="n">
        <v>23</v>
      </c>
      <c r="U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TY103826</t>
        </is>
      </c>
      <c r="B3835" s="68" t="n">
        <v>46167</v>
      </c>
      <c r="C3835" s="69" t="n">
        <v>2026</v>
      </c>
      <c r="D3835" t="inlineStr">
        <is>
          <t>May</t>
        </is>
      </c>
      <c r="E3835" t="inlineStr">
        <is>
          <t>North America</t>
        </is>
      </c>
      <c r="F3835" t="inlineStr">
        <is>
          <t>USA</t>
        </is>
      </c>
      <c r="G3835" t="inlineStr">
        <is>
          <t>Camry</t>
        </is>
      </c>
      <c r="H3835" t="inlineStr">
        <is>
          <t>Fleet</t>
        </is>
      </c>
      <c r="I3835" t="inlineStr">
        <is>
          <t>Private buyer</t>
        </is>
      </c>
      <c r="J3835" t="inlineStr">
        <is>
          <t>Ana Costa</t>
        </is>
      </c>
      <c r="K3835" s="70" t="n">
        <v>6</v>
      </c>
      <c r="L3835" s="71" t="n">
        <v>4076978.56</v>
      </c>
      <c r="M3835" s="71" t="n">
        <v>24461871.36</v>
      </c>
      <c r="N3835" s="71" t="n">
        <v>489237.43</v>
      </c>
      <c r="O3835" s="71" t="n">
        <v>23972633.93</v>
      </c>
      <c r="P3835" s="71" t="n">
        <v>19291751.65</v>
      </c>
      <c r="Q3835" s="71" t="n">
        <v>4680882.28</v>
      </c>
      <c r="R3835" t="inlineStr">
        <is>
          <t>TX-01</t>
        </is>
      </c>
      <c r="S3835" t="inlineStr">
        <is>
          <t>Petrol</t>
        </is>
      </c>
      <c r="T3835" s="70" t="n">
        <v>6</v>
      </c>
      <c r="U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TY103827</t>
        </is>
      </c>
      <c r="B3836" s="68" t="n">
        <v>46167</v>
      </c>
      <c r="C3836" s="69" t="n">
        <v>2026</v>
      </c>
      <c r="D3836" t="inlineStr">
        <is>
          <t>May</t>
        </is>
      </c>
      <c r="E3836" t="inlineStr">
        <is>
          <t>Europe</t>
        </is>
      </c>
      <c r="F3836" t="inlineStr">
        <is>
          <t>France</t>
        </is>
      </c>
      <c r="G3836" t="inlineStr">
        <is>
          <t>Camry</t>
        </is>
      </c>
      <c r="H3836" t="inlineStr">
        <is>
          <t>Dealer retail</t>
        </is>
      </c>
      <c r="I3836" t="inlineStr">
        <is>
          <t>Company fleet</t>
        </is>
      </c>
      <c r="J3836" t="inlineStr">
        <is>
          <t>Priya Nair</t>
        </is>
      </c>
      <c r="K3836" s="70" t="n">
        <v>26</v>
      </c>
      <c r="L3836" s="71" t="n">
        <v>4115419.89</v>
      </c>
      <c r="M3836" s="71" t="n">
        <v>107000917.14</v>
      </c>
      <c r="N3836" s="71" t="n">
        <v>0</v>
      </c>
      <c r="O3836" s="71" t="n">
        <v>107000917.14</v>
      </c>
      <c r="P3836" s="71" t="n">
        <v>84468994.01000001</v>
      </c>
      <c r="Q3836" s="71" t="n">
        <v>22531923.13</v>
      </c>
      <c r="R3836" t="inlineStr">
        <is>
          <t>PA-04</t>
        </is>
      </c>
      <c r="S3836" t="inlineStr">
        <is>
          <t>Hybrid</t>
        </is>
      </c>
      <c r="T3836" s="70" t="n">
        <v>28</v>
      </c>
      <c r="U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TY103828</t>
        </is>
      </c>
      <c r="B3837" s="68" t="n">
        <v>46167</v>
      </c>
      <c r="C3837" s="69" t="n">
        <v>2026</v>
      </c>
      <c r="D3837" t="inlineStr">
        <is>
          <t>May</t>
        </is>
      </c>
      <c r="E3837" t="inlineStr">
        <is>
          <t>Europe</t>
        </is>
      </c>
      <c r="F3837" t="inlineStr">
        <is>
          <t>France</t>
        </is>
      </c>
      <c r="G3837" t="inlineStr">
        <is>
          <t>Corolla</t>
        </is>
      </c>
      <c r="H3837" t="inlineStr">
        <is>
          <t>Dealer retail</t>
        </is>
      </c>
      <c r="I3837" t="inlineStr">
        <is>
          <t>Government</t>
        </is>
      </c>
      <c r="J3837" t="inlineStr">
        <is>
          <t>Amir Khan</t>
        </is>
      </c>
      <c r="K3837" s="70" t="n">
        <v>22</v>
      </c>
      <c r="L3837" s="71" t="n">
        <v>2936104.33</v>
      </c>
      <c r="M3837" s="71" t="n">
        <v>64594295.26</v>
      </c>
      <c r="N3837" s="71" t="n">
        <v>0</v>
      </c>
      <c r="O3837" s="71" t="n">
        <v>64594295.26</v>
      </c>
      <c r="P3837" s="71" t="n">
        <v>52287711.69</v>
      </c>
      <c r="Q3837" s="71" t="n">
        <v>12306583.57</v>
      </c>
      <c r="R3837" t="inlineStr">
        <is>
          <t>PA-02</t>
        </is>
      </c>
      <c r="S3837" t="inlineStr">
        <is>
          <t>Hybrid</t>
        </is>
      </c>
      <c r="T3837" s="70" t="n">
        <v>21</v>
      </c>
      <c r="U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TY103829</t>
        </is>
      </c>
      <c r="B3838" s="68" t="n">
        <v>46167</v>
      </c>
      <c r="C3838" s="69" t="n">
        <v>2026</v>
      </c>
      <c r="D3838" t="inlineStr">
        <is>
          <t>May</t>
        </is>
      </c>
      <c r="E3838" t="inlineStr">
        <is>
          <t>North America</t>
        </is>
      </c>
      <c r="F3838" t="inlineStr">
        <is>
          <t>Canada</t>
        </is>
      </c>
      <c r="G3838" t="inlineStr">
        <is>
          <t>Land Cruiser</t>
        </is>
      </c>
      <c r="H3838" t="inlineStr">
        <is>
          <t>Dealer retail</t>
        </is>
      </c>
      <c r="I3838" t="inlineStr">
        <is>
          <t>Private buyer</t>
        </is>
      </c>
      <c r="J3838" t="inlineStr">
        <is>
          <t>Yuki Sato</t>
        </is>
      </c>
      <c r="K3838" s="70" t="n">
        <v>24</v>
      </c>
      <c r="L3838" s="71" t="n">
        <v>7343430.82</v>
      </c>
      <c r="M3838" s="71" t="n">
        <v>176242339.68</v>
      </c>
      <c r="N3838" s="71" t="n">
        <v>0</v>
      </c>
      <c r="O3838" s="71" t="n">
        <v>176242339.68</v>
      </c>
      <c r="P3838" s="71" t="n">
        <v>131682883.76</v>
      </c>
      <c r="Q3838" s="71" t="n">
        <v>44559455.92</v>
      </c>
      <c r="R3838" t="inlineStr">
        <is>
          <t>TO-04</t>
        </is>
      </c>
      <c r="S3838" t="inlineStr">
        <is>
          <t>Hybrid</t>
        </is>
      </c>
      <c r="T3838" s="70" t="n">
        <v>24</v>
      </c>
      <c r="U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TY103830</t>
        </is>
      </c>
      <c r="B3839" s="68" t="n">
        <v>46168</v>
      </c>
      <c r="C3839" s="69" t="n">
        <v>2026</v>
      </c>
      <c r="D3839" t="inlineStr">
        <is>
          <t>May</t>
        </is>
      </c>
      <c r="E3839" t="inlineStr">
        <is>
          <t>Japan</t>
        </is>
      </c>
      <c r="F3839" t="inlineStr">
        <is>
          <t>Japan</t>
        </is>
      </c>
      <c r="G3839" t="inlineStr">
        <is>
          <t>Land Cruiser</t>
        </is>
      </c>
      <c r="H3839" t="inlineStr">
        <is>
          <t>Fleet</t>
        </is>
      </c>
      <c r="I3839" t="inlineStr">
        <is>
          <t>Private buyer</t>
        </is>
      </c>
      <c r="J3839" t="inlineStr">
        <is>
          <t>Kofi Mensah</t>
        </is>
      </c>
      <c r="K3839" s="70" t="n">
        <v>19</v>
      </c>
      <c r="L3839" s="71" t="n">
        <v>8124969.35</v>
      </c>
      <c r="M3839" s="71" t="n">
        <v>154374417.65</v>
      </c>
      <c r="N3839" s="71" t="n">
        <v>0</v>
      </c>
      <c r="O3839" s="71" t="n">
        <v>154374417.65</v>
      </c>
      <c r="P3839" s="71" t="n">
        <v>106248580.34</v>
      </c>
      <c r="Q3839" s="71" t="n">
        <v>48125837.31</v>
      </c>
      <c r="R3839" t="inlineStr">
        <is>
          <t>NG-02</t>
        </is>
      </c>
      <c r="S3839" t="inlineStr">
        <is>
          <t>Hybrid</t>
        </is>
      </c>
      <c r="T3839" s="70" t="n">
        <v>21</v>
      </c>
      <c r="U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TY103831</t>
        </is>
      </c>
      <c r="B3840" s="68" t="n">
        <v>46168</v>
      </c>
      <c r="C3840" s="69" t="n">
        <v>2026</v>
      </c>
      <c r="D3840" t="inlineStr">
        <is>
          <t>May</t>
        </is>
      </c>
      <c r="E3840" t="inlineStr">
        <is>
          <t>Japan</t>
        </is>
      </c>
      <c r="F3840" t="inlineStr">
        <is>
          <t>Japan</t>
        </is>
      </c>
      <c r="G3840" t="inlineStr">
        <is>
          <t>Camry</t>
        </is>
      </c>
      <c r="H3840" t="inlineStr">
        <is>
          <t>Fleet</t>
        </is>
      </c>
      <c r="I3840" t="inlineStr">
        <is>
          <t>Private buyer</t>
        </is>
      </c>
      <c r="J3840" t="inlineStr">
        <is>
          <t>Omar Haddad</t>
        </is>
      </c>
      <c r="K3840" s="70" t="n">
        <v>44</v>
      </c>
      <c r="L3840" s="71" t="n">
        <v>3823667.11</v>
      </c>
      <c r="M3840" s="71" t="n">
        <v>168241352.84</v>
      </c>
      <c r="N3840" s="71" t="n">
        <v>8412067.640000001</v>
      </c>
      <c r="O3840" s="71" t="n">
        <v>159829285.2</v>
      </c>
      <c r="P3840" s="71" t="n">
        <v>145562132.84</v>
      </c>
      <c r="Q3840" s="71" t="n">
        <v>14267152.36</v>
      </c>
      <c r="R3840" t="inlineStr">
        <is>
          <t>NG-04</t>
        </is>
      </c>
      <c r="S3840" t="inlineStr">
        <is>
          <t>Petrol</t>
        </is>
      </c>
      <c r="T3840" s="70" t="n">
        <v>44</v>
      </c>
      <c r="U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TY103832</t>
        </is>
      </c>
      <c r="B3841" s="68" t="n">
        <v>46168</v>
      </c>
      <c r="C3841" s="69" t="n">
        <v>2026</v>
      </c>
      <c r="D3841" t="inlineStr">
        <is>
          <t>May</t>
        </is>
      </c>
      <c r="E3841" t="inlineStr">
        <is>
          <t>Europe</t>
        </is>
      </c>
      <c r="F3841" t="inlineStr">
        <is>
          <t>France</t>
        </is>
      </c>
      <c r="G3841" t="inlineStr">
        <is>
          <t>RAV4</t>
        </is>
      </c>
      <c r="H3841" t="inlineStr">
        <is>
          <t>Dealer retail</t>
        </is>
      </c>
      <c r="I3841" t="inlineStr">
        <is>
          <t>Private buyer</t>
        </is>
      </c>
      <c r="J3841" t="inlineStr">
        <is>
          <t>Zoya Ahmed</t>
        </is>
      </c>
      <c r="K3841" s="70" t="n">
        <v>4</v>
      </c>
      <c r="L3841" s="71" t="n">
        <v>3964012.8</v>
      </c>
      <c r="M3841" s="71" t="n">
        <v>15856051.2</v>
      </c>
      <c r="N3841" s="71" t="n">
        <v>0</v>
      </c>
      <c r="O3841" s="71" t="n">
        <v>15856051.2</v>
      </c>
      <c r="P3841" s="71" t="n">
        <v>11823053.76</v>
      </c>
      <c r="Q3841" s="71" t="n">
        <v>4032997.44</v>
      </c>
      <c r="R3841" t="inlineStr">
        <is>
          <t>PA-04</t>
        </is>
      </c>
      <c r="S3841" t="inlineStr">
        <is>
          <t>Petrol</t>
        </is>
      </c>
      <c r="T3841" s="70" t="n">
        <v>4</v>
      </c>
      <c r="U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TY103833</t>
        </is>
      </c>
      <c r="B3842" s="68" t="n">
        <v>46168</v>
      </c>
      <c r="C3842" s="69" t="n">
        <v>2026</v>
      </c>
      <c r="D3842" t="inlineStr">
        <is>
          <t>May</t>
        </is>
      </c>
      <c r="E3842" t="inlineStr">
        <is>
          <t>Asia</t>
        </is>
      </c>
      <c r="F3842" t="inlineStr">
        <is>
          <t>Indonesia</t>
        </is>
      </c>
      <c r="G3842" t="inlineStr">
        <is>
          <t>Corolla</t>
        </is>
      </c>
      <c r="H3842" t="inlineStr">
        <is>
          <t>Dealer retail</t>
        </is>
      </c>
      <c r="I3842" t="inlineStr">
        <is>
          <t>Private buyer</t>
        </is>
      </c>
      <c r="J3842" t="inlineStr">
        <is>
          <t>Shraddha Kulkarni</t>
        </is>
      </c>
      <c r="K3842" s="70" t="n">
        <v>19</v>
      </c>
      <c r="L3842" s="71" t="n">
        <v>2752417.07</v>
      </c>
      <c r="M3842" s="71" t="n">
        <v>52295924.33</v>
      </c>
      <c r="N3842" s="71" t="n">
        <v>0</v>
      </c>
      <c r="O3842" s="71" t="n">
        <v>52295924.33</v>
      </c>
      <c r="P3842" s="71" t="n">
        <v>42019925.87</v>
      </c>
      <c r="Q3842" s="71" t="n">
        <v>10275998.46</v>
      </c>
      <c r="R3842" t="inlineStr">
        <is>
          <t>JK-01</t>
        </is>
      </c>
      <c r="S3842" t="inlineStr">
        <is>
          <t>Petrol</t>
        </is>
      </c>
      <c r="T3842" s="70" t="n">
        <v>20</v>
      </c>
      <c r="U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TY103834</t>
        </is>
      </c>
      <c r="B3843" s="68" t="n">
        <v>46168</v>
      </c>
      <c r="C3843" s="69" t="n">
        <v>2026</v>
      </c>
      <c r="D3843" t="inlineStr">
        <is>
          <t>May</t>
        </is>
      </c>
      <c r="E3843" t="inlineStr">
        <is>
          <t>Europe</t>
        </is>
      </c>
      <c r="F3843" t="inlineStr">
        <is>
          <t>UK</t>
        </is>
      </c>
      <c r="G3843" t="inlineStr">
        <is>
          <t>RAV4</t>
        </is>
      </c>
      <c r="H3843" t="inlineStr">
        <is>
          <t>Dealer retail</t>
        </is>
      </c>
      <c r="I3843" t="inlineStr">
        <is>
          <t>Private buyer</t>
        </is>
      </c>
      <c r="J3843" t="inlineStr">
        <is>
          <t>Shraddha Kulkarni</t>
        </is>
      </c>
      <c r="K3843" s="70" t="n">
        <v>23</v>
      </c>
      <c r="L3843" s="71" t="n">
        <v>3955494.37</v>
      </c>
      <c r="M3843" s="71" t="n">
        <v>90976370.51000001</v>
      </c>
      <c r="N3843" s="71" t="n">
        <v>1819527.41</v>
      </c>
      <c r="O3843" s="71" t="n">
        <v>89156843.09999999</v>
      </c>
      <c r="P3843" s="71" t="n">
        <v>63696360.54</v>
      </c>
      <c r="Q3843" s="71" t="n">
        <v>25460482.56</v>
      </c>
      <c r="R3843" t="inlineStr">
        <is>
          <t>LN-04</t>
        </is>
      </c>
      <c r="S3843" t="inlineStr">
        <is>
          <t>Petrol</t>
        </is>
      </c>
      <c r="T3843" s="70" t="n">
        <v>23</v>
      </c>
      <c r="U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TY103835</t>
        </is>
      </c>
      <c r="B3844" s="68" t="n">
        <v>46168</v>
      </c>
      <c r="C3844" s="69" t="n">
        <v>2026</v>
      </c>
      <c r="D3844" t="inlineStr">
        <is>
          <t>May</t>
        </is>
      </c>
      <c r="E3844" t="inlineStr">
        <is>
          <t>Europe</t>
        </is>
      </c>
      <c r="F3844" t="inlineStr">
        <is>
          <t>France</t>
        </is>
      </c>
      <c r="G3844" t="inlineStr">
        <is>
          <t>Corolla</t>
        </is>
      </c>
      <c r="H3844" t="inlineStr">
        <is>
          <t>Fleet</t>
        </is>
      </c>
      <c r="I3844" t="inlineStr">
        <is>
          <t>Private buyer</t>
        </is>
      </c>
      <c r="J3844" t="inlineStr">
        <is>
          <t>Shraddha Kulkarni</t>
        </is>
      </c>
      <c r="K3844" s="70" t="n">
        <v>37</v>
      </c>
      <c r="L3844" s="71" t="n">
        <v>2988505.26</v>
      </c>
      <c r="M3844" s="71" t="n">
        <v>110574694.62</v>
      </c>
      <c r="N3844" s="71" t="n">
        <v>3317240.84</v>
      </c>
      <c r="O3844" s="71" t="n">
        <v>107257453.78</v>
      </c>
      <c r="P3844" s="71" t="n">
        <v>86340177.20999999</v>
      </c>
      <c r="Q3844" s="71" t="n">
        <v>20917276.57</v>
      </c>
      <c r="R3844" t="inlineStr">
        <is>
          <t>PA-02</t>
        </is>
      </c>
      <c r="S3844" t="inlineStr">
        <is>
          <t>Hybrid</t>
        </is>
      </c>
      <c r="T3844" s="70" t="n">
        <v>41</v>
      </c>
      <c r="U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TY103836</t>
        </is>
      </c>
      <c r="B3845" s="68" t="n">
        <v>46168</v>
      </c>
      <c r="C3845" s="69" t="n">
        <v>2026</v>
      </c>
      <c r="D3845" t="inlineStr">
        <is>
          <t>May</t>
        </is>
      </c>
      <c r="E3845" t="inlineStr">
        <is>
          <t>Japan</t>
        </is>
      </c>
      <c r="F3845" t="inlineStr">
        <is>
          <t>Japan</t>
        </is>
      </c>
      <c r="G3845" t="inlineStr">
        <is>
          <t>Camry</t>
        </is>
      </c>
      <c r="H3845" t="inlineStr">
        <is>
          <t>Online reservation</t>
        </is>
      </c>
      <c r="I3845" t="inlineStr">
        <is>
          <t>Private buyer</t>
        </is>
      </c>
      <c r="J3845" t="inlineStr">
        <is>
          <t>Liam O'Brien</t>
        </is>
      </c>
      <c r="K3845" s="70" t="n">
        <v>40</v>
      </c>
      <c r="L3845" s="71" t="n">
        <v>3803948.94</v>
      </c>
      <c r="M3845" s="71" t="n">
        <v>152157957.6</v>
      </c>
      <c r="N3845" s="71" t="n">
        <v>4564738.73</v>
      </c>
      <c r="O3845" s="71" t="n">
        <v>147593218.87</v>
      </c>
      <c r="P3845" s="71" t="n">
        <v>125114565.19</v>
      </c>
      <c r="Q3845" s="71" t="n">
        <v>22478653.68</v>
      </c>
      <c r="R3845" t="inlineStr">
        <is>
          <t>TK-04</t>
        </is>
      </c>
      <c r="S3845" t="inlineStr">
        <is>
          <t>Hybrid</t>
        </is>
      </c>
      <c r="T3845" s="70" t="n">
        <v>42</v>
      </c>
      <c r="U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TY103837</t>
        </is>
      </c>
      <c r="B3846" s="68" t="n">
        <v>46168</v>
      </c>
      <c r="C3846" s="69" t="n">
        <v>2026</v>
      </c>
      <c r="D3846" t="inlineStr">
        <is>
          <t>May</t>
        </is>
      </c>
      <c r="E3846" t="inlineStr">
        <is>
          <t>North America</t>
        </is>
      </c>
      <c r="F3846" t="inlineStr">
        <is>
          <t>USA</t>
        </is>
      </c>
      <c r="G3846" t="inlineStr">
        <is>
          <t>Prius</t>
        </is>
      </c>
      <c r="H3846" t="inlineStr">
        <is>
          <t>Dealer retail</t>
        </is>
      </c>
      <c r="I3846" t="inlineStr">
        <is>
          <t>Private buyer</t>
        </is>
      </c>
      <c r="J3846" t="inlineStr">
        <is>
          <t>Carlos Silva</t>
        </is>
      </c>
      <c r="K3846" s="70" t="n">
        <v>38</v>
      </c>
      <c r="L3846" s="71" t="n">
        <v>3518765.08</v>
      </c>
      <c r="M3846" s="71" t="n">
        <v>133713073.04</v>
      </c>
      <c r="N3846" s="71" t="n">
        <v>2674261.46</v>
      </c>
      <c r="O3846" s="71" t="n">
        <v>131038811.58</v>
      </c>
      <c r="P3846" s="71" t="n">
        <v>111872500.1</v>
      </c>
      <c r="Q3846" s="71" t="n">
        <v>19166311.48</v>
      </c>
      <c r="R3846" t="inlineStr">
        <is>
          <t>LA-03</t>
        </is>
      </c>
      <c r="S3846" t="inlineStr">
        <is>
          <t>Hybrid</t>
        </is>
      </c>
      <c r="T3846" s="70" t="n">
        <v>41</v>
      </c>
      <c r="U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TY103838</t>
        </is>
      </c>
      <c r="B3847" s="68" t="n">
        <v>46168</v>
      </c>
      <c r="C3847" s="69" t="n">
        <v>2026</v>
      </c>
      <c r="D3847" t="inlineStr">
        <is>
          <t>May</t>
        </is>
      </c>
      <c r="E3847" t="inlineStr">
        <is>
          <t>Middle East</t>
        </is>
      </c>
      <c r="F3847" t="inlineStr">
        <is>
          <t>Saudi Arabia</t>
        </is>
      </c>
      <c r="G3847" t="inlineStr">
        <is>
          <t>Prius</t>
        </is>
      </c>
      <c r="H3847" t="inlineStr">
        <is>
          <t>Dealer retail</t>
        </is>
      </c>
      <c r="I3847" t="inlineStr">
        <is>
          <t>Company fleet</t>
        </is>
      </c>
      <c r="J3847" t="inlineStr">
        <is>
          <t>Sophie Müller</t>
        </is>
      </c>
      <c r="K3847" s="70" t="n">
        <v>21</v>
      </c>
      <c r="L3847" s="71" t="n">
        <v>3880963.52</v>
      </c>
      <c r="M3847" s="71" t="n">
        <v>81500233.92</v>
      </c>
      <c r="N3847" s="71" t="n">
        <v>2445007.02</v>
      </c>
      <c r="O3847" s="71" t="n">
        <v>79055226.90000001</v>
      </c>
      <c r="P3847" s="71" t="n">
        <v>58166563.62</v>
      </c>
      <c r="Q3847" s="71" t="n">
        <v>20888663.28</v>
      </c>
      <c r="R3847" t="inlineStr">
        <is>
          <t>RY-01</t>
        </is>
      </c>
      <c r="S3847" t="inlineStr">
        <is>
          <t>Hybrid</t>
        </is>
      </c>
      <c r="T3847" s="70" t="n">
        <v>21</v>
      </c>
      <c r="U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TY103839</t>
        </is>
      </c>
      <c r="B3848" s="68" t="n">
        <v>46168</v>
      </c>
      <c r="C3848" s="69" t="n">
        <v>2026</v>
      </c>
      <c r="D3848" t="inlineStr">
        <is>
          <t>May</t>
        </is>
      </c>
      <c r="E3848" t="inlineStr">
        <is>
          <t>Middle East</t>
        </is>
      </c>
      <c r="F3848" t="inlineStr">
        <is>
          <t>Saudi Arabia</t>
        </is>
      </c>
      <c r="G3848" t="inlineStr">
        <is>
          <t>Corolla</t>
        </is>
      </c>
      <c r="H3848" t="inlineStr">
        <is>
          <t>Online reservation</t>
        </is>
      </c>
      <c r="I3848" t="inlineStr">
        <is>
          <t>Private buyer</t>
        </is>
      </c>
      <c r="J3848" t="inlineStr">
        <is>
          <t>Amir Khan</t>
        </is>
      </c>
      <c r="K3848" s="70" t="n">
        <v>20</v>
      </c>
      <c r="L3848" s="71" t="n">
        <v>2773654.42</v>
      </c>
      <c r="M3848" s="71" t="n">
        <v>55473088.4</v>
      </c>
      <c r="N3848" s="71" t="n">
        <v>0</v>
      </c>
      <c r="O3848" s="71" t="n">
        <v>55473088.4</v>
      </c>
      <c r="P3848" s="71" t="n">
        <v>46321792.57</v>
      </c>
      <c r="Q3848" s="71" t="n">
        <v>9151295.83</v>
      </c>
      <c r="R3848" t="inlineStr">
        <is>
          <t>RY-03</t>
        </is>
      </c>
      <c r="S3848" t="inlineStr">
        <is>
          <t>Hybrid</t>
        </is>
      </c>
      <c r="T3848" s="70" t="n">
        <v>21</v>
      </c>
      <c r="U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TY103840</t>
        </is>
      </c>
      <c r="B3849" s="68" t="n">
        <v>46168</v>
      </c>
      <c r="C3849" s="69" t="n">
        <v>2026</v>
      </c>
      <c r="D3849" t="inlineStr">
        <is>
          <t>May</t>
        </is>
      </c>
      <c r="E3849" t="inlineStr">
        <is>
          <t>Japan</t>
        </is>
      </c>
      <c r="F3849" t="inlineStr">
        <is>
          <t>Japan</t>
        </is>
      </c>
      <c r="G3849" t="inlineStr">
        <is>
          <t>Hilux</t>
        </is>
      </c>
      <c r="H3849" t="inlineStr">
        <is>
          <t>Dealer retail</t>
        </is>
      </c>
      <c r="I3849" t="inlineStr">
        <is>
          <t>Private buyer</t>
        </is>
      </c>
      <c r="J3849" t="inlineStr">
        <is>
          <t>Ana Costa</t>
        </is>
      </c>
      <c r="K3849" s="70" t="n">
        <v>37</v>
      </c>
      <c r="L3849" s="71" t="n">
        <v>3971858.77</v>
      </c>
      <c r="M3849" s="71" t="n">
        <v>146958774.49</v>
      </c>
      <c r="N3849" s="71" t="n">
        <v>0</v>
      </c>
      <c r="O3849" s="71" t="n">
        <v>146958774.49</v>
      </c>
      <c r="P3849" s="71" t="n">
        <v>121344240.43</v>
      </c>
      <c r="Q3849" s="71" t="n">
        <v>25614534.06</v>
      </c>
      <c r="R3849" t="inlineStr">
        <is>
          <t>TK-03</t>
        </is>
      </c>
      <c r="S3849" t="inlineStr">
        <is>
          <t>Diesel</t>
        </is>
      </c>
      <c r="T3849" s="70" t="n">
        <v>36</v>
      </c>
      <c r="U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TY103841</t>
        </is>
      </c>
      <c r="B3850" s="68" t="n">
        <v>46169</v>
      </c>
      <c r="C3850" s="69" t="n">
        <v>2026</v>
      </c>
      <c r="D3850" t="inlineStr">
        <is>
          <t>May</t>
        </is>
      </c>
      <c r="E3850" t="inlineStr">
        <is>
          <t>Japan</t>
        </is>
      </c>
      <c r="F3850" t="inlineStr">
        <is>
          <t>Japan</t>
        </is>
      </c>
      <c r="G3850" t="inlineStr">
        <is>
          <t>Camry</t>
        </is>
      </c>
      <c r="H3850" t="inlineStr">
        <is>
          <t>Fleet</t>
        </is>
      </c>
      <c r="I3850" t="inlineStr">
        <is>
          <t>Company fleet</t>
        </is>
      </c>
      <c r="J3850" t="inlineStr">
        <is>
          <t>Fatima Al-Saud</t>
        </is>
      </c>
      <c r="K3850" s="70" t="n">
        <v>3</v>
      </c>
      <c r="L3850" s="71" t="n">
        <v>3838275.04</v>
      </c>
      <c r="M3850" s="71" t="n">
        <v>11514825.12</v>
      </c>
      <c r="N3850" s="71" t="n">
        <v>345444.75</v>
      </c>
      <c r="O3850" s="71" t="n">
        <v>11169380.37</v>
      </c>
      <c r="P3850" s="71" t="n">
        <v>9732821</v>
      </c>
      <c r="Q3850" s="71" t="n">
        <v>1436559.37</v>
      </c>
      <c r="R3850" t="inlineStr">
        <is>
          <t>NG-03</t>
        </is>
      </c>
      <c r="S3850" t="inlineStr">
        <is>
          <t>Petrol</t>
        </is>
      </c>
      <c r="T3850" s="70" t="n">
        <v>3</v>
      </c>
      <c r="U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TY103842</t>
        </is>
      </c>
      <c r="B3851" s="68" t="n">
        <v>46169</v>
      </c>
      <c r="C3851" s="69" t="n">
        <v>2026</v>
      </c>
      <c r="D3851" t="inlineStr">
        <is>
          <t>May</t>
        </is>
      </c>
      <c r="E3851" t="inlineStr">
        <is>
          <t>Europe</t>
        </is>
      </c>
      <c r="F3851" t="inlineStr">
        <is>
          <t>UK</t>
        </is>
      </c>
      <c r="G3851" t="inlineStr">
        <is>
          <t>Corolla</t>
        </is>
      </c>
      <c r="H3851" t="inlineStr">
        <is>
          <t>Dealer retail</t>
        </is>
      </c>
      <c r="I3851" t="inlineStr">
        <is>
          <t>Company fleet</t>
        </is>
      </c>
      <c r="J3851" t="inlineStr">
        <is>
          <t>Aisha Bello</t>
        </is>
      </c>
      <c r="K3851" s="70" t="n">
        <v>2</v>
      </c>
      <c r="L3851" s="71" t="n">
        <v>2718765.82</v>
      </c>
      <c r="M3851" s="71" t="n">
        <v>5437531.64</v>
      </c>
      <c r="N3851" s="71" t="n">
        <v>0</v>
      </c>
      <c r="O3851" s="71" t="n">
        <v>5437531.64</v>
      </c>
      <c r="P3851" s="71" t="n">
        <v>4656826.78</v>
      </c>
      <c r="Q3851" s="71" t="n">
        <v>780704.86</v>
      </c>
      <c r="R3851" t="inlineStr">
        <is>
          <t>LN-01</t>
        </is>
      </c>
      <c r="S3851" t="inlineStr">
        <is>
          <t>Hybrid</t>
        </is>
      </c>
      <c r="T3851" s="70" t="n">
        <v>2</v>
      </c>
      <c r="U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TY103843</t>
        </is>
      </c>
      <c r="B3852" s="68" t="n">
        <v>46169</v>
      </c>
      <c r="C3852" s="69" t="n">
        <v>2026</v>
      </c>
      <c r="D3852" t="inlineStr">
        <is>
          <t>May</t>
        </is>
      </c>
      <c r="E3852" t="inlineStr">
        <is>
          <t>Japan</t>
        </is>
      </c>
      <c r="F3852" t="inlineStr">
        <is>
          <t>Japan</t>
        </is>
      </c>
      <c r="G3852" t="inlineStr">
        <is>
          <t>Corolla</t>
        </is>
      </c>
      <c r="H3852" t="inlineStr">
        <is>
          <t>Dealer retail</t>
        </is>
      </c>
      <c r="I3852" t="inlineStr">
        <is>
          <t>Company fleet</t>
        </is>
      </c>
      <c r="J3852" t="inlineStr">
        <is>
          <t>Zoya Ahmed</t>
        </is>
      </c>
      <c r="K3852" s="70" t="n">
        <v>12</v>
      </c>
      <c r="L3852" s="71" t="n">
        <v>2936748.9</v>
      </c>
      <c r="M3852" s="71" t="n">
        <v>35240986.8</v>
      </c>
      <c r="N3852" s="71" t="n">
        <v>0</v>
      </c>
      <c r="O3852" s="71" t="n">
        <v>35240986.8</v>
      </c>
      <c r="P3852" s="71" t="n">
        <v>26993150.54</v>
      </c>
      <c r="Q3852" s="71" t="n">
        <v>8247836.26</v>
      </c>
      <c r="R3852" t="inlineStr">
        <is>
          <t>NG-04</t>
        </is>
      </c>
      <c r="S3852" t="inlineStr">
        <is>
          <t>Petrol</t>
        </is>
      </c>
      <c r="T3852" s="70" t="n">
        <v>12</v>
      </c>
      <c r="U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TY103844</t>
        </is>
      </c>
      <c r="B3853" s="68" t="n">
        <v>46169</v>
      </c>
      <c r="C3853" s="69" t="n">
        <v>2026</v>
      </c>
      <c r="D3853" t="inlineStr">
        <is>
          <t>May</t>
        </is>
      </c>
      <c r="E3853" t="inlineStr">
        <is>
          <t>North America</t>
        </is>
      </c>
      <c r="F3853" t="inlineStr">
        <is>
          <t>Canada</t>
        </is>
      </c>
      <c r="G3853" t="inlineStr">
        <is>
          <t>Prius</t>
        </is>
      </c>
      <c r="H3853" t="inlineStr">
        <is>
          <t>Dealer retail</t>
        </is>
      </c>
      <c r="I3853" t="inlineStr">
        <is>
          <t>Private buyer</t>
        </is>
      </c>
      <c r="J3853" t="inlineStr">
        <is>
          <t>Sophie Müller</t>
        </is>
      </c>
      <c r="K3853" s="70" t="n">
        <v>37</v>
      </c>
      <c r="L3853" s="71" t="n">
        <v>3529195.21</v>
      </c>
      <c r="M3853" s="71" t="n">
        <v>130580222.77</v>
      </c>
      <c r="N3853" s="71" t="n">
        <v>6529011.14</v>
      </c>
      <c r="O3853" s="71" t="n">
        <v>124051211.63</v>
      </c>
      <c r="P3853" s="71" t="n">
        <v>107568682.61</v>
      </c>
      <c r="Q3853" s="71" t="n">
        <v>16482529.02</v>
      </c>
      <c r="R3853" t="inlineStr">
        <is>
          <t>TO-01</t>
        </is>
      </c>
      <c r="S3853" t="inlineStr">
        <is>
          <t>Hybrid</t>
        </is>
      </c>
      <c r="T3853" s="70" t="n">
        <v>37</v>
      </c>
      <c r="U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TY103845</t>
        </is>
      </c>
      <c r="B3854" s="68" t="n">
        <v>46169</v>
      </c>
      <c r="C3854" s="69" t="n">
        <v>2026</v>
      </c>
      <c r="D3854" t="inlineStr">
        <is>
          <t>May</t>
        </is>
      </c>
      <c r="E3854" t="inlineStr">
        <is>
          <t>Asia</t>
        </is>
      </c>
      <c r="F3854" t="inlineStr">
        <is>
          <t>India</t>
        </is>
      </c>
      <c r="G3854" t="inlineStr">
        <is>
          <t>Camry</t>
        </is>
      </c>
      <c r="H3854" t="inlineStr">
        <is>
          <t>Dealer retail</t>
        </is>
      </c>
      <c r="I3854" t="inlineStr">
        <is>
          <t>Government</t>
        </is>
      </c>
      <c r="J3854" t="inlineStr">
        <is>
          <t>Wei Chen</t>
        </is>
      </c>
      <c r="K3854" s="70" t="n">
        <v>40</v>
      </c>
      <c r="L3854" s="71" t="n">
        <v>3801860.51</v>
      </c>
      <c r="M3854" s="71" t="n">
        <v>152074420.4</v>
      </c>
      <c r="N3854" s="71" t="n">
        <v>7603721.02</v>
      </c>
      <c r="O3854" s="71" t="n">
        <v>144470699.38</v>
      </c>
      <c r="P3854" s="71" t="n">
        <v>127316041.63</v>
      </c>
      <c r="Q3854" s="71" t="n">
        <v>17154657.75</v>
      </c>
      <c r="R3854" t="inlineStr">
        <is>
          <t>DL-02</t>
        </is>
      </c>
      <c r="S3854" t="inlineStr">
        <is>
          <t>Petrol</t>
        </is>
      </c>
      <c r="T3854" s="70" t="n">
        <v>42</v>
      </c>
      <c r="U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TY103846</t>
        </is>
      </c>
      <c r="B3855" s="68" t="n">
        <v>46170</v>
      </c>
      <c r="C3855" s="69" t="n">
        <v>2026</v>
      </c>
      <c r="D3855" t="inlineStr">
        <is>
          <t>May</t>
        </is>
      </c>
      <c r="E3855" t="inlineStr">
        <is>
          <t>North America</t>
        </is>
      </c>
      <c r="F3855" t="inlineStr">
        <is>
          <t>Canada</t>
        </is>
      </c>
      <c r="G3855" t="inlineStr">
        <is>
          <t>Corolla</t>
        </is>
      </c>
      <c r="H3855" t="inlineStr">
        <is>
          <t>Dealer retail</t>
        </is>
      </c>
      <c r="I3855" t="inlineStr">
        <is>
          <t>Company fleet</t>
        </is>
      </c>
      <c r="J3855" t="inlineStr">
        <is>
          <t>Mei Lin</t>
        </is>
      </c>
      <c r="K3855" s="70" t="n">
        <v>4</v>
      </c>
      <c r="L3855" s="71" t="n">
        <v>2979566.97</v>
      </c>
      <c r="M3855" s="71" t="n">
        <v>11918267.88</v>
      </c>
      <c r="N3855" s="71" t="n">
        <v>238365.36</v>
      </c>
      <c r="O3855" s="71" t="n">
        <v>11679902.52</v>
      </c>
      <c r="P3855" s="71" t="n">
        <v>9450254.779999999</v>
      </c>
      <c r="Q3855" s="71" t="n">
        <v>2229647.74</v>
      </c>
      <c r="R3855" t="inlineStr">
        <is>
          <t>TO-01</t>
        </is>
      </c>
      <c r="S3855" t="inlineStr">
        <is>
          <t>Petrol</t>
        </is>
      </c>
      <c r="T3855" s="70" t="n">
        <v>4</v>
      </c>
      <c r="U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TY103847</t>
        </is>
      </c>
      <c r="B3856" s="68" t="n">
        <v>46170</v>
      </c>
      <c r="C3856" s="69" t="n">
        <v>2026</v>
      </c>
      <c r="D3856" t="inlineStr">
        <is>
          <t>May</t>
        </is>
      </c>
      <c r="E3856" t="inlineStr">
        <is>
          <t>Japan</t>
        </is>
      </c>
      <c r="F3856" t="inlineStr">
        <is>
          <t>Japan</t>
        </is>
      </c>
      <c r="G3856" t="inlineStr">
        <is>
          <t>RAV4</t>
        </is>
      </c>
      <c r="H3856" t="inlineStr">
        <is>
          <t>Dealer retail</t>
        </is>
      </c>
      <c r="I3856" t="inlineStr">
        <is>
          <t>Private buyer</t>
        </is>
      </c>
      <c r="J3856" t="inlineStr">
        <is>
          <t>Sara Rossi</t>
        </is>
      </c>
      <c r="K3856" s="70" t="n">
        <v>21</v>
      </c>
      <c r="L3856" s="71" t="n">
        <v>3866394.45</v>
      </c>
      <c r="M3856" s="71" t="n">
        <v>81194283.45</v>
      </c>
      <c r="N3856" s="71" t="n">
        <v>2435828.5</v>
      </c>
      <c r="O3856" s="71" t="n">
        <v>78758454.95</v>
      </c>
      <c r="P3856" s="71" t="n">
        <v>57681288.56</v>
      </c>
      <c r="Q3856" s="71" t="n">
        <v>21077166.39</v>
      </c>
      <c r="R3856" t="inlineStr">
        <is>
          <t>OS-01</t>
        </is>
      </c>
      <c r="S3856" t="inlineStr">
        <is>
          <t>Hybrid</t>
        </is>
      </c>
      <c r="T3856" s="70" t="n">
        <v>22</v>
      </c>
      <c r="U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TY103848</t>
        </is>
      </c>
      <c r="B3857" s="68" t="n">
        <v>46170</v>
      </c>
      <c r="C3857" s="69" t="n">
        <v>2026</v>
      </c>
      <c r="D3857" t="inlineStr">
        <is>
          <t>May</t>
        </is>
      </c>
      <c r="E3857" t="inlineStr">
        <is>
          <t>Japan</t>
        </is>
      </c>
      <c r="F3857" t="inlineStr">
        <is>
          <t>Japan</t>
        </is>
      </c>
      <c r="G3857" t="inlineStr">
        <is>
          <t>Camry</t>
        </is>
      </c>
      <c r="H3857" t="inlineStr">
        <is>
          <t>Dealer retail</t>
        </is>
      </c>
      <c r="I3857" t="inlineStr">
        <is>
          <t>Private buyer</t>
        </is>
      </c>
      <c r="J3857" t="inlineStr">
        <is>
          <t>Carlos Silva</t>
        </is>
      </c>
      <c r="K3857" s="70" t="n">
        <v>34</v>
      </c>
      <c r="L3857" s="71" t="n">
        <v>3929668.78</v>
      </c>
      <c r="M3857" s="71" t="n">
        <v>133608738.52</v>
      </c>
      <c r="N3857" s="71" t="n">
        <v>4008262.16</v>
      </c>
      <c r="O3857" s="71" t="n">
        <v>129600476.36</v>
      </c>
      <c r="P3857" s="71" t="n">
        <v>110737862.53</v>
      </c>
      <c r="Q3857" s="71" t="n">
        <v>18862613.83</v>
      </c>
      <c r="R3857" t="inlineStr">
        <is>
          <t>TK-02</t>
        </is>
      </c>
      <c r="S3857" t="inlineStr">
        <is>
          <t>Petrol</t>
        </is>
      </c>
      <c r="T3857" s="70" t="n">
        <v>36</v>
      </c>
      <c r="U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TY103849</t>
        </is>
      </c>
      <c r="B3858" s="68" t="n">
        <v>46170</v>
      </c>
      <c r="C3858" s="69" t="n">
        <v>2026</v>
      </c>
      <c r="D3858" t="inlineStr">
        <is>
          <t>May</t>
        </is>
      </c>
      <c r="E3858" t="inlineStr">
        <is>
          <t>Japan</t>
        </is>
      </c>
      <c r="F3858" t="inlineStr">
        <is>
          <t>Japan</t>
        </is>
      </c>
      <c r="G3858" t="inlineStr">
        <is>
          <t>RAV4</t>
        </is>
      </c>
      <c r="H3858" t="inlineStr">
        <is>
          <t>Dealer retail</t>
        </is>
      </c>
      <c r="I3858" t="inlineStr">
        <is>
          <t>Private buyer</t>
        </is>
      </c>
      <c r="J3858" t="inlineStr">
        <is>
          <t>Yuki Sato</t>
        </is>
      </c>
      <c r="K3858" s="70" t="n">
        <v>44</v>
      </c>
      <c r="L3858" s="71" t="n">
        <v>3662460.66</v>
      </c>
      <c r="M3858" s="71" t="n">
        <v>161148269.04</v>
      </c>
      <c r="N3858" s="71" t="n">
        <v>8057413.45</v>
      </c>
      <c r="O3858" s="71" t="n">
        <v>153090855.59</v>
      </c>
      <c r="P3858" s="71" t="n">
        <v>128474883.64</v>
      </c>
      <c r="Q3858" s="71" t="n">
        <v>24615971.95</v>
      </c>
      <c r="R3858" t="inlineStr">
        <is>
          <t>NG-01</t>
        </is>
      </c>
      <c r="S3858" t="inlineStr">
        <is>
          <t>Hybrid</t>
        </is>
      </c>
      <c r="T3858" s="70" t="n">
        <v>47</v>
      </c>
      <c r="U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TY103850</t>
        </is>
      </c>
      <c r="B3859" s="68" t="n">
        <v>46170</v>
      </c>
      <c r="C3859" s="69" t="n">
        <v>2026</v>
      </c>
      <c r="D3859" t="inlineStr">
        <is>
          <t>May</t>
        </is>
      </c>
      <c r="E3859" t="inlineStr">
        <is>
          <t>North America</t>
        </is>
      </c>
      <c r="F3859" t="inlineStr">
        <is>
          <t>USA</t>
        </is>
      </c>
      <c r="G3859" t="inlineStr">
        <is>
          <t>Camry</t>
        </is>
      </c>
      <c r="H3859" t="inlineStr">
        <is>
          <t>Dealer retail</t>
        </is>
      </c>
      <c r="I3859" t="inlineStr">
        <is>
          <t>Private buyer</t>
        </is>
      </c>
      <c r="J3859" t="inlineStr">
        <is>
          <t>Arjun Mehta</t>
        </is>
      </c>
      <c r="K3859" s="70" t="n">
        <v>22</v>
      </c>
      <c r="L3859" s="71" t="n">
        <v>4033094.7</v>
      </c>
      <c r="M3859" s="71" t="n">
        <v>88728083.40000001</v>
      </c>
      <c r="N3859" s="71" t="n">
        <v>1774561.67</v>
      </c>
      <c r="O3859" s="71" t="n">
        <v>86953521.73</v>
      </c>
      <c r="P3859" s="71" t="n">
        <v>68120741.97</v>
      </c>
      <c r="Q3859" s="71" t="n">
        <v>18832779.76</v>
      </c>
      <c r="R3859" t="inlineStr">
        <is>
          <t>TX-02</t>
        </is>
      </c>
      <c r="S3859" t="inlineStr">
        <is>
          <t>Hybrid</t>
        </is>
      </c>
      <c r="T3859" s="70" t="n">
        <v>24</v>
      </c>
      <c r="U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TY103851</t>
        </is>
      </c>
      <c r="B3860" s="68" t="n">
        <v>46170</v>
      </c>
      <c r="C3860" s="69" t="n">
        <v>2026</v>
      </c>
      <c r="D3860" t="inlineStr">
        <is>
          <t>May</t>
        </is>
      </c>
      <c r="E3860" t="inlineStr">
        <is>
          <t>North America</t>
        </is>
      </c>
      <c r="F3860" t="inlineStr">
        <is>
          <t>Canada</t>
        </is>
      </c>
      <c r="G3860" t="inlineStr">
        <is>
          <t>RAV4</t>
        </is>
      </c>
      <c r="H3860" t="inlineStr">
        <is>
          <t>Dealer retail</t>
        </is>
      </c>
      <c r="I3860" t="inlineStr">
        <is>
          <t>Private buyer</t>
        </is>
      </c>
      <c r="J3860" t="inlineStr">
        <is>
          <t>Ana Costa</t>
        </is>
      </c>
      <c r="K3860" s="70" t="n">
        <v>45</v>
      </c>
      <c r="L3860" s="71" t="n">
        <v>3935165.48</v>
      </c>
      <c r="M3860" s="71" t="n">
        <v>177082446.6</v>
      </c>
      <c r="N3860" s="71" t="n">
        <v>3541648.93</v>
      </c>
      <c r="O3860" s="71" t="n">
        <v>173540797.67</v>
      </c>
      <c r="P3860" s="71" t="n">
        <v>128098875.02</v>
      </c>
      <c r="Q3860" s="71" t="n">
        <v>45441922.65</v>
      </c>
      <c r="R3860" t="inlineStr">
        <is>
          <t>TO-04</t>
        </is>
      </c>
      <c r="S3860" t="inlineStr">
        <is>
          <t>Petrol</t>
        </is>
      </c>
      <c r="T3860" s="70" t="n">
        <v>50</v>
      </c>
      <c r="U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TY103852</t>
        </is>
      </c>
      <c r="B3861" s="68" t="n">
        <v>46170</v>
      </c>
      <c r="C3861" s="69" t="n">
        <v>2026</v>
      </c>
      <c r="D3861" t="inlineStr">
        <is>
          <t>May</t>
        </is>
      </c>
      <c r="E3861" t="inlineStr">
        <is>
          <t>Europe</t>
        </is>
      </c>
      <c r="F3861" t="inlineStr">
        <is>
          <t>UK</t>
        </is>
      </c>
      <c r="G3861" t="inlineStr">
        <is>
          <t>Corolla</t>
        </is>
      </c>
      <c r="H3861" t="inlineStr">
        <is>
          <t>Fleet</t>
        </is>
      </c>
      <c r="I3861" t="inlineStr">
        <is>
          <t>Private buyer</t>
        </is>
      </c>
      <c r="J3861" t="inlineStr">
        <is>
          <t>Carlos Silva</t>
        </is>
      </c>
      <c r="K3861" s="70" t="n">
        <v>29</v>
      </c>
      <c r="L3861" s="71" t="n">
        <v>2846001.64</v>
      </c>
      <c r="M3861" s="71" t="n">
        <v>82534047.56</v>
      </c>
      <c r="N3861" s="71" t="n">
        <v>4126702.38</v>
      </c>
      <c r="O3861" s="71" t="n">
        <v>78407345.18000001</v>
      </c>
      <c r="P3861" s="71" t="n">
        <v>64331805.85</v>
      </c>
      <c r="Q3861" s="71" t="n">
        <v>14075539.33</v>
      </c>
      <c r="R3861" t="inlineStr">
        <is>
          <t>LN-04</t>
        </is>
      </c>
      <c r="S3861" t="inlineStr">
        <is>
          <t>Hybrid</t>
        </is>
      </c>
      <c r="T3861" s="70" t="n">
        <v>31</v>
      </c>
      <c r="U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TY103853</t>
        </is>
      </c>
      <c r="B3862" s="68" t="n">
        <v>46170</v>
      </c>
      <c r="C3862" s="69" t="n">
        <v>2026</v>
      </c>
      <c r="D3862" t="inlineStr">
        <is>
          <t>May</t>
        </is>
      </c>
      <c r="E3862" t="inlineStr">
        <is>
          <t>Japan</t>
        </is>
      </c>
      <c r="F3862" t="inlineStr">
        <is>
          <t>Japan</t>
        </is>
      </c>
      <c r="G3862" t="inlineStr">
        <is>
          <t>Land Cruiser</t>
        </is>
      </c>
      <c r="H3862" t="inlineStr">
        <is>
          <t>Dealer retail</t>
        </is>
      </c>
      <c r="I3862" t="inlineStr">
        <is>
          <t>Private buyer</t>
        </is>
      </c>
      <c r="J3862" t="inlineStr">
        <is>
          <t>Aisha Bello</t>
        </is>
      </c>
      <c r="K3862" s="70" t="n">
        <v>49</v>
      </c>
      <c r="L3862" s="71" t="n">
        <v>7757774.22</v>
      </c>
      <c r="M3862" s="71" t="n">
        <v>380130936.78</v>
      </c>
      <c r="N3862" s="71" t="n">
        <v>0</v>
      </c>
      <c r="O3862" s="71" t="n">
        <v>380130936.78</v>
      </c>
      <c r="P3862" s="71" t="n">
        <v>271260620.49</v>
      </c>
      <c r="Q3862" s="71" t="n">
        <v>108870316.29</v>
      </c>
      <c r="R3862" t="inlineStr">
        <is>
          <t>OS-04</t>
        </is>
      </c>
      <c r="S3862" t="inlineStr">
        <is>
          <t>Hybrid</t>
        </is>
      </c>
      <c r="T3862" s="70" t="n">
        <v>50</v>
      </c>
      <c r="U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TY103854</t>
        </is>
      </c>
      <c r="B3863" s="68" t="n">
        <v>46170</v>
      </c>
      <c r="C3863" s="69" t="n">
        <v>2026</v>
      </c>
      <c r="D3863" t="inlineStr">
        <is>
          <t>May</t>
        </is>
      </c>
      <c r="E3863" t="inlineStr">
        <is>
          <t>Japan</t>
        </is>
      </c>
      <c r="F3863" t="inlineStr">
        <is>
          <t>Japan</t>
        </is>
      </c>
      <c r="G3863" t="inlineStr">
        <is>
          <t>Camry</t>
        </is>
      </c>
      <c r="H3863" t="inlineStr">
        <is>
          <t>Fleet</t>
        </is>
      </c>
      <c r="I3863" t="inlineStr">
        <is>
          <t>Company fleet</t>
        </is>
      </c>
      <c r="J3863" t="inlineStr">
        <is>
          <t>Olivia Brown</t>
        </is>
      </c>
      <c r="K3863" s="70" t="n">
        <v>23</v>
      </c>
      <c r="L3863" s="71" t="n">
        <v>3917846.54</v>
      </c>
      <c r="M3863" s="71" t="n">
        <v>90110470.42</v>
      </c>
      <c r="N3863" s="71" t="n">
        <v>0</v>
      </c>
      <c r="O3863" s="71" t="n">
        <v>90110470.42</v>
      </c>
      <c r="P3863" s="71" t="n">
        <v>71166538.31999999</v>
      </c>
      <c r="Q3863" s="71" t="n">
        <v>18943932.1</v>
      </c>
      <c r="R3863" t="inlineStr">
        <is>
          <t>TK-02</t>
        </is>
      </c>
      <c r="S3863" t="inlineStr">
        <is>
          <t>Petrol</t>
        </is>
      </c>
      <c r="T3863" s="70" t="n">
        <v>22</v>
      </c>
      <c r="U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TY103855</t>
        </is>
      </c>
      <c r="B3864" s="68" t="n">
        <v>46170</v>
      </c>
      <c r="C3864" s="69" t="n">
        <v>2026</v>
      </c>
      <c r="D3864" t="inlineStr">
        <is>
          <t>May</t>
        </is>
      </c>
      <c r="E3864" t="inlineStr">
        <is>
          <t>North America</t>
        </is>
      </c>
      <c r="F3864" t="inlineStr">
        <is>
          <t>Canada</t>
        </is>
      </c>
      <c r="G3864" t="inlineStr">
        <is>
          <t>Corolla</t>
        </is>
      </c>
      <c r="H3864" t="inlineStr">
        <is>
          <t>Dealer retail</t>
        </is>
      </c>
      <c r="I3864" t="inlineStr">
        <is>
          <t>Company fleet</t>
        </is>
      </c>
      <c r="J3864" t="inlineStr">
        <is>
          <t>Ruhi Shaikh</t>
        </is>
      </c>
      <c r="K3864" s="70" t="n">
        <v>46</v>
      </c>
      <c r="L3864" s="71" t="n">
        <v>2794695.32</v>
      </c>
      <c r="M3864" s="71" t="n">
        <v>128555984.72</v>
      </c>
      <c r="N3864" s="71" t="n">
        <v>0</v>
      </c>
      <c r="O3864" s="71" t="n">
        <v>128555984.72</v>
      </c>
      <c r="P3864" s="71" t="n">
        <v>104564734.08</v>
      </c>
      <c r="Q3864" s="71" t="n">
        <v>23991250.64</v>
      </c>
      <c r="R3864" t="inlineStr">
        <is>
          <t>TO-02</t>
        </is>
      </c>
      <c r="S3864" t="inlineStr">
        <is>
          <t>Hybrid</t>
        </is>
      </c>
      <c r="T3864" s="70" t="n">
        <v>47</v>
      </c>
      <c r="U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TY103856</t>
        </is>
      </c>
      <c r="B3865" s="68" t="n">
        <v>46174</v>
      </c>
      <c r="C3865" s="69" t="n">
        <v>2026</v>
      </c>
      <c r="D3865" t="inlineStr">
        <is>
          <t>Jun</t>
        </is>
      </c>
      <c r="E3865" t="inlineStr">
        <is>
          <t>Europe</t>
        </is>
      </c>
      <c r="F3865" t="inlineStr">
        <is>
          <t>UK</t>
        </is>
      </c>
      <c r="G3865" t="inlineStr">
        <is>
          <t>Corolla</t>
        </is>
      </c>
      <c r="H3865" t="inlineStr">
        <is>
          <t>Dealer retail</t>
        </is>
      </c>
      <c r="I3865" t="inlineStr">
        <is>
          <t>Private buyer</t>
        </is>
      </c>
      <c r="J3865" t="inlineStr">
        <is>
          <t>Noah Smith</t>
        </is>
      </c>
      <c r="K3865" s="70" t="n">
        <v>26</v>
      </c>
      <c r="L3865" s="71" t="n">
        <v>2671368.1</v>
      </c>
      <c r="M3865" s="71" t="n">
        <v>69455570.59999999</v>
      </c>
      <c r="N3865" s="71" t="n">
        <v>2083667.12</v>
      </c>
      <c r="O3865" s="71" t="n">
        <v>67371903.48</v>
      </c>
      <c r="P3865" s="71" t="n">
        <v>59146118.95</v>
      </c>
      <c r="Q3865" s="71" t="n">
        <v>8225784.53</v>
      </c>
      <c r="R3865" t="inlineStr">
        <is>
          <t>LN-03</t>
        </is>
      </c>
      <c r="S3865" t="inlineStr">
        <is>
          <t>Hybrid</t>
        </is>
      </c>
      <c r="T3865" s="70" t="n">
        <v>29</v>
      </c>
      <c r="U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TY103857</t>
        </is>
      </c>
      <c r="B3866" s="68" t="n">
        <v>46174</v>
      </c>
      <c r="C3866" s="69" t="n">
        <v>2026</v>
      </c>
      <c r="D3866" t="inlineStr">
        <is>
          <t>Jun</t>
        </is>
      </c>
      <c r="E3866" t="inlineStr">
        <is>
          <t>Asia</t>
        </is>
      </c>
      <c r="F3866" t="inlineStr">
        <is>
          <t>India</t>
        </is>
      </c>
      <c r="G3866" t="inlineStr">
        <is>
          <t>bZ4X</t>
        </is>
      </c>
      <c r="H3866" t="inlineStr">
        <is>
          <t>Fleet</t>
        </is>
      </c>
      <c r="I3866" t="inlineStr">
        <is>
          <t>Private buyer</t>
        </is>
      </c>
      <c r="J3866" t="inlineStr">
        <is>
          <t>Priya Nair</t>
        </is>
      </c>
      <c r="K3866" s="70" t="n">
        <v>8</v>
      </c>
      <c r="L3866" s="71" t="n">
        <v>6562389.22</v>
      </c>
      <c r="M3866" s="71" t="n">
        <v>52499113.76</v>
      </c>
      <c r="N3866" s="71" t="n">
        <v>1574973.41</v>
      </c>
      <c r="O3866" s="71" t="n">
        <v>50924140.35</v>
      </c>
      <c r="P3866" s="71" t="n">
        <v>43797409.11</v>
      </c>
      <c r="Q3866" s="71" t="n">
        <v>7126731.24</v>
      </c>
      <c r="R3866" t="inlineStr">
        <is>
          <t>PU-04</t>
        </is>
      </c>
      <c r="S3866" t="inlineStr">
        <is>
          <t>EV</t>
        </is>
      </c>
      <c r="T3866" s="70" t="n">
        <v>9</v>
      </c>
      <c r="U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TY103858</t>
        </is>
      </c>
      <c r="B3867" s="68" t="n">
        <v>46174</v>
      </c>
      <c r="C3867" s="69" t="n">
        <v>2026</v>
      </c>
      <c r="D3867" t="inlineStr">
        <is>
          <t>Jun</t>
        </is>
      </c>
      <c r="E3867" t="inlineStr">
        <is>
          <t>North America</t>
        </is>
      </c>
      <c r="F3867" t="inlineStr">
        <is>
          <t>Canada</t>
        </is>
      </c>
      <c r="G3867" t="inlineStr">
        <is>
          <t>Camry</t>
        </is>
      </c>
      <c r="H3867" t="inlineStr">
        <is>
          <t>Online reservation</t>
        </is>
      </c>
      <c r="I3867" t="inlineStr">
        <is>
          <t>Company fleet</t>
        </is>
      </c>
      <c r="J3867" t="inlineStr">
        <is>
          <t>Wei Chen</t>
        </is>
      </c>
      <c r="K3867" s="70" t="n">
        <v>42</v>
      </c>
      <c r="L3867" s="71" t="n">
        <v>3830169.93</v>
      </c>
      <c r="M3867" s="71" t="n">
        <v>160867137.06</v>
      </c>
      <c r="N3867" s="71" t="n">
        <v>4826014.11</v>
      </c>
      <c r="O3867" s="71" t="n">
        <v>156041122.95</v>
      </c>
      <c r="P3867" s="71" t="n">
        <v>133951262.33</v>
      </c>
      <c r="Q3867" s="71" t="n">
        <v>22089860.62</v>
      </c>
      <c r="R3867" t="inlineStr">
        <is>
          <t>TO-03</t>
        </is>
      </c>
      <c r="S3867" t="inlineStr">
        <is>
          <t>Petrol</t>
        </is>
      </c>
      <c r="T3867" s="70" t="n">
        <v>44</v>
      </c>
      <c r="U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TY103859</t>
        </is>
      </c>
      <c r="B3868" s="68" t="n">
        <v>46174</v>
      </c>
      <c r="C3868" s="69" t="n">
        <v>2026</v>
      </c>
      <c r="D3868" t="inlineStr">
        <is>
          <t>Jun</t>
        </is>
      </c>
      <c r="E3868" t="inlineStr">
        <is>
          <t>Japan</t>
        </is>
      </c>
      <c r="F3868" t="inlineStr">
        <is>
          <t>Japan</t>
        </is>
      </c>
      <c r="G3868" t="inlineStr">
        <is>
          <t>RAV4</t>
        </is>
      </c>
      <c r="H3868" t="inlineStr">
        <is>
          <t>Dealer retail</t>
        </is>
      </c>
      <c r="I3868" t="inlineStr">
        <is>
          <t>Private buyer</t>
        </is>
      </c>
      <c r="J3868" t="inlineStr">
        <is>
          <t>Priya Nair</t>
        </is>
      </c>
      <c r="K3868" s="70" t="n">
        <v>3</v>
      </c>
      <c r="L3868" s="71" t="n">
        <v>3561945.41</v>
      </c>
      <c r="M3868" s="71" t="n">
        <v>10685836.23</v>
      </c>
      <c r="N3868" s="71" t="n">
        <v>320575.09</v>
      </c>
      <c r="O3868" s="71" t="n">
        <v>10365261.14</v>
      </c>
      <c r="P3868" s="71" t="n">
        <v>8345229.33</v>
      </c>
      <c r="Q3868" s="71" t="n">
        <v>2020031.81</v>
      </c>
      <c r="R3868" t="inlineStr">
        <is>
          <t>OS-03</t>
        </is>
      </c>
      <c r="S3868" t="inlineStr">
        <is>
          <t>Hybrid</t>
        </is>
      </c>
      <c r="T3868" s="70" t="n">
        <v>3</v>
      </c>
      <c r="U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TY103860</t>
        </is>
      </c>
      <c r="B3869" s="68" t="n">
        <v>46174</v>
      </c>
      <c r="C3869" s="69" t="n">
        <v>2026</v>
      </c>
      <c r="D3869" t="inlineStr">
        <is>
          <t>Jun</t>
        </is>
      </c>
      <c r="E3869" t="inlineStr">
        <is>
          <t>North America</t>
        </is>
      </c>
      <c r="F3869" t="inlineStr">
        <is>
          <t>Canada</t>
        </is>
      </c>
      <c r="G3869" t="inlineStr">
        <is>
          <t>Corolla</t>
        </is>
      </c>
      <c r="H3869" t="inlineStr">
        <is>
          <t>Dealer retail</t>
        </is>
      </c>
      <c r="I3869" t="inlineStr">
        <is>
          <t>Government</t>
        </is>
      </c>
      <c r="J3869" t="inlineStr">
        <is>
          <t>Ravindra Patil</t>
        </is>
      </c>
      <c r="K3869" s="70" t="n">
        <v>28</v>
      </c>
      <c r="L3869" s="71" t="n">
        <v>2735642.76</v>
      </c>
      <c r="M3869" s="71" t="n">
        <v>76597997.28</v>
      </c>
      <c r="N3869" s="71" t="n">
        <v>3829899.86</v>
      </c>
      <c r="O3869" s="71" t="n">
        <v>72768097.42</v>
      </c>
      <c r="P3869" s="71" t="n">
        <v>66452572.74</v>
      </c>
      <c r="Q3869" s="71" t="n">
        <v>6315524.68</v>
      </c>
      <c r="R3869" t="inlineStr">
        <is>
          <t>TO-02</t>
        </is>
      </c>
      <c r="S3869" t="inlineStr">
        <is>
          <t>Hybrid</t>
        </is>
      </c>
      <c r="T3869" s="70" t="n">
        <v>28</v>
      </c>
      <c r="U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TY103861</t>
        </is>
      </c>
      <c r="B3870" s="68" t="n">
        <v>46174</v>
      </c>
      <c r="C3870" s="69" t="n">
        <v>2026</v>
      </c>
      <c r="D3870" t="inlineStr">
        <is>
          <t>Jun</t>
        </is>
      </c>
      <c r="E3870" t="inlineStr">
        <is>
          <t>Middle East</t>
        </is>
      </c>
      <c r="F3870" t="inlineStr">
        <is>
          <t>Saudi Arabia</t>
        </is>
      </c>
      <c r="G3870" t="inlineStr">
        <is>
          <t>Camry</t>
        </is>
      </c>
      <c r="H3870" t="inlineStr">
        <is>
          <t>Dealer retail</t>
        </is>
      </c>
      <c r="I3870" t="inlineStr">
        <is>
          <t>Private buyer</t>
        </is>
      </c>
      <c r="J3870" t="inlineStr">
        <is>
          <t>Arjun Mehta</t>
        </is>
      </c>
      <c r="K3870" s="70" t="n">
        <v>3</v>
      </c>
      <c r="L3870" s="71" t="n">
        <v>4082797.07</v>
      </c>
      <c r="M3870" s="71" t="n">
        <v>12248391.21</v>
      </c>
      <c r="N3870" s="71" t="n">
        <v>0</v>
      </c>
      <c r="O3870" s="71" t="n">
        <v>12248391.21</v>
      </c>
      <c r="P3870" s="71" t="n">
        <v>9381042.949999999</v>
      </c>
      <c r="Q3870" s="71" t="n">
        <v>2867348.26</v>
      </c>
      <c r="R3870" t="inlineStr">
        <is>
          <t>RY-04</t>
        </is>
      </c>
      <c r="S3870" t="inlineStr">
        <is>
          <t>Petrol</t>
        </is>
      </c>
      <c r="T3870" s="70" t="n">
        <v>3</v>
      </c>
      <c r="U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TY103862</t>
        </is>
      </c>
      <c r="B3871" s="68" t="n">
        <v>46174</v>
      </c>
      <c r="C3871" s="69" t="n">
        <v>2026</v>
      </c>
      <c r="D3871" t="inlineStr">
        <is>
          <t>Jun</t>
        </is>
      </c>
      <c r="E3871" t="inlineStr">
        <is>
          <t>Europe</t>
        </is>
      </c>
      <c r="F3871" t="inlineStr">
        <is>
          <t>Germany</t>
        </is>
      </c>
      <c r="G3871" t="inlineStr">
        <is>
          <t>Camry</t>
        </is>
      </c>
      <c r="H3871" t="inlineStr">
        <is>
          <t>Dealer retail</t>
        </is>
      </c>
      <c r="I3871" t="inlineStr">
        <is>
          <t>Company fleet</t>
        </is>
      </c>
      <c r="J3871" t="inlineStr">
        <is>
          <t>Ana Costa</t>
        </is>
      </c>
      <c r="K3871" s="70" t="n">
        <v>45</v>
      </c>
      <c r="L3871" s="71" t="n">
        <v>3891122.83</v>
      </c>
      <c r="M3871" s="71" t="n">
        <v>175100527.35</v>
      </c>
      <c r="N3871" s="71" t="n">
        <v>3502010.55</v>
      </c>
      <c r="O3871" s="71" t="n">
        <v>171598516.8</v>
      </c>
      <c r="P3871" s="71" t="n">
        <v>144561482.41</v>
      </c>
      <c r="Q3871" s="71" t="n">
        <v>27037034.39</v>
      </c>
      <c r="R3871" t="inlineStr">
        <is>
          <t>BE-01</t>
        </is>
      </c>
      <c r="S3871" t="inlineStr">
        <is>
          <t>Hybrid</t>
        </is>
      </c>
      <c r="T3871" s="70" t="n">
        <v>46</v>
      </c>
      <c r="U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TY103863</t>
        </is>
      </c>
      <c r="B3872" s="68" t="n">
        <v>46174</v>
      </c>
      <c r="C3872" s="69" t="n">
        <v>2026</v>
      </c>
      <c r="D3872" t="inlineStr">
        <is>
          <t>Jun</t>
        </is>
      </c>
      <c r="E3872" t="inlineStr">
        <is>
          <t>Europe</t>
        </is>
      </c>
      <c r="F3872" t="inlineStr">
        <is>
          <t>Germany</t>
        </is>
      </c>
      <c r="G3872" t="inlineStr">
        <is>
          <t>bZ4X</t>
        </is>
      </c>
      <c r="H3872" t="inlineStr">
        <is>
          <t>Dealer retail</t>
        </is>
      </c>
      <c r="I3872" t="inlineStr">
        <is>
          <t>Private buyer</t>
        </is>
      </c>
      <c r="J3872" t="inlineStr">
        <is>
          <t>Amir Khan</t>
        </is>
      </c>
      <c r="K3872" s="70" t="n">
        <v>23</v>
      </c>
      <c r="L3872" s="71" t="n">
        <v>7311544.72</v>
      </c>
      <c r="M3872" s="71" t="n">
        <v>168165528.56</v>
      </c>
      <c r="N3872" s="71" t="n">
        <v>8408276.43</v>
      </c>
      <c r="O3872" s="71" t="n">
        <v>159757252.13</v>
      </c>
      <c r="P3872" s="71" t="n">
        <v>128538178.02</v>
      </c>
      <c r="Q3872" s="71" t="n">
        <v>31219074.11</v>
      </c>
      <c r="R3872" t="inlineStr">
        <is>
          <t>BE-03</t>
        </is>
      </c>
      <c r="S3872" t="inlineStr">
        <is>
          <t>EV</t>
        </is>
      </c>
      <c r="T3872" s="70" t="n">
        <v>25</v>
      </c>
      <c r="U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TY103864</t>
        </is>
      </c>
      <c r="B3873" s="68" t="n">
        <v>46174</v>
      </c>
      <c r="C3873" s="69" t="n">
        <v>2026</v>
      </c>
      <c r="D3873" t="inlineStr">
        <is>
          <t>Jun</t>
        </is>
      </c>
      <c r="E3873" t="inlineStr">
        <is>
          <t>Europe</t>
        </is>
      </c>
      <c r="F3873" t="inlineStr">
        <is>
          <t>Germany</t>
        </is>
      </c>
      <c r="G3873" t="inlineStr">
        <is>
          <t>Corolla</t>
        </is>
      </c>
      <c r="H3873" t="inlineStr">
        <is>
          <t>Fleet</t>
        </is>
      </c>
      <c r="I3873" t="inlineStr">
        <is>
          <t>Private buyer</t>
        </is>
      </c>
      <c r="J3873" t="inlineStr">
        <is>
          <t>Wei Chen</t>
        </is>
      </c>
      <c r="K3873" s="70" t="n">
        <v>22</v>
      </c>
      <c r="L3873" s="71" t="n">
        <v>2838509.48</v>
      </c>
      <c r="M3873" s="71" t="n">
        <v>62447208.56</v>
      </c>
      <c r="N3873" s="71" t="n">
        <v>3122360.43</v>
      </c>
      <c r="O3873" s="71" t="n">
        <v>59324848.13</v>
      </c>
      <c r="P3873" s="71" t="n">
        <v>50284210.16</v>
      </c>
      <c r="Q3873" s="71" t="n">
        <v>9040637.970000001</v>
      </c>
      <c r="R3873" t="inlineStr">
        <is>
          <t>BE-02</t>
        </is>
      </c>
      <c r="S3873" t="inlineStr">
        <is>
          <t>Hybrid</t>
        </is>
      </c>
      <c r="T3873" s="70" t="n">
        <v>24</v>
      </c>
      <c r="U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TY103865</t>
        </is>
      </c>
      <c r="B3874" s="68" t="n">
        <v>46174</v>
      </c>
      <c r="C3874" s="69" t="n">
        <v>2026</v>
      </c>
      <c r="D3874" t="inlineStr">
        <is>
          <t>Jun</t>
        </is>
      </c>
      <c r="E3874" t="inlineStr">
        <is>
          <t>Europe</t>
        </is>
      </c>
      <c r="F3874" t="inlineStr">
        <is>
          <t>Germany</t>
        </is>
      </c>
      <c r="G3874" t="inlineStr">
        <is>
          <t>Camry</t>
        </is>
      </c>
      <c r="H3874" t="inlineStr">
        <is>
          <t>Fleet</t>
        </is>
      </c>
      <c r="I3874" t="inlineStr">
        <is>
          <t>Company fleet</t>
        </is>
      </c>
      <c r="J3874" t="inlineStr">
        <is>
          <t>Liam O'Brien</t>
        </is>
      </c>
      <c r="K3874" s="70" t="n">
        <v>19</v>
      </c>
      <c r="L3874" s="71" t="n">
        <v>4080268.13</v>
      </c>
      <c r="M3874" s="71" t="n">
        <v>77525094.47</v>
      </c>
      <c r="N3874" s="71" t="n">
        <v>3876254.72</v>
      </c>
      <c r="O3874" s="71" t="n">
        <v>73648839.75</v>
      </c>
      <c r="P3874" s="71" t="n">
        <v>61789225.15</v>
      </c>
      <c r="Q3874" s="71" t="n">
        <v>11859614.6</v>
      </c>
      <c r="R3874" t="inlineStr">
        <is>
          <t>BE-03</t>
        </is>
      </c>
      <c r="S3874" t="inlineStr">
        <is>
          <t>Hybrid</t>
        </is>
      </c>
      <c r="T3874" s="70" t="n">
        <v>18</v>
      </c>
      <c r="U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TY103866</t>
        </is>
      </c>
      <c r="B3875" s="68" t="n">
        <v>46174</v>
      </c>
      <c r="C3875" s="69" t="n">
        <v>2026</v>
      </c>
      <c r="D3875" t="inlineStr">
        <is>
          <t>Jun</t>
        </is>
      </c>
      <c r="E3875" t="inlineStr">
        <is>
          <t>North America</t>
        </is>
      </c>
      <c r="F3875" t="inlineStr">
        <is>
          <t>Canada</t>
        </is>
      </c>
      <c r="G3875" t="inlineStr">
        <is>
          <t>Hilux</t>
        </is>
      </c>
      <c r="H3875" t="inlineStr">
        <is>
          <t>Dealer retail</t>
        </is>
      </c>
      <c r="I3875" t="inlineStr">
        <is>
          <t>Private buyer</t>
        </is>
      </c>
      <c r="J3875" t="inlineStr">
        <is>
          <t>Omar Haddad</t>
        </is>
      </c>
      <c r="K3875" s="70" t="n">
        <v>16</v>
      </c>
      <c r="L3875" s="71" t="n">
        <v>4098153.31</v>
      </c>
      <c r="M3875" s="71" t="n">
        <v>65570452.96</v>
      </c>
      <c r="N3875" s="71" t="n">
        <v>3278522.65</v>
      </c>
      <c r="O3875" s="71" t="n">
        <v>62291930.31</v>
      </c>
      <c r="P3875" s="71" t="n">
        <v>53105887.53</v>
      </c>
      <c r="Q3875" s="71" t="n">
        <v>9186042.779999999</v>
      </c>
      <c r="R3875" t="inlineStr">
        <is>
          <t>TO-01</t>
        </is>
      </c>
      <c r="S3875" t="inlineStr">
        <is>
          <t>Diesel</t>
        </is>
      </c>
      <c r="T3875" s="70" t="n">
        <v>18</v>
      </c>
      <c r="U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TY103867</t>
        </is>
      </c>
      <c r="B3876" s="68" t="n">
        <v>46175</v>
      </c>
      <c r="C3876" s="69" t="n">
        <v>2026</v>
      </c>
      <c r="D3876" t="inlineStr">
        <is>
          <t>Jun</t>
        </is>
      </c>
      <c r="E3876" t="inlineStr">
        <is>
          <t>Japan</t>
        </is>
      </c>
      <c r="F3876" t="inlineStr">
        <is>
          <t>Japan</t>
        </is>
      </c>
      <c r="G3876" t="inlineStr">
        <is>
          <t>bZ4X</t>
        </is>
      </c>
      <c r="H3876" t="inlineStr">
        <is>
          <t>Dealer retail</t>
        </is>
      </c>
      <c r="I3876" t="inlineStr">
        <is>
          <t>Government</t>
        </is>
      </c>
      <c r="J3876" t="inlineStr">
        <is>
          <t>Ravindra Patil</t>
        </is>
      </c>
      <c r="K3876" s="70" t="n">
        <v>35</v>
      </c>
      <c r="L3876" s="71" t="n">
        <v>7351786.18</v>
      </c>
      <c r="M3876" s="71" t="n">
        <v>257312516.3</v>
      </c>
      <c r="N3876" s="71" t="n">
        <v>5146250.33</v>
      </c>
      <c r="O3876" s="71" t="n">
        <v>252166265.97</v>
      </c>
      <c r="P3876" s="71" t="n">
        <v>182232839.06</v>
      </c>
      <c r="Q3876" s="71" t="n">
        <v>69933426.91</v>
      </c>
      <c r="R3876" t="inlineStr">
        <is>
          <t>TK-02</t>
        </is>
      </c>
      <c r="S3876" t="inlineStr">
        <is>
          <t>EV</t>
        </is>
      </c>
      <c r="T3876" s="70" t="n">
        <v>36</v>
      </c>
      <c r="U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TY103868</t>
        </is>
      </c>
      <c r="B3877" s="68" t="n">
        <v>46175</v>
      </c>
      <c r="C3877" s="69" t="n">
        <v>2026</v>
      </c>
      <c r="D3877" t="inlineStr">
        <is>
          <t>Jun</t>
        </is>
      </c>
      <c r="E3877" t="inlineStr">
        <is>
          <t>Asia</t>
        </is>
      </c>
      <c r="F3877" t="inlineStr">
        <is>
          <t>Indonesia</t>
        </is>
      </c>
      <c r="G3877" t="inlineStr">
        <is>
          <t>bZ4X</t>
        </is>
      </c>
      <c r="H3877" t="inlineStr">
        <is>
          <t>Dealer retail</t>
        </is>
      </c>
      <c r="I3877" t="inlineStr">
        <is>
          <t>Private buyer</t>
        </is>
      </c>
      <c r="J3877" t="inlineStr">
        <is>
          <t>Fatima Al-Saud</t>
        </is>
      </c>
      <c r="K3877" s="70" t="n">
        <v>28</v>
      </c>
      <c r="L3877" s="71" t="n">
        <v>7240269.99</v>
      </c>
      <c r="M3877" s="71" t="n">
        <v>202727559.72</v>
      </c>
      <c r="N3877" s="71" t="n">
        <v>0</v>
      </c>
      <c r="O3877" s="71" t="n">
        <v>202727559.72</v>
      </c>
      <c r="P3877" s="71" t="n">
        <v>151856987.72</v>
      </c>
      <c r="Q3877" s="71" t="n">
        <v>50870572</v>
      </c>
      <c r="R3877" t="inlineStr">
        <is>
          <t>JK-03</t>
        </is>
      </c>
      <c r="S3877" t="inlineStr">
        <is>
          <t>EV</t>
        </is>
      </c>
      <c r="T3877" s="70" t="n">
        <v>30</v>
      </c>
      <c r="U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TY103869</t>
        </is>
      </c>
      <c r="B3878" s="68" t="n">
        <v>46175</v>
      </c>
      <c r="C3878" s="69" t="n">
        <v>2026</v>
      </c>
      <c r="D3878" t="inlineStr">
        <is>
          <t>Jun</t>
        </is>
      </c>
      <c r="E3878" t="inlineStr">
        <is>
          <t>Japan</t>
        </is>
      </c>
      <c r="F3878" t="inlineStr">
        <is>
          <t>Japan</t>
        </is>
      </c>
      <c r="G3878" t="inlineStr">
        <is>
          <t>RAV4</t>
        </is>
      </c>
      <c r="H3878" t="inlineStr">
        <is>
          <t>Dealer retail</t>
        </is>
      </c>
      <c r="I3878" t="inlineStr">
        <is>
          <t>Company fleet</t>
        </is>
      </c>
      <c r="J3878" t="inlineStr">
        <is>
          <t>Sophie Müller</t>
        </is>
      </c>
      <c r="K3878" s="70" t="n">
        <v>14</v>
      </c>
      <c r="L3878" s="71" t="n">
        <v>3888377.09</v>
      </c>
      <c r="M3878" s="71" t="n">
        <v>54437279.26</v>
      </c>
      <c r="N3878" s="71" t="n">
        <v>1633118.38</v>
      </c>
      <c r="O3878" s="71" t="n">
        <v>52804160.88</v>
      </c>
      <c r="P3878" s="71" t="n">
        <v>41357360.44</v>
      </c>
      <c r="Q3878" s="71" t="n">
        <v>11446800.44</v>
      </c>
      <c r="R3878" t="inlineStr">
        <is>
          <t>OS-04</t>
        </is>
      </c>
      <c r="S3878" t="inlineStr">
        <is>
          <t>Petrol</t>
        </is>
      </c>
      <c r="T3878" s="70" t="n">
        <v>15</v>
      </c>
      <c r="U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TY103870</t>
        </is>
      </c>
      <c r="B3879" s="68" t="n">
        <v>46175</v>
      </c>
      <c r="C3879" s="69" t="n">
        <v>2026</v>
      </c>
      <c r="D3879" t="inlineStr">
        <is>
          <t>Jun</t>
        </is>
      </c>
      <c r="E3879" t="inlineStr">
        <is>
          <t>North America</t>
        </is>
      </c>
      <c r="F3879" t="inlineStr">
        <is>
          <t>USA</t>
        </is>
      </c>
      <c r="G3879" t="inlineStr">
        <is>
          <t>bZ4X</t>
        </is>
      </c>
      <c r="H3879" t="inlineStr">
        <is>
          <t>Dealer retail</t>
        </is>
      </c>
      <c r="I3879" t="inlineStr">
        <is>
          <t>Private buyer</t>
        </is>
      </c>
      <c r="J3879" t="inlineStr">
        <is>
          <t>Ravindra Patil</t>
        </is>
      </c>
      <c r="K3879" s="70" t="n">
        <v>50</v>
      </c>
      <c r="L3879" s="71" t="n">
        <v>6860206.76</v>
      </c>
      <c r="M3879" s="71" t="n">
        <v>343010338</v>
      </c>
      <c r="N3879" s="71" t="n">
        <v>10290310.14</v>
      </c>
      <c r="O3879" s="71" t="n">
        <v>332720027.86</v>
      </c>
      <c r="P3879" s="71" t="n">
        <v>261687873.38</v>
      </c>
      <c r="Q3879" s="71" t="n">
        <v>71032154.48</v>
      </c>
      <c r="R3879" t="inlineStr">
        <is>
          <t>TX-02</t>
        </is>
      </c>
      <c r="S3879" t="inlineStr">
        <is>
          <t>EV</t>
        </is>
      </c>
      <c r="T3879" s="70" t="n">
        <v>48</v>
      </c>
      <c r="U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TY103871</t>
        </is>
      </c>
      <c r="B3880" s="68" t="n">
        <v>46175</v>
      </c>
      <c r="C3880" s="69" t="n">
        <v>2026</v>
      </c>
      <c r="D3880" t="inlineStr">
        <is>
          <t>Jun</t>
        </is>
      </c>
      <c r="E3880" t="inlineStr">
        <is>
          <t>Middle East</t>
        </is>
      </c>
      <c r="F3880" t="inlineStr">
        <is>
          <t>Saudi Arabia</t>
        </is>
      </c>
      <c r="G3880" t="inlineStr">
        <is>
          <t>Land Cruiser</t>
        </is>
      </c>
      <c r="H3880" t="inlineStr">
        <is>
          <t>Dealer retail</t>
        </is>
      </c>
      <c r="I3880" t="inlineStr">
        <is>
          <t>Private buyer</t>
        </is>
      </c>
      <c r="J3880" t="inlineStr">
        <is>
          <t>Hiroshi Tanaka</t>
        </is>
      </c>
      <c r="K3880" s="70" t="n">
        <v>36</v>
      </c>
      <c r="L3880" s="71" t="n">
        <v>8073945.16</v>
      </c>
      <c r="M3880" s="71" t="n">
        <v>290662025.76</v>
      </c>
      <c r="N3880" s="71" t="n">
        <v>0</v>
      </c>
      <c r="O3880" s="71" t="n">
        <v>290662025.76</v>
      </c>
      <c r="P3880" s="71" t="n">
        <v>203900742.26</v>
      </c>
      <c r="Q3880" s="71" t="n">
        <v>86761283.5</v>
      </c>
      <c r="R3880" t="inlineStr">
        <is>
          <t>RY-01</t>
        </is>
      </c>
      <c r="S3880" t="inlineStr">
        <is>
          <t>Diesel</t>
        </is>
      </c>
      <c r="T3880" s="70" t="n">
        <v>40</v>
      </c>
      <c r="U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TY103872</t>
        </is>
      </c>
      <c r="B3881" s="68" t="n">
        <v>46175</v>
      </c>
      <c r="C3881" s="69" t="n">
        <v>2026</v>
      </c>
      <c r="D3881" t="inlineStr">
        <is>
          <t>Jun</t>
        </is>
      </c>
      <c r="E3881" t="inlineStr">
        <is>
          <t>Asia</t>
        </is>
      </c>
      <c r="F3881" t="inlineStr">
        <is>
          <t>India</t>
        </is>
      </c>
      <c r="G3881" t="inlineStr">
        <is>
          <t>Corolla</t>
        </is>
      </c>
      <c r="H3881" t="inlineStr">
        <is>
          <t>Fleet</t>
        </is>
      </c>
      <c r="I3881" t="inlineStr">
        <is>
          <t>Private buyer</t>
        </is>
      </c>
      <c r="J3881" t="inlineStr">
        <is>
          <t>Sara Rossi</t>
        </is>
      </c>
      <c r="K3881" s="70" t="n">
        <v>35</v>
      </c>
      <c r="L3881" s="71" t="n">
        <v>2967306.28</v>
      </c>
      <c r="M3881" s="71" t="n">
        <v>103855719.8</v>
      </c>
      <c r="N3881" s="71" t="n">
        <v>0</v>
      </c>
      <c r="O3881" s="71" t="n">
        <v>103855719.8</v>
      </c>
      <c r="P3881" s="71" t="n">
        <v>78254355.02</v>
      </c>
      <c r="Q3881" s="71" t="n">
        <v>25601364.78</v>
      </c>
      <c r="R3881" t="inlineStr">
        <is>
          <t>DL-02</t>
        </is>
      </c>
      <c r="S3881" t="inlineStr">
        <is>
          <t>Hybrid</t>
        </is>
      </c>
      <c r="T3881" s="70" t="n">
        <v>39</v>
      </c>
      <c r="U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TY103873</t>
        </is>
      </c>
      <c r="B3882" s="68" t="n">
        <v>46176</v>
      </c>
      <c r="C3882" s="69" t="n">
        <v>2026</v>
      </c>
      <c r="D3882" t="inlineStr">
        <is>
          <t>Jun</t>
        </is>
      </c>
      <c r="E3882" t="inlineStr">
        <is>
          <t>Asia</t>
        </is>
      </c>
      <c r="F3882" t="inlineStr">
        <is>
          <t>Thailand</t>
        </is>
      </c>
      <c r="G3882" t="inlineStr">
        <is>
          <t>Land Cruiser</t>
        </is>
      </c>
      <c r="H3882" t="inlineStr">
        <is>
          <t>Dealer retail</t>
        </is>
      </c>
      <c r="I3882" t="inlineStr">
        <is>
          <t>Private buyer</t>
        </is>
      </c>
      <c r="J3882" t="inlineStr">
        <is>
          <t>Liam O'Brien</t>
        </is>
      </c>
      <c r="K3882" s="70" t="n">
        <v>22</v>
      </c>
      <c r="L3882" s="71" t="n">
        <v>7382590.64</v>
      </c>
      <c r="M3882" s="71" t="n">
        <v>162416994.08</v>
      </c>
      <c r="N3882" s="71" t="n">
        <v>0</v>
      </c>
      <c r="O3882" s="71" t="n">
        <v>162416994.08</v>
      </c>
      <c r="P3882" s="71" t="n">
        <v>125849705.64</v>
      </c>
      <c r="Q3882" s="71" t="n">
        <v>36567288.44</v>
      </c>
      <c r="R3882" t="inlineStr">
        <is>
          <t>BK-03</t>
        </is>
      </c>
      <c r="S3882" t="inlineStr">
        <is>
          <t>Petrol</t>
        </is>
      </c>
      <c r="T3882" s="70" t="n">
        <v>24</v>
      </c>
      <c r="U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TY103874</t>
        </is>
      </c>
      <c r="B3883" s="68" t="n">
        <v>46176</v>
      </c>
      <c r="C3883" s="69" t="n">
        <v>2026</v>
      </c>
      <c r="D3883" t="inlineStr">
        <is>
          <t>Jun</t>
        </is>
      </c>
      <c r="E3883" t="inlineStr">
        <is>
          <t>Middle East</t>
        </is>
      </c>
      <c r="F3883" t="inlineStr">
        <is>
          <t>Saudi Arabia</t>
        </is>
      </c>
      <c r="G3883" t="inlineStr">
        <is>
          <t>Corolla</t>
        </is>
      </c>
      <c r="H3883" t="inlineStr">
        <is>
          <t>Dealer retail</t>
        </is>
      </c>
      <c r="I3883" t="inlineStr">
        <is>
          <t>Private buyer</t>
        </is>
      </c>
      <c r="J3883" t="inlineStr">
        <is>
          <t>Lucas Martin</t>
        </is>
      </c>
      <c r="K3883" s="70" t="n">
        <v>9</v>
      </c>
      <c r="L3883" s="71" t="n">
        <v>2970036.12</v>
      </c>
      <c r="M3883" s="71" t="n">
        <v>26730325.08</v>
      </c>
      <c r="N3883" s="71" t="n">
        <v>534606.5</v>
      </c>
      <c r="O3883" s="71" t="n">
        <v>26195718.58</v>
      </c>
      <c r="P3883" s="71" t="n">
        <v>20136032.67</v>
      </c>
      <c r="Q3883" s="71" t="n">
        <v>6059685.91</v>
      </c>
      <c r="R3883" t="inlineStr">
        <is>
          <t>RY-02</t>
        </is>
      </c>
      <c r="S3883" t="inlineStr">
        <is>
          <t>Petrol</t>
        </is>
      </c>
      <c r="T3883" s="70" t="n">
        <v>9</v>
      </c>
      <c r="U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TY103875</t>
        </is>
      </c>
      <c r="B3884" s="68" t="n">
        <v>46176</v>
      </c>
      <c r="C3884" s="69" t="n">
        <v>2026</v>
      </c>
      <c r="D3884" t="inlineStr">
        <is>
          <t>Jun</t>
        </is>
      </c>
      <c r="E3884" t="inlineStr">
        <is>
          <t>Asia</t>
        </is>
      </c>
      <c r="F3884" t="inlineStr">
        <is>
          <t>Indonesia</t>
        </is>
      </c>
      <c r="G3884" t="inlineStr">
        <is>
          <t>Corolla</t>
        </is>
      </c>
      <c r="H3884" t="inlineStr">
        <is>
          <t>Dealer retail</t>
        </is>
      </c>
      <c r="I3884" t="inlineStr">
        <is>
          <t>Private buyer</t>
        </is>
      </c>
      <c r="J3884" t="inlineStr">
        <is>
          <t>Fatima Al-Saud</t>
        </is>
      </c>
      <c r="K3884" s="70" t="n">
        <v>38</v>
      </c>
      <c r="L3884" s="71" t="n">
        <v>2672516.05</v>
      </c>
      <c r="M3884" s="71" t="n">
        <v>101555609.9</v>
      </c>
      <c r="N3884" s="71" t="n">
        <v>5077780.5</v>
      </c>
      <c r="O3884" s="71" t="n">
        <v>96477829.40000001</v>
      </c>
      <c r="P3884" s="71" t="n">
        <v>87470200.63</v>
      </c>
      <c r="Q3884" s="71" t="n">
        <v>9007628.77</v>
      </c>
      <c r="R3884" t="inlineStr">
        <is>
          <t>JK-04</t>
        </is>
      </c>
      <c r="S3884" t="inlineStr">
        <is>
          <t>Petrol</t>
        </is>
      </c>
      <c r="T3884" s="70" t="n">
        <v>42</v>
      </c>
      <c r="U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TY103876</t>
        </is>
      </c>
      <c r="B3885" s="68" t="n">
        <v>46177</v>
      </c>
      <c r="C3885" s="69" t="n">
        <v>2026</v>
      </c>
      <c r="D3885" t="inlineStr">
        <is>
          <t>Jun</t>
        </is>
      </c>
      <c r="E3885" t="inlineStr">
        <is>
          <t>Asia</t>
        </is>
      </c>
      <c r="F3885" t="inlineStr">
        <is>
          <t>Thailand</t>
        </is>
      </c>
      <c r="G3885" t="inlineStr">
        <is>
          <t>Camry</t>
        </is>
      </c>
      <c r="H3885" t="inlineStr">
        <is>
          <t>Online reservation</t>
        </is>
      </c>
      <c r="I3885" t="inlineStr">
        <is>
          <t>Private buyer</t>
        </is>
      </c>
      <c r="J3885" t="inlineStr">
        <is>
          <t>Arjun Mehta</t>
        </is>
      </c>
      <c r="K3885" s="70" t="n">
        <v>28</v>
      </c>
      <c r="L3885" s="71" t="n">
        <v>3778744.52</v>
      </c>
      <c r="M3885" s="71" t="n">
        <v>105804846.56</v>
      </c>
      <c r="N3885" s="71" t="n">
        <v>3174145.4</v>
      </c>
      <c r="O3885" s="71" t="n">
        <v>102630701.16</v>
      </c>
      <c r="P3885" s="71" t="n">
        <v>87206125.68000001</v>
      </c>
      <c r="Q3885" s="71" t="n">
        <v>15424575.48</v>
      </c>
      <c r="R3885" t="inlineStr">
        <is>
          <t>BK-03</t>
        </is>
      </c>
      <c r="S3885" t="inlineStr">
        <is>
          <t>Hybrid</t>
        </is>
      </c>
      <c r="T3885" s="70" t="n">
        <v>27</v>
      </c>
      <c r="U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TY103877</t>
        </is>
      </c>
      <c r="B3886" s="68" t="n">
        <v>46177</v>
      </c>
      <c r="C3886" s="69" t="n">
        <v>2026</v>
      </c>
      <c r="D3886" t="inlineStr">
        <is>
          <t>Jun</t>
        </is>
      </c>
      <c r="E3886" t="inlineStr">
        <is>
          <t>Japan</t>
        </is>
      </c>
      <c r="F3886" t="inlineStr">
        <is>
          <t>Japan</t>
        </is>
      </c>
      <c r="G3886" t="inlineStr">
        <is>
          <t>RAV4</t>
        </is>
      </c>
      <c r="H3886" t="inlineStr">
        <is>
          <t>Dealer retail</t>
        </is>
      </c>
      <c r="I3886" t="inlineStr">
        <is>
          <t>Government</t>
        </is>
      </c>
      <c r="J3886" t="inlineStr">
        <is>
          <t>Mei Lin</t>
        </is>
      </c>
      <c r="K3886" s="70" t="n">
        <v>47</v>
      </c>
      <c r="L3886" s="71" t="n">
        <v>3528140.33</v>
      </c>
      <c r="M3886" s="71" t="n">
        <v>165822595.51</v>
      </c>
      <c r="N3886" s="71" t="n">
        <v>8291129.78</v>
      </c>
      <c r="O3886" s="71" t="n">
        <v>157531465.73</v>
      </c>
      <c r="P3886" s="71" t="n">
        <v>128874509.15</v>
      </c>
      <c r="Q3886" s="71" t="n">
        <v>28656956.58</v>
      </c>
      <c r="R3886" t="inlineStr">
        <is>
          <t>OS-04</t>
        </is>
      </c>
      <c r="S3886" t="inlineStr">
        <is>
          <t>Hybrid</t>
        </is>
      </c>
      <c r="T3886" s="70" t="n">
        <v>50</v>
      </c>
      <c r="U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TY103878</t>
        </is>
      </c>
      <c r="B3887" s="68" t="n">
        <v>46177</v>
      </c>
      <c r="C3887" s="69" t="n">
        <v>2026</v>
      </c>
      <c r="D3887" t="inlineStr">
        <is>
          <t>Jun</t>
        </is>
      </c>
      <c r="E3887" t="inlineStr">
        <is>
          <t>North America</t>
        </is>
      </c>
      <c r="F3887" t="inlineStr">
        <is>
          <t>Canada</t>
        </is>
      </c>
      <c r="G3887" t="inlineStr">
        <is>
          <t>RAV4</t>
        </is>
      </c>
      <c r="H3887" t="inlineStr">
        <is>
          <t>Dealer retail</t>
        </is>
      </c>
      <c r="I3887" t="inlineStr">
        <is>
          <t>Private buyer</t>
        </is>
      </c>
      <c r="J3887" t="inlineStr">
        <is>
          <t>Olivia Brown</t>
        </is>
      </c>
      <c r="K3887" s="70" t="n">
        <v>20</v>
      </c>
      <c r="L3887" s="71" t="n">
        <v>3660958.82</v>
      </c>
      <c r="M3887" s="71" t="n">
        <v>73219176.40000001</v>
      </c>
      <c r="N3887" s="71" t="n">
        <v>2196575.29</v>
      </c>
      <c r="O3887" s="71" t="n">
        <v>71022601.11</v>
      </c>
      <c r="P3887" s="71" t="n">
        <v>55604926.32</v>
      </c>
      <c r="Q3887" s="71" t="n">
        <v>15417674.79</v>
      </c>
      <c r="R3887" t="inlineStr">
        <is>
          <t>TO-01</t>
        </is>
      </c>
      <c r="S3887" t="inlineStr">
        <is>
          <t>Petrol</t>
        </is>
      </c>
      <c r="T3887" s="70" t="n">
        <v>20</v>
      </c>
      <c r="U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TY103879</t>
        </is>
      </c>
      <c r="B3888" s="68" t="n">
        <v>46177</v>
      </c>
      <c r="C3888" s="69" t="n">
        <v>2026</v>
      </c>
      <c r="D3888" t="inlineStr">
        <is>
          <t>Jun</t>
        </is>
      </c>
      <c r="E3888" t="inlineStr">
        <is>
          <t>Japan</t>
        </is>
      </c>
      <c r="F3888" t="inlineStr">
        <is>
          <t>Japan</t>
        </is>
      </c>
      <c r="G3888" t="inlineStr">
        <is>
          <t>Prius</t>
        </is>
      </c>
      <c r="H3888" t="inlineStr">
        <is>
          <t>Fleet</t>
        </is>
      </c>
      <c r="I3888" t="inlineStr">
        <is>
          <t>Private buyer</t>
        </is>
      </c>
      <c r="J3888" t="inlineStr">
        <is>
          <t>Fatima Al-Saud</t>
        </is>
      </c>
      <c r="K3888" s="70" t="n">
        <v>46</v>
      </c>
      <c r="L3888" s="71" t="n">
        <v>3663460.4</v>
      </c>
      <c r="M3888" s="71" t="n">
        <v>168519178.4</v>
      </c>
      <c r="N3888" s="71" t="n">
        <v>5055575.35</v>
      </c>
      <c r="O3888" s="71" t="n">
        <v>163463603.05</v>
      </c>
      <c r="P3888" s="71" t="n">
        <v>127835832.83</v>
      </c>
      <c r="Q3888" s="71" t="n">
        <v>35627770.22</v>
      </c>
      <c r="R3888" t="inlineStr">
        <is>
          <t>NG-03</t>
        </is>
      </c>
      <c r="S3888" t="inlineStr">
        <is>
          <t>Hybrid</t>
        </is>
      </c>
      <c r="T3888" s="70" t="n">
        <v>51</v>
      </c>
      <c r="U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TY103880</t>
        </is>
      </c>
      <c r="B3889" s="68" t="n">
        <v>46177</v>
      </c>
      <c r="C3889" s="69" t="n">
        <v>2026</v>
      </c>
      <c r="D3889" t="inlineStr">
        <is>
          <t>Jun</t>
        </is>
      </c>
      <c r="E3889" t="inlineStr">
        <is>
          <t>North America</t>
        </is>
      </c>
      <c r="F3889" t="inlineStr">
        <is>
          <t>Canada</t>
        </is>
      </c>
      <c r="G3889" t="inlineStr">
        <is>
          <t>Corolla</t>
        </is>
      </c>
      <c r="H3889" t="inlineStr">
        <is>
          <t>Dealer retail</t>
        </is>
      </c>
      <c r="I3889" t="inlineStr">
        <is>
          <t>Private buyer</t>
        </is>
      </c>
      <c r="J3889" t="inlineStr">
        <is>
          <t>Sara Rossi</t>
        </is>
      </c>
      <c r="K3889" s="70" t="n">
        <v>19</v>
      </c>
      <c r="L3889" s="71" t="n">
        <v>2685752.6</v>
      </c>
      <c r="M3889" s="71" t="n">
        <v>51029299.4</v>
      </c>
      <c r="N3889" s="71" t="n">
        <v>1020585.99</v>
      </c>
      <c r="O3889" s="71" t="n">
        <v>50008713.41</v>
      </c>
      <c r="P3889" s="71" t="n">
        <v>44744110.69</v>
      </c>
      <c r="Q3889" s="71" t="n">
        <v>5264602.72</v>
      </c>
      <c r="R3889" t="inlineStr">
        <is>
          <t>TO-02</t>
        </is>
      </c>
      <c r="S3889" t="inlineStr">
        <is>
          <t>Petrol</t>
        </is>
      </c>
      <c r="T3889" s="70" t="n">
        <v>21</v>
      </c>
      <c r="U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TY103881</t>
        </is>
      </c>
      <c r="B3890" s="68" t="n">
        <v>46177</v>
      </c>
      <c r="C3890" s="69" t="n">
        <v>2026</v>
      </c>
      <c r="D3890" t="inlineStr">
        <is>
          <t>Jun</t>
        </is>
      </c>
      <c r="E3890" t="inlineStr">
        <is>
          <t>Middle East</t>
        </is>
      </c>
      <c r="F3890" t="inlineStr">
        <is>
          <t>Saudi Arabia</t>
        </is>
      </c>
      <c r="G3890" t="inlineStr">
        <is>
          <t>Corolla</t>
        </is>
      </c>
      <c r="H3890" t="inlineStr">
        <is>
          <t>Dealer retail</t>
        </is>
      </c>
      <c r="I3890" t="inlineStr">
        <is>
          <t>Private buyer</t>
        </is>
      </c>
      <c r="J3890" t="inlineStr">
        <is>
          <t>Priya Nair</t>
        </is>
      </c>
      <c r="K3890" s="70" t="n">
        <v>35</v>
      </c>
      <c r="L3890" s="71" t="n">
        <v>2775440.22</v>
      </c>
      <c r="M3890" s="71" t="n">
        <v>97140407.7</v>
      </c>
      <c r="N3890" s="71" t="n">
        <v>4857020.39</v>
      </c>
      <c r="O3890" s="71" t="n">
        <v>92283387.31</v>
      </c>
      <c r="P3890" s="71" t="n">
        <v>77285042.48999999</v>
      </c>
      <c r="Q3890" s="71" t="n">
        <v>14998344.82</v>
      </c>
      <c r="R3890" t="inlineStr">
        <is>
          <t>RY-04</t>
        </is>
      </c>
      <c r="S3890" t="inlineStr">
        <is>
          <t>Petrol</t>
        </is>
      </c>
      <c r="T3890" s="70" t="n">
        <v>39</v>
      </c>
      <c r="U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TY103882</t>
        </is>
      </c>
      <c r="B3891" s="68" t="n">
        <v>46177</v>
      </c>
      <c r="C3891" s="69" t="n">
        <v>2026</v>
      </c>
      <c r="D3891" t="inlineStr">
        <is>
          <t>Jun</t>
        </is>
      </c>
      <c r="E3891" t="inlineStr">
        <is>
          <t>Middle East</t>
        </is>
      </c>
      <c r="F3891" t="inlineStr">
        <is>
          <t>UAE</t>
        </is>
      </c>
      <c r="G3891" t="inlineStr">
        <is>
          <t>Camry</t>
        </is>
      </c>
      <c r="H3891" t="inlineStr">
        <is>
          <t>Dealer retail</t>
        </is>
      </c>
      <c r="I3891" t="inlineStr">
        <is>
          <t>Private buyer</t>
        </is>
      </c>
      <c r="J3891" t="inlineStr">
        <is>
          <t>Sara Rossi</t>
        </is>
      </c>
      <c r="K3891" s="70" t="n">
        <v>29</v>
      </c>
      <c r="L3891" s="71" t="n">
        <v>4010782.77</v>
      </c>
      <c r="M3891" s="71" t="n">
        <v>116312700.33</v>
      </c>
      <c r="N3891" s="71" t="n">
        <v>3489381.01</v>
      </c>
      <c r="O3891" s="71" t="n">
        <v>112823319.32</v>
      </c>
      <c r="P3891" s="71" t="n">
        <v>92389963.45</v>
      </c>
      <c r="Q3891" s="71" t="n">
        <v>20433355.87</v>
      </c>
      <c r="R3891" t="inlineStr">
        <is>
          <t>DB-04</t>
        </is>
      </c>
      <c r="S3891" t="inlineStr">
        <is>
          <t>Hybrid</t>
        </is>
      </c>
      <c r="T3891" s="70" t="n">
        <v>31</v>
      </c>
      <c r="U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TY103883</t>
        </is>
      </c>
      <c r="B3892" s="68" t="n">
        <v>46177</v>
      </c>
      <c r="C3892" s="69" t="n">
        <v>2026</v>
      </c>
      <c r="D3892" t="inlineStr">
        <is>
          <t>Jun</t>
        </is>
      </c>
      <c r="E3892" t="inlineStr">
        <is>
          <t>North America</t>
        </is>
      </c>
      <c r="F3892" t="inlineStr">
        <is>
          <t>USA</t>
        </is>
      </c>
      <c r="G3892" t="inlineStr">
        <is>
          <t>Corolla</t>
        </is>
      </c>
      <c r="H3892" t="inlineStr">
        <is>
          <t>Dealer retail</t>
        </is>
      </c>
      <c r="I3892" t="inlineStr">
        <is>
          <t>Private buyer</t>
        </is>
      </c>
      <c r="J3892" t="inlineStr">
        <is>
          <t>Sophie Müller</t>
        </is>
      </c>
      <c r="K3892" s="70" t="n">
        <v>30</v>
      </c>
      <c r="L3892" s="71" t="n">
        <v>2918206.62</v>
      </c>
      <c r="M3892" s="71" t="n">
        <v>87546198.59999999</v>
      </c>
      <c r="N3892" s="71" t="n">
        <v>2626385.96</v>
      </c>
      <c r="O3892" s="71" t="n">
        <v>84919812.64</v>
      </c>
      <c r="P3892" s="71" t="n">
        <v>70862597.86</v>
      </c>
      <c r="Q3892" s="71" t="n">
        <v>14057214.78</v>
      </c>
      <c r="R3892" t="inlineStr">
        <is>
          <t>NY-03</t>
        </is>
      </c>
      <c r="S3892" t="inlineStr">
        <is>
          <t>Hybrid</t>
        </is>
      </c>
      <c r="T3892" s="70" t="n">
        <v>33</v>
      </c>
      <c r="U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TY103884</t>
        </is>
      </c>
      <c r="B3893" s="68" t="n">
        <v>46178</v>
      </c>
      <c r="C3893" s="69" t="n">
        <v>2026</v>
      </c>
      <c r="D3893" t="inlineStr">
        <is>
          <t>Jun</t>
        </is>
      </c>
      <c r="E3893" t="inlineStr">
        <is>
          <t>Europe</t>
        </is>
      </c>
      <c r="F3893" t="inlineStr">
        <is>
          <t>UK</t>
        </is>
      </c>
      <c r="G3893" t="inlineStr">
        <is>
          <t>Corolla</t>
        </is>
      </c>
      <c r="H3893" t="inlineStr">
        <is>
          <t>Dealer retail</t>
        </is>
      </c>
      <c r="I3893" t="inlineStr">
        <is>
          <t>Private buyer</t>
        </is>
      </c>
      <c r="J3893" t="inlineStr">
        <is>
          <t>Sophie Müller</t>
        </is>
      </c>
      <c r="K3893" s="70" t="n">
        <v>33</v>
      </c>
      <c r="L3893" s="71" t="n">
        <v>2864058.44</v>
      </c>
      <c r="M3893" s="71" t="n">
        <v>94513928.52</v>
      </c>
      <c r="N3893" s="71" t="n">
        <v>4725696.43</v>
      </c>
      <c r="O3893" s="71" t="n">
        <v>89788232.09</v>
      </c>
      <c r="P3893" s="71" t="n">
        <v>74829458.12</v>
      </c>
      <c r="Q3893" s="71" t="n">
        <v>14958773.97</v>
      </c>
      <c r="R3893" t="inlineStr">
        <is>
          <t>LN-01</t>
        </is>
      </c>
      <c r="S3893" t="inlineStr">
        <is>
          <t>Petrol</t>
        </is>
      </c>
      <c r="T3893" s="70" t="n">
        <v>36</v>
      </c>
      <c r="U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TY103885</t>
        </is>
      </c>
      <c r="B3894" s="68" t="n">
        <v>46178</v>
      </c>
      <c r="C3894" s="69" t="n">
        <v>2026</v>
      </c>
      <c r="D3894" t="inlineStr">
        <is>
          <t>Jun</t>
        </is>
      </c>
      <c r="E3894" t="inlineStr">
        <is>
          <t>Middle East</t>
        </is>
      </c>
      <c r="F3894" t="inlineStr">
        <is>
          <t>Saudi Arabia</t>
        </is>
      </c>
      <c r="G3894" t="inlineStr">
        <is>
          <t>Corolla</t>
        </is>
      </c>
      <c r="H3894" t="inlineStr">
        <is>
          <t>Dealer retail</t>
        </is>
      </c>
      <c r="I3894" t="inlineStr">
        <is>
          <t>Private buyer</t>
        </is>
      </c>
      <c r="J3894" t="inlineStr">
        <is>
          <t>Aisha Bello</t>
        </is>
      </c>
      <c r="K3894" s="70" t="n">
        <v>6</v>
      </c>
      <c r="L3894" s="71" t="n">
        <v>2808940.97</v>
      </c>
      <c r="M3894" s="71" t="n">
        <v>16853645.82</v>
      </c>
      <c r="N3894" s="71" t="n">
        <v>0</v>
      </c>
      <c r="O3894" s="71" t="n">
        <v>16853645.82</v>
      </c>
      <c r="P3894" s="71" t="n">
        <v>13832982.55</v>
      </c>
      <c r="Q3894" s="71" t="n">
        <v>3020663.27</v>
      </c>
      <c r="R3894" t="inlineStr">
        <is>
          <t>RY-04</t>
        </is>
      </c>
      <c r="S3894" t="inlineStr">
        <is>
          <t>Petrol</t>
        </is>
      </c>
      <c r="T3894" s="70" t="n">
        <v>6</v>
      </c>
      <c r="U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TY103886</t>
        </is>
      </c>
      <c r="B3895" s="68" t="n">
        <v>46178</v>
      </c>
      <c r="C3895" s="69" t="n">
        <v>2026</v>
      </c>
      <c r="D3895" t="inlineStr">
        <is>
          <t>Jun</t>
        </is>
      </c>
      <c r="E3895" t="inlineStr">
        <is>
          <t>Middle East</t>
        </is>
      </c>
      <c r="F3895" t="inlineStr">
        <is>
          <t>UAE</t>
        </is>
      </c>
      <c r="G3895" t="inlineStr">
        <is>
          <t>Corolla</t>
        </is>
      </c>
      <c r="H3895" t="inlineStr">
        <is>
          <t>Dealer retail</t>
        </is>
      </c>
      <c r="I3895" t="inlineStr">
        <is>
          <t>Private buyer</t>
        </is>
      </c>
      <c r="J3895" t="inlineStr">
        <is>
          <t>Lucas Martin</t>
        </is>
      </c>
      <c r="K3895" s="70" t="n">
        <v>50</v>
      </c>
      <c r="L3895" s="71" t="n">
        <v>2755374.05</v>
      </c>
      <c r="M3895" s="71" t="n">
        <v>137768702.5</v>
      </c>
      <c r="N3895" s="71" t="n">
        <v>2755374.05</v>
      </c>
      <c r="O3895" s="71" t="n">
        <v>135013328.45</v>
      </c>
      <c r="P3895" s="71" t="n">
        <v>110310637.98</v>
      </c>
      <c r="Q3895" s="71" t="n">
        <v>24702690.47</v>
      </c>
      <c r="R3895" t="inlineStr">
        <is>
          <t>DB-03</t>
        </is>
      </c>
      <c r="S3895" t="inlineStr">
        <is>
          <t>Hybrid</t>
        </is>
      </c>
      <c r="T3895" s="70" t="n">
        <v>49</v>
      </c>
      <c r="U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TY103887</t>
        </is>
      </c>
      <c r="B3896" s="68" t="n">
        <v>46178</v>
      </c>
      <c r="C3896" s="69" t="n">
        <v>2026</v>
      </c>
      <c r="D3896" t="inlineStr">
        <is>
          <t>Jun</t>
        </is>
      </c>
      <c r="E3896" t="inlineStr">
        <is>
          <t>Japan</t>
        </is>
      </c>
      <c r="F3896" t="inlineStr">
        <is>
          <t>Japan</t>
        </is>
      </c>
      <c r="G3896" t="inlineStr">
        <is>
          <t>Camry</t>
        </is>
      </c>
      <c r="H3896" t="inlineStr">
        <is>
          <t>Fleet</t>
        </is>
      </c>
      <c r="I3896" t="inlineStr">
        <is>
          <t>Government</t>
        </is>
      </c>
      <c r="J3896" t="inlineStr">
        <is>
          <t>Shraddha Kulkarni</t>
        </is>
      </c>
      <c r="K3896" s="70" t="n">
        <v>21</v>
      </c>
      <c r="L3896" s="71" t="n">
        <v>3771232.66</v>
      </c>
      <c r="M3896" s="71" t="n">
        <v>79195885.86</v>
      </c>
      <c r="N3896" s="71" t="n">
        <v>2375876.58</v>
      </c>
      <c r="O3896" s="71" t="n">
        <v>76820009.28</v>
      </c>
      <c r="P3896" s="71" t="n">
        <v>69099761.22</v>
      </c>
      <c r="Q3896" s="71" t="n">
        <v>7720248.06</v>
      </c>
      <c r="R3896" t="inlineStr">
        <is>
          <t>OS-01</t>
        </is>
      </c>
      <c r="S3896" t="inlineStr">
        <is>
          <t>Hybrid</t>
        </is>
      </c>
      <c r="T3896" s="70" t="n">
        <v>22</v>
      </c>
      <c r="U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TY103888</t>
        </is>
      </c>
      <c r="B3897" s="68" t="n">
        <v>46178</v>
      </c>
      <c r="C3897" s="69" t="n">
        <v>2026</v>
      </c>
      <c r="D3897" t="inlineStr">
        <is>
          <t>Jun</t>
        </is>
      </c>
      <c r="E3897" t="inlineStr">
        <is>
          <t>North America</t>
        </is>
      </c>
      <c r="F3897" t="inlineStr">
        <is>
          <t>USA</t>
        </is>
      </c>
      <c r="G3897" t="inlineStr">
        <is>
          <t>Hilux</t>
        </is>
      </c>
      <c r="H3897" t="inlineStr">
        <is>
          <t>Dealer retail</t>
        </is>
      </c>
      <c r="I3897" t="inlineStr">
        <is>
          <t>Private buyer</t>
        </is>
      </c>
      <c r="J3897" t="inlineStr">
        <is>
          <t>Omar Haddad</t>
        </is>
      </c>
      <c r="K3897" s="70" t="n">
        <v>31</v>
      </c>
      <c r="L3897" s="71" t="n">
        <v>4066664.03</v>
      </c>
      <c r="M3897" s="71" t="n">
        <v>126066584.93</v>
      </c>
      <c r="N3897" s="71" t="n">
        <v>2521331.7</v>
      </c>
      <c r="O3897" s="71" t="n">
        <v>123545253.23</v>
      </c>
      <c r="P3897" s="71" t="n">
        <v>99765052.37</v>
      </c>
      <c r="Q3897" s="71" t="n">
        <v>23780200.86</v>
      </c>
      <c r="R3897" t="inlineStr">
        <is>
          <t>TX-03</t>
        </is>
      </c>
      <c r="S3897" t="inlineStr">
        <is>
          <t>Diesel</t>
        </is>
      </c>
      <c r="T3897" s="70" t="n">
        <v>33</v>
      </c>
      <c r="U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TY103889</t>
        </is>
      </c>
      <c r="B3898" s="68" t="n">
        <v>46178</v>
      </c>
      <c r="C3898" s="69" t="n">
        <v>2026</v>
      </c>
      <c r="D3898" t="inlineStr">
        <is>
          <t>Jun</t>
        </is>
      </c>
      <c r="E3898" t="inlineStr">
        <is>
          <t>Asia</t>
        </is>
      </c>
      <c r="F3898" t="inlineStr">
        <is>
          <t>India</t>
        </is>
      </c>
      <c r="G3898" t="inlineStr">
        <is>
          <t>Prius</t>
        </is>
      </c>
      <c r="H3898" t="inlineStr">
        <is>
          <t>Online reservation</t>
        </is>
      </c>
      <c r="I3898" t="inlineStr">
        <is>
          <t>Private buyer</t>
        </is>
      </c>
      <c r="J3898" t="inlineStr">
        <is>
          <t>Yuki Sato</t>
        </is>
      </c>
      <c r="K3898" s="70" t="n">
        <v>6</v>
      </c>
      <c r="L3898" s="71" t="n">
        <v>3734347.03</v>
      </c>
      <c r="M3898" s="71" t="n">
        <v>22406082.18</v>
      </c>
      <c r="N3898" s="71" t="n">
        <v>448121.64</v>
      </c>
      <c r="O3898" s="71" t="n">
        <v>21957960.54</v>
      </c>
      <c r="P3898" s="71" t="n">
        <v>16665168.64</v>
      </c>
      <c r="Q3898" s="71" t="n">
        <v>5292791.9</v>
      </c>
      <c r="R3898" t="inlineStr">
        <is>
          <t>PU-04</t>
        </is>
      </c>
      <c r="S3898" t="inlineStr">
        <is>
          <t>Hybrid</t>
        </is>
      </c>
      <c r="T3898" s="70" t="n">
        <v>6</v>
      </c>
      <c r="U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TY103890</t>
        </is>
      </c>
      <c r="B3899" s="68" t="n">
        <v>46178</v>
      </c>
      <c r="C3899" s="69" t="n">
        <v>2026</v>
      </c>
      <c r="D3899" t="inlineStr">
        <is>
          <t>Jun</t>
        </is>
      </c>
      <c r="E3899" t="inlineStr">
        <is>
          <t>Japan</t>
        </is>
      </c>
      <c r="F3899" t="inlineStr">
        <is>
          <t>Japan</t>
        </is>
      </c>
      <c r="G3899" t="inlineStr">
        <is>
          <t>Corolla</t>
        </is>
      </c>
      <c r="H3899" t="inlineStr">
        <is>
          <t>Dealer retail</t>
        </is>
      </c>
      <c r="I3899" t="inlineStr">
        <is>
          <t>Private buyer</t>
        </is>
      </c>
      <c r="J3899" t="inlineStr">
        <is>
          <t>Noah Smith</t>
        </is>
      </c>
      <c r="K3899" s="70" t="n">
        <v>44</v>
      </c>
      <c r="L3899" s="71" t="n">
        <v>2927408.11</v>
      </c>
      <c r="M3899" s="71" t="n">
        <v>128805956.84</v>
      </c>
      <c r="N3899" s="71" t="n">
        <v>6440297.84</v>
      </c>
      <c r="O3899" s="71" t="n">
        <v>122365659</v>
      </c>
      <c r="P3899" s="71" t="n">
        <v>100756846.95</v>
      </c>
      <c r="Q3899" s="71" t="n">
        <v>21608812.05</v>
      </c>
      <c r="R3899" t="inlineStr">
        <is>
          <t>TK-03</t>
        </is>
      </c>
      <c r="S3899" t="inlineStr">
        <is>
          <t>Hybrid</t>
        </is>
      </c>
      <c r="T3899" s="70" t="n">
        <v>44</v>
      </c>
      <c r="U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TY103891</t>
        </is>
      </c>
      <c r="B3900" s="68" t="n">
        <v>46178</v>
      </c>
      <c r="C3900" s="69" t="n">
        <v>2026</v>
      </c>
      <c r="D3900" t="inlineStr">
        <is>
          <t>Jun</t>
        </is>
      </c>
      <c r="E3900" t="inlineStr">
        <is>
          <t>Middle East</t>
        </is>
      </c>
      <c r="F3900" t="inlineStr">
        <is>
          <t>UAE</t>
        </is>
      </c>
      <c r="G3900" t="inlineStr">
        <is>
          <t>bZ4X</t>
        </is>
      </c>
      <c r="H3900" t="inlineStr">
        <is>
          <t>Dealer retail</t>
        </is>
      </c>
      <c r="I3900" t="inlineStr">
        <is>
          <t>Private buyer</t>
        </is>
      </c>
      <c r="J3900" t="inlineStr">
        <is>
          <t>Emma Clarke</t>
        </is>
      </c>
      <c r="K3900" s="70" t="n">
        <v>2</v>
      </c>
      <c r="L3900" s="71" t="n">
        <v>7054407.31</v>
      </c>
      <c r="M3900" s="71" t="n">
        <v>14108814.62</v>
      </c>
      <c r="N3900" s="71" t="n">
        <v>423264.44</v>
      </c>
      <c r="O3900" s="71" t="n">
        <v>13685550.18</v>
      </c>
      <c r="P3900" s="71" t="n">
        <v>11107689.69</v>
      </c>
      <c r="Q3900" s="71" t="n">
        <v>2577860.49</v>
      </c>
      <c r="R3900" t="inlineStr">
        <is>
          <t>DB-03</t>
        </is>
      </c>
      <c r="S3900" t="inlineStr">
        <is>
          <t>EV</t>
        </is>
      </c>
      <c r="T3900" s="70" t="n">
        <v>2</v>
      </c>
      <c r="U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TY103892</t>
        </is>
      </c>
      <c r="B3901" s="68" t="n">
        <v>46178</v>
      </c>
      <c r="C3901" s="69" t="n">
        <v>2026</v>
      </c>
      <c r="D3901" t="inlineStr">
        <is>
          <t>Jun</t>
        </is>
      </c>
      <c r="E3901" t="inlineStr">
        <is>
          <t>Europe</t>
        </is>
      </c>
      <c r="F3901" t="inlineStr">
        <is>
          <t>France</t>
        </is>
      </c>
      <c r="G3901" t="inlineStr">
        <is>
          <t>Camry</t>
        </is>
      </c>
      <c r="H3901" t="inlineStr">
        <is>
          <t>Dealer retail</t>
        </is>
      </c>
      <c r="I3901" t="inlineStr">
        <is>
          <t>Company fleet</t>
        </is>
      </c>
      <c r="J3901" t="inlineStr">
        <is>
          <t>Kofi Mensah</t>
        </is>
      </c>
      <c r="K3901" s="70" t="n">
        <v>31</v>
      </c>
      <c r="L3901" s="71" t="n">
        <v>4069554.64</v>
      </c>
      <c r="M3901" s="71" t="n">
        <v>126156193.84</v>
      </c>
      <c r="N3901" s="71" t="n">
        <v>0</v>
      </c>
      <c r="O3901" s="71" t="n">
        <v>126156193.84</v>
      </c>
      <c r="P3901" s="71" t="n">
        <v>97058122.43000001</v>
      </c>
      <c r="Q3901" s="71" t="n">
        <v>29098071.41</v>
      </c>
      <c r="R3901" t="inlineStr">
        <is>
          <t>PA-01</t>
        </is>
      </c>
      <c r="S3901" t="inlineStr">
        <is>
          <t>Petrol</t>
        </is>
      </c>
      <c r="T3901" s="70" t="n">
        <v>32</v>
      </c>
      <c r="U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TY103893</t>
        </is>
      </c>
      <c r="B3902" s="68" t="n">
        <v>46178</v>
      </c>
      <c r="C3902" s="69" t="n">
        <v>2026</v>
      </c>
      <c r="D3902" t="inlineStr">
        <is>
          <t>Jun</t>
        </is>
      </c>
      <c r="E3902" t="inlineStr">
        <is>
          <t>Middle East</t>
        </is>
      </c>
      <c r="F3902" t="inlineStr">
        <is>
          <t>Saudi Arabia</t>
        </is>
      </c>
      <c r="G3902" t="inlineStr">
        <is>
          <t>Land Cruiser</t>
        </is>
      </c>
      <c r="H3902" t="inlineStr">
        <is>
          <t>Dealer retail</t>
        </is>
      </c>
      <c r="I3902" t="inlineStr">
        <is>
          <t>Private buyer</t>
        </is>
      </c>
      <c r="J3902" t="inlineStr">
        <is>
          <t>Sara Rossi</t>
        </is>
      </c>
      <c r="K3902" s="70" t="n">
        <v>45</v>
      </c>
      <c r="L3902" s="71" t="n">
        <v>7864399.79</v>
      </c>
      <c r="M3902" s="71" t="n">
        <v>353897990.55</v>
      </c>
      <c r="N3902" s="71" t="n">
        <v>17694899.53</v>
      </c>
      <c r="O3902" s="71" t="n">
        <v>336203091.02</v>
      </c>
      <c r="P3902" s="71" t="n">
        <v>243011010.55</v>
      </c>
      <c r="Q3902" s="71" t="n">
        <v>93192080.47</v>
      </c>
      <c r="R3902" t="inlineStr">
        <is>
          <t>RY-03</t>
        </is>
      </c>
      <c r="S3902" t="inlineStr">
        <is>
          <t>Diesel</t>
        </is>
      </c>
      <c r="T3902" s="70" t="n">
        <v>50</v>
      </c>
      <c r="U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TY103894</t>
        </is>
      </c>
      <c r="B3903" s="68" t="n">
        <v>46179</v>
      </c>
      <c r="C3903" s="69" t="n">
        <v>2026</v>
      </c>
      <c r="D3903" t="inlineStr">
        <is>
          <t>Jun</t>
        </is>
      </c>
      <c r="E3903" t="inlineStr">
        <is>
          <t>Japan</t>
        </is>
      </c>
      <c r="F3903" t="inlineStr">
        <is>
          <t>Japan</t>
        </is>
      </c>
      <c r="G3903" t="inlineStr">
        <is>
          <t>RAV4</t>
        </is>
      </c>
      <c r="H3903" t="inlineStr">
        <is>
          <t>Dealer retail</t>
        </is>
      </c>
      <c r="I3903" t="inlineStr">
        <is>
          <t>Private buyer</t>
        </is>
      </c>
      <c r="J3903" t="inlineStr">
        <is>
          <t>Hiroshi Tanaka</t>
        </is>
      </c>
      <c r="K3903" s="70" t="n">
        <v>44</v>
      </c>
      <c r="L3903" s="71" t="n">
        <v>3590695.29</v>
      </c>
      <c r="M3903" s="71" t="n">
        <v>157990592.76</v>
      </c>
      <c r="N3903" s="71" t="n">
        <v>0</v>
      </c>
      <c r="O3903" s="71" t="n">
        <v>157990592.76</v>
      </c>
      <c r="P3903" s="71" t="n">
        <v>120372354.85</v>
      </c>
      <c r="Q3903" s="71" t="n">
        <v>37618237.91</v>
      </c>
      <c r="R3903" t="inlineStr">
        <is>
          <t>TK-01</t>
        </is>
      </c>
      <c r="S3903" t="inlineStr">
        <is>
          <t>Hybrid</t>
        </is>
      </c>
      <c r="T3903" s="70" t="n">
        <v>46</v>
      </c>
      <c r="U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TY103895</t>
        </is>
      </c>
      <c r="B3904" s="68" t="n">
        <v>46179</v>
      </c>
      <c r="C3904" s="69" t="n">
        <v>2026</v>
      </c>
      <c r="D3904" t="inlineStr">
        <is>
          <t>Jun</t>
        </is>
      </c>
      <c r="E3904" t="inlineStr">
        <is>
          <t>Asia</t>
        </is>
      </c>
      <c r="F3904" t="inlineStr">
        <is>
          <t>Thailand</t>
        </is>
      </c>
      <c r="G3904" t="inlineStr">
        <is>
          <t>Corolla</t>
        </is>
      </c>
      <c r="H3904" t="inlineStr">
        <is>
          <t>Online reservation</t>
        </is>
      </c>
      <c r="I3904" t="inlineStr">
        <is>
          <t>Private buyer</t>
        </is>
      </c>
      <c r="J3904" t="inlineStr">
        <is>
          <t>Arjun Mehta</t>
        </is>
      </c>
      <c r="K3904" s="70" t="n">
        <v>25</v>
      </c>
      <c r="L3904" s="71" t="n">
        <v>2886474.12</v>
      </c>
      <c r="M3904" s="71" t="n">
        <v>72161853</v>
      </c>
      <c r="N3904" s="71" t="n">
        <v>1443237.06</v>
      </c>
      <c r="O3904" s="71" t="n">
        <v>70718615.94</v>
      </c>
      <c r="P3904" s="71" t="n">
        <v>57007454.09</v>
      </c>
      <c r="Q3904" s="71" t="n">
        <v>13711161.85</v>
      </c>
      <c r="R3904" t="inlineStr">
        <is>
          <t>BK-04</t>
        </is>
      </c>
      <c r="S3904" t="inlineStr">
        <is>
          <t>Petrol</t>
        </is>
      </c>
      <c r="T3904" s="70" t="n">
        <v>27</v>
      </c>
      <c r="U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TY103896</t>
        </is>
      </c>
      <c r="B3905" s="68" t="n">
        <v>46179</v>
      </c>
      <c r="C3905" s="69" t="n">
        <v>2026</v>
      </c>
      <c r="D3905" t="inlineStr">
        <is>
          <t>Jun</t>
        </is>
      </c>
      <c r="E3905" t="inlineStr">
        <is>
          <t>Japan</t>
        </is>
      </c>
      <c r="F3905" t="inlineStr">
        <is>
          <t>Japan</t>
        </is>
      </c>
      <c r="G3905" t="inlineStr">
        <is>
          <t>Corolla</t>
        </is>
      </c>
      <c r="H3905" t="inlineStr">
        <is>
          <t>Online reservation</t>
        </is>
      </c>
      <c r="I3905" t="inlineStr">
        <is>
          <t>Private buyer</t>
        </is>
      </c>
      <c r="J3905" t="inlineStr">
        <is>
          <t>Shraddha Kulkarni</t>
        </is>
      </c>
      <c r="K3905" s="70" t="n">
        <v>26</v>
      </c>
      <c r="L3905" s="71" t="n">
        <v>2675206.48</v>
      </c>
      <c r="M3905" s="71" t="n">
        <v>69555368.48</v>
      </c>
      <c r="N3905" s="71" t="n">
        <v>3477768.42</v>
      </c>
      <c r="O3905" s="71" t="n">
        <v>66077600.06</v>
      </c>
      <c r="P3905" s="71" t="n">
        <v>58575635.86</v>
      </c>
      <c r="Q3905" s="71" t="n">
        <v>7501964.2</v>
      </c>
      <c r="R3905" t="inlineStr">
        <is>
          <t>NG-04</t>
        </is>
      </c>
      <c r="S3905" t="inlineStr">
        <is>
          <t>Hybrid</t>
        </is>
      </c>
      <c r="T3905" s="70" t="n">
        <v>28</v>
      </c>
      <c r="U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TY103897</t>
        </is>
      </c>
      <c r="B3906" s="68" t="n">
        <v>46179</v>
      </c>
      <c r="C3906" s="69" t="n">
        <v>2026</v>
      </c>
      <c r="D3906" t="inlineStr">
        <is>
          <t>Jun</t>
        </is>
      </c>
      <c r="E3906" t="inlineStr">
        <is>
          <t>Europe</t>
        </is>
      </c>
      <c r="F3906" t="inlineStr">
        <is>
          <t>Germany</t>
        </is>
      </c>
      <c r="G3906" t="inlineStr">
        <is>
          <t>Camry</t>
        </is>
      </c>
      <c r="H3906" t="inlineStr">
        <is>
          <t>Dealer retail</t>
        </is>
      </c>
      <c r="I3906" t="inlineStr">
        <is>
          <t>Private buyer</t>
        </is>
      </c>
      <c r="J3906" t="inlineStr">
        <is>
          <t>Ravindra Patil</t>
        </is>
      </c>
      <c r="K3906" s="70" t="n">
        <v>30</v>
      </c>
      <c r="L3906" s="71" t="n">
        <v>4145791.74</v>
      </c>
      <c r="M3906" s="71" t="n">
        <v>124373752.2</v>
      </c>
      <c r="N3906" s="71" t="n">
        <v>3731212.57</v>
      </c>
      <c r="O3906" s="71" t="n">
        <v>120642539.63</v>
      </c>
      <c r="P3906" s="71" t="n">
        <v>99817321.52</v>
      </c>
      <c r="Q3906" s="71" t="n">
        <v>20825218.11</v>
      </c>
      <c r="R3906" t="inlineStr">
        <is>
          <t>BE-03</t>
        </is>
      </c>
      <c r="S3906" t="inlineStr">
        <is>
          <t>Hybrid</t>
        </is>
      </c>
      <c r="T3906" s="70" t="n">
        <v>32</v>
      </c>
      <c r="U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TY103898</t>
        </is>
      </c>
      <c r="B3907" s="68" t="n">
        <v>46179</v>
      </c>
      <c r="C3907" s="69" t="n">
        <v>2026</v>
      </c>
      <c r="D3907" t="inlineStr">
        <is>
          <t>Jun</t>
        </is>
      </c>
      <c r="E3907" t="inlineStr">
        <is>
          <t>Japan</t>
        </is>
      </c>
      <c r="F3907" t="inlineStr">
        <is>
          <t>Japan</t>
        </is>
      </c>
      <c r="G3907" t="inlineStr">
        <is>
          <t>Corolla</t>
        </is>
      </c>
      <c r="H3907" t="inlineStr">
        <is>
          <t>Online reservation</t>
        </is>
      </c>
      <c r="I3907" t="inlineStr">
        <is>
          <t>Private buyer</t>
        </is>
      </c>
      <c r="J3907" t="inlineStr">
        <is>
          <t>Sara Rossi</t>
        </is>
      </c>
      <c r="K3907" s="70" t="n">
        <v>29</v>
      </c>
      <c r="L3907" s="71" t="n">
        <v>2693629.61</v>
      </c>
      <c r="M3907" s="71" t="n">
        <v>78115258.69</v>
      </c>
      <c r="N3907" s="71" t="n">
        <v>3905762.93</v>
      </c>
      <c r="O3907" s="71" t="n">
        <v>74209495.76000001</v>
      </c>
      <c r="P3907" s="71" t="n">
        <v>64279199.5</v>
      </c>
      <c r="Q3907" s="71" t="n">
        <v>9930296.26</v>
      </c>
      <c r="R3907" t="inlineStr">
        <is>
          <t>NG-01</t>
        </is>
      </c>
      <c r="S3907" t="inlineStr">
        <is>
          <t>Petrol</t>
        </is>
      </c>
      <c r="T3907" s="70" t="n">
        <v>32</v>
      </c>
      <c r="U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TY103899</t>
        </is>
      </c>
      <c r="B3908" s="68" t="n">
        <v>46179</v>
      </c>
      <c r="C3908" s="69" t="n">
        <v>2026</v>
      </c>
      <c r="D3908" t="inlineStr">
        <is>
          <t>Jun</t>
        </is>
      </c>
      <c r="E3908" t="inlineStr">
        <is>
          <t>Middle East</t>
        </is>
      </c>
      <c r="F3908" t="inlineStr">
        <is>
          <t>Saudi Arabia</t>
        </is>
      </c>
      <c r="G3908" t="inlineStr">
        <is>
          <t>Camry</t>
        </is>
      </c>
      <c r="H3908" t="inlineStr">
        <is>
          <t>Dealer retail</t>
        </is>
      </c>
      <c r="I3908" t="inlineStr">
        <is>
          <t>Private buyer</t>
        </is>
      </c>
      <c r="J3908" t="inlineStr">
        <is>
          <t>Carlos Silva</t>
        </is>
      </c>
      <c r="K3908" s="70" t="n">
        <v>45</v>
      </c>
      <c r="L3908" s="71" t="n">
        <v>3962735.27</v>
      </c>
      <c r="M3908" s="71" t="n">
        <v>178323087.15</v>
      </c>
      <c r="N3908" s="71" t="n">
        <v>5349692.61</v>
      </c>
      <c r="O3908" s="71" t="n">
        <v>172973394.54</v>
      </c>
      <c r="P3908" s="71" t="n">
        <v>147414408.07</v>
      </c>
      <c r="Q3908" s="71" t="n">
        <v>25558986.47</v>
      </c>
      <c r="R3908" t="inlineStr">
        <is>
          <t>RY-02</t>
        </is>
      </c>
      <c r="S3908" t="inlineStr">
        <is>
          <t>Hybrid</t>
        </is>
      </c>
      <c r="T3908" s="70" t="n">
        <v>50</v>
      </c>
      <c r="U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TY103900</t>
        </is>
      </c>
      <c r="B3909" s="68" t="n">
        <v>46179</v>
      </c>
      <c r="C3909" s="69" t="n">
        <v>2026</v>
      </c>
      <c r="D3909" t="inlineStr">
        <is>
          <t>Jun</t>
        </is>
      </c>
      <c r="E3909" t="inlineStr">
        <is>
          <t>Japan</t>
        </is>
      </c>
      <c r="F3909" t="inlineStr">
        <is>
          <t>Japan</t>
        </is>
      </c>
      <c r="G3909" t="inlineStr">
        <is>
          <t>Hilux</t>
        </is>
      </c>
      <c r="H3909" t="inlineStr">
        <is>
          <t>Dealer retail</t>
        </is>
      </c>
      <c r="I3909" t="inlineStr">
        <is>
          <t>Private buyer</t>
        </is>
      </c>
      <c r="J3909" t="inlineStr">
        <is>
          <t>Shraddha Kulkarni</t>
        </is>
      </c>
      <c r="K3909" s="70" t="n">
        <v>19</v>
      </c>
      <c r="L3909" s="71" t="n">
        <v>4175581.59</v>
      </c>
      <c r="M3909" s="71" t="n">
        <v>79336050.20999999</v>
      </c>
      <c r="N3909" s="71" t="n">
        <v>0</v>
      </c>
      <c r="O3909" s="71" t="n">
        <v>79336050.20999999</v>
      </c>
      <c r="P3909" s="71" t="n">
        <v>62730277.77</v>
      </c>
      <c r="Q3909" s="71" t="n">
        <v>16605772.44</v>
      </c>
      <c r="R3909" t="inlineStr">
        <is>
          <t>OS-04</t>
        </is>
      </c>
      <c r="S3909" t="inlineStr">
        <is>
          <t>Diesel</t>
        </is>
      </c>
      <c r="T3909" s="70" t="n">
        <v>20</v>
      </c>
      <c r="U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TY103901</t>
        </is>
      </c>
      <c r="B3910" s="68" t="n">
        <v>46179</v>
      </c>
      <c r="C3910" s="69" t="n">
        <v>2026</v>
      </c>
      <c r="D3910" t="inlineStr">
        <is>
          <t>Jun</t>
        </is>
      </c>
      <c r="E3910" t="inlineStr">
        <is>
          <t>Middle East</t>
        </is>
      </c>
      <c r="F3910" t="inlineStr">
        <is>
          <t>UAE</t>
        </is>
      </c>
      <c r="G3910" t="inlineStr">
        <is>
          <t>Land Cruiser</t>
        </is>
      </c>
      <c r="H3910" t="inlineStr">
        <is>
          <t>Dealer retail</t>
        </is>
      </c>
      <c r="I3910" t="inlineStr">
        <is>
          <t>Private buyer</t>
        </is>
      </c>
      <c r="J3910" t="inlineStr">
        <is>
          <t>Sophie Müller</t>
        </is>
      </c>
      <c r="K3910" s="70" t="n">
        <v>10</v>
      </c>
      <c r="L3910" s="71" t="n">
        <v>7528290.98</v>
      </c>
      <c r="M3910" s="71" t="n">
        <v>75282909.8</v>
      </c>
      <c r="N3910" s="71" t="n">
        <v>1505658.2</v>
      </c>
      <c r="O3910" s="71" t="n">
        <v>73777251.59999999</v>
      </c>
      <c r="P3910" s="71" t="n">
        <v>56493277.27</v>
      </c>
      <c r="Q3910" s="71" t="n">
        <v>17283974.33</v>
      </c>
      <c r="R3910" t="inlineStr">
        <is>
          <t>DB-04</t>
        </is>
      </c>
      <c r="S3910" t="inlineStr">
        <is>
          <t>Petrol</t>
        </is>
      </c>
      <c r="T3910" s="70" t="n">
        <v>10</v>
      </c>
      <c r="U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TY103902</t>
        </is>
      </c>
      <c r="B3911" s="68" t="n">
        <v>46179</v>
      </c>
      <c r="C3911" s="69" t="n">
        <v>2026</v>
      </c>
      <c r="D3911" t="inlineStr">
        <is>
          <t>Jun</t>
        </is>
      </c>
      <c r="E3911" t="inlineStr">
        <is>
          <t>North America</t>
        </is>
      </c>
      <c r="F3911" t="inlineStr">
        <is>
          <t>Canada</t>
        </is>
      </c>
      <c r="G3911" t="inlineStr">
        <is>
          <t>Camry</t>
        </is>
      </c>
      <c r="H3911" t="inlineStr">
        <is>
          <t>Fleet</t>
        </is>
      </c>
      <c r="I3911" t="inlineStr">
        <is>
          <t>Private buyer</t>
        </is>
      </c>
      <c r="J3911" t="inlineStr">
        <is>
          <t>Noah Smith</t>
        </is>
      </c>
      <c r="K3911" s="70" t="n">
        <v>18</v>
      </c>
      <c r="L3911" s="71" t="n">
        <v>3972038.31</v>
      </c>
      <c r="M3911" s="71" t="n">
        <v>71496689.58</v>
      </c>
      <c r="N3911" s="71" t="n">
        <v>3574834.48</v>
      </c>
      <c r="O3911" s="71" t="n">
        <v>67921855.09999999</v>
      </c>
      <c r="P3911" s="71" t="n">
        <v>59598732.2</v>
      </c>
      <c r="Q3911" s="71" t="n">
        <v>8323122.9</v>
      </c>
      <c r="R3911" t="inlineStr">
        <is>
          <t>TO-03</t>
        </is>
      </c>
      <c r="S3911" t="inlineStr">
        <is>
          <t>Petrol</t>
        </is>
      </c>
      <c r="T3911" s="70" t="n">
        <v>17</v>
      </c>
      <c r="U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TY103903</t>
        </is>
      </c>
      <c r="B3912" s="68" t="n">
        <v>46180</v>
      </c>
      <c r="C3912" s="69" t="n">
        <v>2026</v>
      </c>
      <c r="D3912" t="inlineStr">
        <is>
          <t>Jun</t>
        </is>
      </c>
      <c r="E3912" t="inlineStr">
        <is>
          <t>North America</t>
        </is>
      </c>
      <c r="F3912" t="inlineStr">
        <is>
          <t>USA</t>
        </is>
      </c>
      <c r="G3912" t="inlineStr">
        <is>
          <t>bZ4X</t>
        </is>
      </c>
      <c r="H3912" t="inlineStr">
        <is>
          <t>Fleet</t>
        </is>
      </c>
      <c r="I3912" t="inlineStr">
        <is>
          <t>Company fleet</t>
        </is>
      </c>
      <c r="J3912" t="inlineStr">
        <is>
          <t>Sara Rossi</t>
        </is>
      </c>
      <c r="K3912" s="70" t="n">
        <v>27</v>
      </c>
      <c r="L3912" s="71" t="n">
        <v>6848431.37</v>
      </c>
      <c r="M3912" s="71" t="n">
        <v>184907646.99</v>
      </c>
      <c r="N3912" s="71" t="n">
        <v>9245382.35</v>
      </c>
      <c r="O3912" s="71" t="n">
        <v>175662264.64</v>
      </c>
      <c r="P3912" s="71" t="n">
        <v>145071627.32</v>
      </c>
      <c r="Q3912" s="71" t="n">
        <v>30590637.32</v>
      </c>
      <c r="R3912" t="inlineStr">
        <is>
          <t>TX-01</t>
        </is>
      </c>
      <c r="S3912" t="inlineStr">
        <is>
          <t>EV</t>
        </is>
      </c>
      <c r="T3912" s="70" t="n">
        <v>29</v>
      </c>
      <c r="U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TY103904</t>
        </is>
      </c>
      <c r="B3913" s="68" t="n">
        <v>46180</v>
      </c>
      <c r="C3913" s="69" t="n">
        <v>2026</v>
      </c>
      <c r="D3913" t="inlineStr">
        <is>
          <t>Jun</t>
        </is>
      </c>
      <c r="E3913" t="inlineStr">
        <is>
          <t>Japan</t>
        </is>
      </c>
      <c r="F3913" t="inlineStr">
        <is>
          <t>Japan</t>
        </is>
      </c>
      <c r="G3913" t="inlineStr">
        <is>
          <t>RAV4</t>
        </is>
      </c>
      <c r="H3913" t="inlineStr">
        <is>
          <t>Dealer retail</t>
        </is>
      </c>
      <c r="I3913" t="inlineStr">
        <is>
          <t>Private buyer</t>
        </is>
      </c>
      <c r="J3913" t="inlineStr">
        <is>
          <t>Carlos Silva</t>
        </is>
      </c>
      <c r="K3913" s="70" t="n">
        <v>2</v>
      </c>
      <c r="L3913" s="71" t="n">
        <v>3598672.03</v>
      </c>
      <c r="M3913" s="71" t="n">
        <v>7197344.06</v>
      </c>
      <c r="N3913" s="71" t="n">
        <v>0</v>
      </c>
      <c r="O3913" s="71" t="n">
        <v>7197344.06</v>
      </c>
      <c r="P3913" s="71" t="n">
        <v>5608763.02</v>
      </c>
      <c r="Q3913" s="71" t="n">
        <v>1588581.04</v>
      </c>
      <c r="R3913" t="inlineStr">
        <is>
          <t>TK-04</t>
        </is>
      </c>
      <c r="S3913" t="inlineStr">
        <is>
          <t>Petrol</t>
        </is>
      </c>
      <c r="T3913" s="70" t="n">
        <v>2</v>
      </c>
      <c r="U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TY103905</t>
        </is>
      </c>
      <c r="B3914" s="68" t="n">
        <v>46180</v>
      </c>
      <c r="C3914" s="69" t="n">
        <v>2026</v>
      </c>
      <c r="D3914" t="inlineStr">
        <is>
          <t>Jun</t>
        </is>
      </c>
      <c r="E3914" t="inlineStr">
        <is>
          <t>North America</t>
        </is>
      </c>
      <c r="F3914" t="inlineStr">
        <is>
          <t>USA</t>
        </is>
      </c>
      <c r="G3914" t="inlineStr">
        <is>
          <t>bZ4X</t>
        </is>
      </c>
      <c r="H3914" t="inlineStr">
        <is>
          <t>Online reservation</t>
        </is>
      </c>
      <c r="I3914" t="inlineStr">
        <is>
          <t>Company fleet</t>
        </is>
      </c>
      <c r="J3914" t="inlineStr">
        <is>
          <t>Arjun Mehta</t>
        </is>
      </c>
      <c r="K3914" s="70" t="n">
        <v>48</v>
      </c>
      <c r="L3914" s="71" t="n">
        <v>6872919.53</v>
      </c>
      <c r="M3914" s="71" t="n">
        <v>329900137.44</v>
      </c>
      <c r="N3914" s="71" t="n">
        <v>16495006.87</v>
      </c>
      <c r="O3914" s="71" t="n">
        <v>313405130.57</v>
      </c>
      <c r="P3914" s="71" t="n">
        <v>265369982.41</v>
      </c>
      <c r="Q3914" s="71" t="n">
        <v>48035148.16</v>
      </c>
      <c r="R3914" t="inlineStr">
        <is>
          <t>NY-03</t>
        </is>
      </c>
      <c r="S3914" t="inlineStr">
        <is>
          <t>EV</t>
        </is>
      </c>
      <c r="T3914" s="70" t="n">
        <v>52</v>
      </c>
      <c r="U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TY103906</t>
        </is>
      </c>
      <c r="B3915" s="68" t="n">
        <v>46180</v>
      </c>
      <c r="C3915" s="69" t="n">
        <v>2026</v>
      </c>
      <c r="D3915" t="inlineStr">
        <is>
          <t>Jun</t>
        </is>
      </c>
      <c r="E3915" t="inlineStr">
        <is>
          <t>Japan</t>
        </is>
      </c>
      <c r="F3915" t="inlineStr">
        <is>
          <t>Japan</t>
        </is>
      </c>
      <c r="G3915" t="inlineStr">
        <is>
          <t>Land Cruiser</t>
        </is>
      </c>
      <c r="H3915" t="inlineStr">
        <is>
          <t>Dealer retail</t>
        </is>
      </c>
      <c r="I3915" t="inlineStr">
        <is>
          <t>Company fleet</t>
        </is>
      </c>
      <c r="J3915" t="inlineStr">
        <is>
          <t>Amir Khan</t>
        </is>
      </c>
      <c r="K3915" s="70" t="n">
        <v>9</v>
      </c>
      <c r="L3915" s="71" t="n">
        <v>7989037.48</v>
      </c>
      <c r="M3915" s="71" t="n">
        <v>71901337.31999999</v>
      </c>
      <c r="N3915" s="71" t="n">
        <v>3595066.87</v>
      </c>
      <c r="O3915" s="71" t="n">
        <v>68306270.45</v>
      </c>
      <c r="P3915" s="71" t="n">
        <v>49882916.75</v>
      </c>
      <c r="Q3915" s="71" t="n">
        <v>18423353.7</v>
      </c>
      <c r="R3915" t="inlineStr">
        <is>
          <t>OS-03</t>
        </is>
      </c>
      <c r="S3915" t="inlineStr">
        <is>
          <t>Diesel</t>
        </is>
      </c>
      <c r="T3915" s="70" t="n">
        <v>9</v>
      </c>
      <c r="U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TY103907</t>
        </is>
      </c>
      <c r="B3916" s="68" t="n">
        <v>46180</v>
      </c>
      <c r="C3916" s="69" t="n">
        <v>2026</v>
      </c>
      <c r="D3916" t="inlineStr">
        <is>
          <t>Jun</t>
        </is>
      </c>
      <c r="E3916" t="inlineStr">
        <is>
          <t>Asia</t>
        </is>
      </c>
      <c r="F3916" t="inlineStr">
        <is>
          <t>India</t>
        </is>
      </c>
      <c r="G3916" t="inlineStr">
        <is>
          <t>Camry</t>
        </is>
      </c>
      <c r="H3916" t="inlineStr">
        <is>
          <t>Dealer retail</t>
        </is>
      </c>
      <c r="I3916" t="inlineStr">
        <is>
          <t>Private buyer</t>
        </is>
      </c>
      <c r="J3916" t="inlineStr">
        <is>
          <t>Mei Lin</t>
        </is>
      </c>
      <c r="K3916" s="70" t="n">
        <v>39</v>
      </c>
      <c r="L3916" s="71" t="n">
        <v>4098837.77</v>
      </c>
      <c r="M3916" s="71" t="n">
        <v>159854673.03</v>
      </c>
      <c r="N3916" s="71" t="n">
        <v>7992733.65</v>
      </c>
      <c r="O3916" s="71" t="n">
        <v>151861939.38</v>
      </c>
      <c r="P3916" s="71" t="n">
        <v>128879037.81</v>
      </c>
      <c r="Q3916" s="71" t="n">
        <v>22982901.57</v>
      </c>
      <c r="R3916" t="inlineStr">
        <is>
          <t>PU-02</t>
        </is>
      </c>
      <c r="S3916" t="inlineStr">
        <is>
          <t>Petrol</t>
        </is>
      </c>
      <c r="T3916" s="70" t="n">
        <v>43</v>
      </c>
      <c r="U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TY103908</t>
        </is>
      </c>
      <c r="B3917" s="68" t="n">
        <v>46180</v>
      </c>
      <c r="C3917" s="69" t="n">
        <v>2026</v>
      </c>
      <c r="D3917" t="inlineStr">
        <is>
          <t>Jun</t>
        </is>
      </c>
      <c r="E3917" t="inlineStr">
        <is>
          <t>Europe</t>
        </is>
      </c>
      <c r="F3917" t="inlineStr">
        <is>
          <t>UK</t>
        </is>
      </c>
      <c r="G3917" t="inlineStr">
        <is>
          <t>Prius</t>
        </is>
      </c>
      <c r="H3917" t="inlineStr">
        <is>
          <t>Fleet</t>
        </is>
      </c>
      <c r="I3917" t="inlineStr">
        <is>
          <t>Company fleet</t>
        </is>
      </c>
      <c r="J3917" t="inlineStr">
        <is>
          <t>Amir Khan</t>
        </is>
      </c>
      <c r="K3917" s="70" t="n">
        <v>14</v>
      </c>
      <c r="L3917" s="71" t="n">
        <v>3546883.76</v>
      </c>
      <c r="M3917" s="71" t="n">
        <v>49656372.64</v>
      </c>
      <c r="N3917" s="71" t="n">
        <v>2482818.63</v>
      </c>
      <c r="O3917" s="71" t="n">
        <v>47173554.01</v>
      </c>
      <c r="P3917" s="71" t="n">
        <v>41212809.29</v>
      </c>
      <c r="Q3917" s="71" t="n">
        <v>5960744.72</v>
      </c>
      <c r="R3917" t="inlineStr">
        <is>
          <t>LN-01</t>
        </is>
      </c>
      <c r="S3917" t="inlineStr">
        <is>
          <t>Hybrid</t>
        </is>
      </c>
      <c r="T3917" s="70" t="n">
        <v>15</v>
      </c>
      <c r="U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TY103909</t>
        </is>
      </c>
      <c r="B3918" s="68" t="n">
        <v>46180</v>
      </c>
      <c r="C3918" s="69" t="n">
        <v>2026</v>
      </c>
      <c r="D3918" t="inlineStr">
        <is>
          <t>Jun</t>
        </is>
      </c>
      <c r="E3918" t="inlineStr">
        <is>
          <t>North America</t>
        </is>
      </c>
      <c r="F3918" t="inlineStr">
        <is>
          <t>USA</t>
        </is>
      </c>
      <c r="G3918" t="inlineStr">
        <is>
          <t>RAV4</t>
        </is>
      </c>
      <c r="H3918" t="inlineStr">
        <is>
          <t>Fleet</t>
        </is>
      </c>
      <c r="I3918" t="inlineStr">
        <is>
          <t>Private buyer</t>
        </is>
      </c>
      <c r="J3918" t="inlineStr">
        <is>
          <t>Liam O'Brien</t>
        </is>
      </c>
      <c r="K3918" s="70" t="n">
        <v>47</v>
      </c>
      <c r="L3918" s="71" t="n">
        <v>3874147.81</v>
      </c>
      <c r="M3918" s="71" t="n">
        <v>182084947.07</v>
      </c>
      <c r="N3918" s="71" t="n">
        <v>3641698.94</v>
      </c>
      <c r="O3918" s="71" t="n">
        <v>178443248.13</v>
      </c>
      <c r="P3918" s="71" t="n">
        <v>138188057.21</v>
      </c>
      <c r="Q3918" s="71" t="n">
        <v>40255190.92</v>
      </c>
      <c r="R3918" t="inlineStr">
        <is>
          <t>LA-04</t>
        </is>
      </c>
      <c r="S3918" t="inlineStr">
        <is>
          <t>Hybrid</t>
        </is>
      </c>
      <c r="T3918" s="70" t="n">
        <v>48</v>
      </c>
      <c r="U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TY103910</t>
        </is>
      </c>
      <c r="B3919" s="68" t="n">
        <v>46180</v>
      </c>
      <c r="C3919" s="69" t="n">
        <v>2026</v>
      </c>
      <c r="D3919" t="inlineStr">
        <is>
          <t>Jun</t>
        </is>
      </c>
      <c r="E3919" t="inlineStr">
        <is>
          <t>Asia</t>
        </is>
      </c>
      <c r="F3919" t="inlineStr">
        <is>
          <t>India</t>
        </is>
      </c>
      <c r="G3919" t="inlineStr">
        <is>
          <t>Corolla</t>
        </is>
      </c>
      <c r="H3919" t="inlineStr">
        <is>
          <t>Fleet</t>
        </is>
      </c>
      <c r="I3919" t="inlineStr">
        <is>
          <t>Private buyer</t>
        </is>
      </c>
      <c r="J3919" t="inlineStr">
        <is>
          <t>Shraddha Kulkarni</t>
        </is>
      </c>
      <c r="K3919" s="70" t="n">
        <v>28</v>
      </c>
      <c r="L3919" s="71" t="n">
        <v>2975963.2</v>
      </c>
      <c r="M3919" s="71" t="n">
        <v>83326969.59999999</v>
      </c>
      <c r="N3919" s="71" t="n">
        <v>2499809.09</v>
      </c>
      <c r="O3919" s="71" t="n">
        <v>80827160.51000001</v>
      </c>
      <c r="P3919" s="71" t="n">
        <v>63078939.54</v>
      </c>
      <c r="Q3919" s="71" t="n">
        <v>17748220.97</v>
      </c>
      <c r="R3919" t="inlineStr">
        <is>
          <t>DL-04</t>
        </is>
      </c>
      <c r="S3919" t="inlineStr">
        <is>
          <t>Petrol</t>
        </is>
      </c>
      <c r="T3919" s="70" t="n">
        <v>30</v>
      </c>
      <c r="U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TY103911</t>
        </is>
      </c>
      <c r="B3920" s="68" t="n">
        <v>46181</v>
      </c>
      <c r="C3920" s="69" t="n">
        <v>2026</v>
      </c>
      <c r="D3920" t="inlineStr">
        <is>
          <t>Jun</t>
        </is>
      </c>
      <c r="E3920" t="inlineStr">
        <is>
          <t>Asia</t>
        </is>
      </c>
      <c r="F3920" t="inlineStr">
        <is>
          <t>Thailand</t>
        </is>
      </c>
      <c r="G3920" t="inlineStr">
        <is>
          <t>Camry</t>
        </is>
      </c>
      <c r="H3920" t="inlineStr">
        <is>
          <t>Dealer retail</t>
        </is>
      </c>
      <c r="I3920" t="inlineStr">
        <is>
          <t>Private buyer</t>
        </is>
      </c>
      <c r="J3920" t="inlineStr">
        <is>
          <t>Sara Rossi</t>
        </is>
      </c>
      <c r="K3920" s="70" t="n">
        <v>47</v>
      </c>
      <c r="L3920" s="71" t="n">
        <v>4031798.1</v>
      </c>
      <c r="M3920" s="71" t="n">
        <v>189494510.7</v>
      </c>
      <c r="N3920" s="71" t="n">
        <v>9474725.539999999</v>
      </c>
      <c r="O3920" s="71" t="n">
        <v>180019785.16</v>
      </c>
      <c r="P3920" s="71" t="n">
        <v>146261196.09</v>
      </c>
      <c r="Q3920" s="71" t="n">
        <v>33758589.07</v>
      </c>
      <c r="R3920" t="inlineStr">
        <is>
          <t>BK-01</t>
        </is>
      </c>
      <c r="S3920" t="inlineStr">
        <is>
          <t>Hybrid</t>
        </is>
      </c>
      <c r="T3920" s="70" t="n">
        <v>49</v>
      </c>
      <c r="U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TY103912</t>
        </is>
      </c>
      <c r="B3921" s="68" t="n">
        <v>46182</v>
      </c>
      <c r="C3921" s="69" t="n">
        <v>2026</v>
      </c>
      <c r="D3921" t="inlineStr">
        <is>
          <t>Jun</t>
        </is>
      </c>
      <c r="E3921" t="inlineStr">
        <is>
          <t>Japan</t>
        </is>
      </c>
      <c r="F3921" t="inlineStr">
        <is>
          <t>Japan</t>
        </is>
      </c>
      <c r="G3921" t="inlineStr">
        <is>
          <t>Land Cruiser</t>
        </is>
      </c>
      <c r="H3921" t="inlineStr">
        <is>
          <t>Fleet</t>
        </is>
      </c>
      <c r="I3921" t="inlineStr">
        <is>
          <t>Private buyer</t>
        </is>
      </c>
      <c r="J3921" t="inlineStr">
        <is>
          <t>Shraddha Kulkarni</t>
        </is>
      </c>
      <c r="K3921" s="70" t="n">
        <v>13</v>
      </c>
      <c r="L3921" s="71" t="n">
        <v>8099529.05</v>
      </c>
      <c r="M3921" s="71" t="n">
        <v>105293877.65</v>
      </c>
      <c r="N3921" s="71" t="n">
        <v>5264693.88</v>
      </c>
      <c r="O3921" s="71" t="n">
        <v>100029183.77</v>
      </c>
      <c r="P3921" s="71" t="n">
        <v>69378385.62</v>
      </c>
      <c r="Q3921" s="71" t="n">
        <v>30650798.15</v>
      </c>
      <c r="R3921" t="inlineStr">
        <is>
          <t>NG-04</t>
        </is>
      </c>
      <c r="S3921" t="inlineStr">
        <is>
          <t>Diesel</t>
        </is>
      </c>
      <c r="T3921" s="70" t="n">
        <v>14</v>
      </c>
      <c r="U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TY103913</t>
        </is>
      </c>
      <c r="B3922" s="68" t="n">
        <v>46182</v>
      </c>
      <c r="C3922" s="69" t="n">
        <v>2026</v>
      </c>
      <c r="D3922" t="inlineStr">
        <is>
          <t>Jun</t>
        </is>
      </c>
      <c r="E3922" t="inlineStr">
        <is>
          <t>Asia</t>
        </is>
      </c>
      <c r="F3922" t="inlineStr">
        <is>
          <t>Indonesia</t>
        </is>
      </c>
      <c r="G3922" t="inlineStr">
        <is>
          <t>RAV4</t>
        </is>
      </c>
      <c r="H3922" t="inlineStr">
        <is>
          <t>Dealer retail</t>
        </is>
      </c>
      <c r="I3922" t="inlineStr">
        <is>
          <t>Private buyer</t>
        </is>
      </c>
      <c r="J3922" t="inlineStr">
        <is>
          <t>Amir Khan</t>
        </is>
      </c>
      <c r="K3922" s="70" t="n">
        <v>32</v>
      </c>
      <c r="L3922" s="71" t="n">
        <v>3713181.94</v>
      </c>
      <c r="M3922" s="71" t="n">
        <v>118821822.08</v>
      </c>
      <c r="N3922" s="71" t="n">
        <v>3564654.66</v>
      </c>
      <c r="O3922" s="71" t="n">
        <v>115257167.42</v>
      </c>
      <c r="P3922" s="71" t="n">
        <v>90157239.14</v>
      </c>
      <c r="Q3922" s="71" t="n">
        <v>25099928.28</v>
      </c>
      <c r="R3922" t="inlineStr">
        <is>
          <t>JK-02</t>
        </is>
      </c>
      <c r="S3922" t="inlineStr">
        <is>
          <t>Hybrid</t>
        </is>
      </c>
      <c r="T3922" s="70" t="n">
        <v>34</v>
      </c>
      <c r="U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TY103914</t>
        </is>
      </c>
      <c r="B3923" s="68" t="n">
        <v>46182</v>
      </c>
      <c r="C3923" s="69" t="n">
        <v>2026</v>
      </c>
      <c r="D3923" t="inlineStr">
        <is>
          <t>Jun</t>
        </is>
      </c>
      <c r="E3923" t="inlineStr">
        <is>
          <t>Europe</t>
        </is>
      </c>
      <c r="F3923" t="inlineStr">
        <is>
          <t>Germany</t>
        </is>
      </c>
      <c r="G3923" t="inlineStr">
        <is>
          <t>Land Cruiser</t>
        </is>
      </c>
      <c r="H3923" t="inlineStr">
        <is>
          <t>Online reservation</t>
        </is>
      </c>
      <c r="I3923" t="inlineStr">
        <is>
          <t>Private buyer</t>
        </is>
      </c>
      <c r="J3923" t="inlineStr">
        <is>
          <t>Sophie Müller</t>
        </is>
      </c>
      <c r="K3923" s="70" t="n">
        <v>6</v>
      </c>
      <c r="L3923" s="71" t="n">
        <v>7534976.21</v>
      </c>
      <c r="M3923" s="71" t="n">
        <v>45209857.26</v>
      </c>
      <c r="N3923" s="71" t="n">
        <v>1356295.72</v>
      </c>
      <c r="O3923" s="71" t="n">
        <v>43853561.54</v>
      </c>
      <c r="P3923" s="71" t="n">
        <v>32385763.35</v>
      </c>
      <c r="Q3923" s="71" t="n">
        <v>11467798.19</v>
      </c>
      <c r="R3923" t="inlineStr">
        <is>
          <t>BE-04</t>
        </is>
      </c>
      <c r="S3923" t="inlineStr">
        <is>
          <t>Petrol</t>
        </is>
      </c>
      <c r="T3923" s="70" t="n">
        <v>7</v>
      </c>
      <c r="U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TY103915</t>
        </is>
      </c>
      <c r="B3924" s="68" t="n">
        <v>46182</v>
      </c>
      <c r="C3924" s="69" t="n">
        <v>2026</v>
      </c>
      <c r="D3924" t="inlineStr">
        <is>
          <t>Jun</t>
        </is>
      </c>
      <c r="E3924" t="inlineStr">
        <is>
          <t>North America</t>
        </is>
      </c>
      <c r="F3924" t="inlineStr">
        <is>
          <t>USA</t>
        </is>
      </c>
      <c r="G3924" t="inlineStr">
        <is>
          <t>Land Cruiser</t>
        </is>
      </c>
      <c r="H3924" t="inlineStr">
        <is>
          <t>Dealer retail</t>
        </is>
      </c>
      <c r="I3924" t="inlineStr">
        <is>
          <t>Company fleet</t>
        </is>
      </c>
      <c r="J3924" t="inlineStr">
        <is>
          <t>Mei Lin</t>
        </is>
      </c>
      <c r="K3924" s="70" t="n">
        <v>42</v>
      </c>
      <c r="L3924" s="71" t="n">
        <v>7754122.98</v>
      </c>
      <c r="M3924" s="71" t="n">
        <v>325673165.16</v>
      </c>
      <c r="N3924" s="71" t="n">
        <v>16283658.26</v>
      </c>
      <c r="O3924" s="71" t="n">
        <v>309389506.9</v>
      </c>
      <c r="P3924" s="71" t="n">
        <v>236550252.3</v>
      </c>
      <c r="Q3924" s="71" t="n">
        <v>72839254.59999999</v>
      </c>
      <c r="R3924" t="inlineStr">
        <is>
          <t>NY-02</t>
        </is>
      </c>
      <c r="S3924" t="inlineStr">
        <is>
          <t>Diesel</t>
        </is>
      </c>
      <c r="T3924" s="70" t="n">
        <v>44</v>
      </c>
      <c r="U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TY103916</t>
        </is>
      </c>
      <c r="B3925" s="68" t="n">
        <v>46182</v>
      </c>
      <c r="C3925" s="69" t="n">
        <v>2026</v>
      </c>
      <c r="D3925" t="inlineStr">
        <is>
          <t>Jun</t>
        </is>
      </c>
      <c r="E3925" t="inlineStr">
        <is>
          <t>Japan</t>
        </is>
      </c>
      <c r="F3925" t="inlineStr">
        <is>
          <t>Japan</t>
        </is>
      </c>
      <c r="G3925" t="inlineStr">
        <is>
          <t>Corolla</t>
        </is>
      </c>
      <c r="H3925" t="inlineStr">
        <is>
          <t>Dealer retail</t>
        </is>
      </c>
      <c r="I3925" t="inlineStr">
        <is>
          <t>Private buyer</t>
        </is>
      </c>
      <c r="J3925" t="inlineStr">
        <is>
          <t>Liam O'Brien</t>
        </is>
      </c>
      <c r="K3925" s="70" t="n">
        <v>8</v>
      </c>
      <c r="L3925" s="71" t="n">
        <v>2913728.47</v>
      </c>
      <c r="M3925" s="71" t="n">
        <v>23309827.76</v>
      </c>
      <c r="N3925" s="71" t="n">
        <v>466196.56</v>
      </c>
      <c r="O3925" s="71" t="n">
        <v>22843631.2</v>
      </c>
      <c r="P3925" s="71" t="n">
        <v>18579860.06</v>
      </c>
      <c r="Q3925" s="71" t="n">
        <v>4263771.14</v>
      </c>
      <c r="R3925" t="inlineStr">
        <is>
          <t>TK-02</t>
        </is>
      </c>
      <c r="S3925" t="inlineStr">
        <is>
          <t>Petrol</t>
        </is>
      </c>
      <c r="T3925" s="70" t="n">
        <v>8</v>
      </c>
      <c r="U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TY103917</t>
        </is>
      </c>
      <c r="B3926" s="68" t="n">
        <v>46182</v>
      </c>
      <c r="C3926" s="69" t="n">
        <v>2026</v>
      </c>
      <c r="D3926" t="inlineStr">
        <is>
          <t>Jun</t>
        </is>
      </c>
      <c r="E3926" t="inlineStr">
        <is>
          <t>Middle East</t>
        </is>
      </c>
      <c r="F3926" t="inlineStr">
        <is>
          <t>UAE</t>
        </is>
      </c>
      <c r="G3926" t="inlineStr">
        <is>
          <t>RAV4</t>
        </is>
      </c>
      <c r="H3926" t="inlineStr">
        <is>
          <t>Dealer retail</t>
        </is>
      </c>
      <c r="I3926" t="inlineStr">
        <is>
          <t>Private buyer</t>
        </is>
      </c>
      <c r="J3926" t="inlineStr">
        <is>
          <t>Wei Chen</t>
        </is>
      </c>
      <c r="K3926" s="70" t="n">
        <v>39</v>
      </c>
      <c r="L3926" s="71" t="n">
        <v>3519656.4</v>
      </c>
      <c r="M3926" s="71" t="n">
        <v>137266599.6</v>
      </c>
      <c r="N3926" s="71" t="n">
        <v>4117997.99</v>
      </c>
      <c r="O3926" s="71" t="n">
        <v>133148601.61</v>
      </c>
      <c r="P3926" s="71" t="n">
        <v>109162008.45</v>
      </c>
      <c r="Q3926" s="71" t="n">
        <v>23986593.16</v>
      </c>
      <c r="R3926" t="inlineStr">
        <is>
          <t>DB-03</t>
        </is>
      </c>
      <c r="S3926" t="inlineStr">
        <is>
          <t>Hybrid</t>
        </is>
      </c>
      <c r="T3926" s="70" t="n">
        <v>39</v>
      </c>
      <c r="U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TY103918</t>
        </is>
      </c>
      <c r="B3927" s="68" t="n">
        <v>46182</v>
      </c>
      <c r="C3927" s="69" t="n">
        <v>2026</v>
      </c>
      <c r="D3927" t="inlineStr">
        <is>
          <t>Jun</t>
        </is>
      </c>
      <c r="E3927" t="inlineStr">
        <is>
          <t>North America</t>
        </is>
      </c>
      <c r="F3927" t="inlineStr">
        <is>
          <t>Canada</t>
        </is>
      </c>
      <c r="G3927" t="inlineStr">
        <is>
          <t>Corolla</t>
        </is>
      </c>
      <c r="H3927" t="inlineStr">
        <is>
          <t>Fleet</t>
        </is>
      </c>
      <c r="I3927" t="inlineStr">
        <is>
          <t>Government</t>
        </is>
      </c>
      <c r="J3927" t="inlineStr">
        <is>
          <t>Zoya Ahmed</t>
        </is>
      </c>
      <c r="K3927" s="70" t="n">
        <v>10</v>
      </c>
      <c r="L3927" s="71" t="n">
        <v>2741077.09</v>
      </c>
      <c r="M3927" s="71" t="n">
        <v>27410770.9</v>
      </c>
      <c r="N3927" s="71" t="n">
        <v>1370538.54</v>
      </c>
      <c r="O3927" s="71" t="n">
        <v>26040232.36</v>
      </c>
      <c r="P3927" s="71" t="n">
        <v>22347223.47</v>
      </c>
      <c r="Q3927" s="71" t="n">
        <v>3693008.89</v>
      </c>
      <c r="R3927" t="inlineStr">
        <is>
          <t>TO-03</t>
        </is>
      </c>
      <c r="S3927" t="inlineStr">
        <is>
          <t>Petrol</t>
        </is>
      </c>
      <c r="T3927" s="70" t="n">
        <v>11</v>
      </c>
      <c r="U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TY103919</t>
        </is>
      </c>
      <c r="B3928" s="68" t="n">
        <v>46182</v>
      </c>
      <c r="C3928" s="69" t="n">
        <v>2026</v>
      </c>
      <c r="D3928" t="inlineStr">
        <is>
          <t>Jun</t>
        </is>
      </c>
      <c r="E3928" t="inlineStr">
        <is>
          <t>Japan</t>
        </is>
      </c>
      <c r="F3928" t="inlineStr">
        <is>
          <t>Japan</t>
        </is>
      </c>
      <c r="G3928" t="inlineStr">
        <is>
          <t>Hilux</t>
        </is>
      </c>
      <c r="H3928" t="inlineStr">
        <is>
          <t>Dealer retail</t>
        </is>
      </c>
      <c r="I3928" t="inlineStr">
        <is>
          <t>Private buyer</t>
        </is>
      </c>
      <c r="J3928" t="inlineStr">
        <is>
          <t>Yuki Sato</t>
        </is>
      </c>
      <c r="K3928" s="70" t="n">
        <v>40</v>
      </c>
      <c r="L3928" s="71" t="n">
        <v>4001772.94</v>
      </c>
      <c r="M3928" s="71" t="n">
        <v>160070917.6</v>
      </c>
      <c r="N3928" s="71" t="n">
        <v>8003545.88</v>
      </c>
      <c r="O3928" s="71" t="n">
        <v>152067371.72</v>
      </c>
      <c r="P3928" s="71" t="n">
        <v>130533460.34</v>
      </c>
      <c r="Q3928" s="71" t="n">
        <v>21533911.38</v>
      </c>
      <c r="R3928" t="inlineStr">
        <is>
          <t>OS-02</t>
        </is>
      </c>
      <c r="S3928" t="inlineStr">
        <is>
          <t>Diesel</t>
        </is>
      </c>
      <c r="T3928" s="70" t="n">
        <v>41</v>
      </c>
      <c r="U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TY103920</t>
        </is>
      </c>
      <c r="B3929" s="68" t="n">
        <v>46182</v>
      </c>
      <c r="C3929" s="69" t="n">
        <v>2026</v>
      </c>
      <c r="D3929" t="inlineStr">
        <is>
          <t>Jun</t>
        </is>
      </c>
      <c r="E3929" t="inlineStr">
        <is>
          <t>Japan</t>
        </is>
      </c>
      <c r="F3929" t="inlineStr">
        <is>
          <t>Japan</t>
        </is>
      </c>
      <c r="G3929" t="inlineStr">
        <is>
          <t>RAV4</t>
        </is>
      </c>
      <c r="H3929" t="inlineStr">
        <is>
          <t>Dealer retail</t>
        </is>
      </c>
      <c r="I3929" t="inlineStr">
        <is>
          <t>Private buyer</t>
        </is>
      </c>
      <c r="J3929" t="inlineStr">
        <is>
          <t>Hiroshi Tanaka</t>
        </is>
      </c>
      <c r="K3929" s="70" t="n">
        <v>38</v>
      </c>
      <c r="L3929" s="71" t="n">
        <v>3901803.15</v>
      </c>
      <c r="M3929" s="71" t="n">
        <v>148268519.7</v>
      </c>
      <c r="N3929" s="71" t="n">
        <v>2965370.39</v>
      </c>
      <c r="O3929" s="71" t="n">
        <v>145303149.31</v>
      </c>
      <c r="P3929" s="71" t="n">
        <v>111592568.28</v>
      </c>
      <c r="Q3929" s="71" t="n">
        <v>33710581.03</v>
      </c>
      <c r="R3929" t="inlineStr">
        <is>
          <t>TK-02</t>
        </is>
      </c>
      <c r="S3929" t="inlineStr">
        <is>
          <t>Petrol</t>
        </is>
      </c>
      <c r="T3929" s="70" t="n">
        <v>37</v>
      </c>
      <c r="U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TY103921</t>
        </is>
      </c>
      <c r="B3930" s="68" t="n">
        <v>46183</v>
      </c>
      <c r="C3930" s="69" t="n">
        <v>2026</v>
      </c>
      <c r="D3930" t="inlineStr">
        <is>
          <t>Jun</t>
        </is>
      </c>
      <c r="E3930" t="inlineStr">
        <is>
          <t>North America</t>
        </is>
      </c>
      <c r="F3930" t="inlineStr">
        <is>
          <t>Canada</t>
        </is>
      </c>
      <c r="G3930" t="inlineStr">
        <is>
          <t>Camry</t>
        </is>
      </c>
      <c r="H3930" t="inlineStr">
        <is>
          <t>Dealer retail</t>
        </is>
      </c>
      <c r="I3930" t="inlineStr">
        <is>
          <t>Private buyer</t>
        </is>
      </c>
      <c r="J3930" t="inlineStr">
        <is>
          <t>Ana Costa</t>
        </is>
      </c>
      <c r="K3930" s="70" t="n">
        <v>21</v>
      </c>
      <c r="L3930" s="71" t="n">
        <v>3911727.8</v>
      </c>
      <c r="M3930" s="71" t="n">
        <v>82146283.8</v>
      </c>
      <c r="N3930" s="71" t="n">
        <v>2464388.51</v>
      </c>
      <c r="O3930" s="71" t="n">
        <v>79681895.29000001</v>
      </c>
      <c r="P3930" s="71" t="n">
        <v>64722217.6</v>
      </c>
      <c r="Q3930" s="71" t="n">
        <v>14959677.69</v>
      </c>
      <c r="R3930" t="inlineStr">
        <is>
          <t>TO-02</t>
        </is>
      </c>
      <c r="S3930" t="inlineStr">
        <is>
          <t>Hybrid</t>
        </is>
      </c>
      <c r="T3930" s="70" t="n">
        <v>21</v>
      </c>
      <c r="U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TY103922</t>
        </is>
      </c>
      <c r="B3931" s="68" t="n">
        <v>46183</v>
      </c>
      <c r="C3931" s="69" t="n">
        <v>2026</v>
      </c>
      <c r="D3931" t="inlineStr">
        <is>
          <t>Jun</t>
        </is>
      </c>
      <c r="E3931" t="inlineStr">
        <is>
          <t>Japan</t>
        </is>
      </c>
      <c r="F3931" t="inlineStr">
        <is>
          <t>Japan</t>
        </is>
      </c>
      <c r="G3931" t="inlineStr">
        <is>
          <t>bZ4X</t>
        </is>
      </c>
      <c r="H3931" t="inlineStr">
        <is>
          <t>Fleet</t>
        </is>
      </c>
      <c r="I3931" t="inlineStr">
        <is>
          <t>Government</t>
        </is>
      </c>
      <c r="J3931" t="inlineStr">
        <is>
          <t>Shraddha Kulkarni</t>
        </is>
      </c>
      <c r="K3931" s="70" t="n">
        <v>35</v>
      </c>
      <c r="L3931" s="71" t="n">
        <v>6737903.83</v>
      </c>
      <c r="M3931" s="71" t="n">
        <v>235826634.05</v>
      </c>
      <c r="N3931" s="71" t="n">
        <v>0</v>
      </c>
      <c r="O3931" s="71" t="n">
        <v>235826634.05</v>
      </c>
      <c r="P3931" s="71" t="n">
        <v>189716831.17</v>
      </c>
      <c r="Q3931" s="71" t="n">
        <v>46109802.88</v>
      </c>
      <c r="R3931" t="inlineStr">
        <is>
          <t>NG-02</t>
        </is>
      </c>
      <c r="S3931" t="inlineStr">
        <is>
          <t>EV</t>
        </is>
      </c>
      <c r="T3931" s="70" t="n">
        <v>36</v>
      </c>
      <c r="U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TY103923</t>
        </is>
      </c>
      <c r="B3932" s="68" t="n">
        <v>46183</v>
      </c>
      <c r="C3932" s="69" t="n">
        <v>2026</v>
      </c>
      <c r="D3932" t="inlineStr">
        <is>
          <t>Jun</t>
        </is>
      </c>
      <c r="E3932" t="inlineStr">
        <is>
          <t>Japan</t>
        </is>
      </c>
      <c r="F3932" t="inlineStr">
        <is>
          <t>Japan</t>
        </is>
      </c>
      <c r="G3932" t="inlineStr">
        <is>
          <t>Corolla</t>
        </is>
      </c>
      <c r="H3932" t="inlineStr">
        <is>
          <t>Dealer retail</t>
        </is>
      </c>
      <c r="I3932" t="inlineStr">
        <is>
          <t>Company fleet</t>
        </is>
      </c>
      <c r="J3932" t="inlineStr">
        <is>
          <t>Priya Nair</t>
        </is>
      </c>
      <c r="K3932" s="70" t="n">
        <v>23</v>
      </c>
      <c r="L3932" s="71" t="n">
        <v>2870717.96</v>
      </c>
      <c r="M3932" s="71" t="n">
        <v>66026513.08</v>
      </c>
      <c r="N3932" s="71" t="n">
        <v>1320530.26</v>
      </c>
      <c r="O3932" s="71" t="n">
        <v>64705982.82</v>
      </c>
      <c r="P3932" s="71" t="n">
        <v>51323597.08</v>
      </c>
      <c r="Q3932" s="71" t="n">
        <v>13382385.74</v>
      </c>
      <c r="R3932" t="inlineStr">
        <is>
          <t>TK-01</t>
        </is>
      </c>
      <c r="S3932" t="inlineStr">
        <is>
          <t>Petrol</t>
        </is>
      </c>
      <c r="T3932" s="70" t="n">
        <v>26</v>
      </c>
      <c r="U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TY103924</t>
        </is>
      </c>
      <c r="B3933" s="68" t="n">
        <v>46183</v>
      </c>
      <c r="C3933" s="69" t="n">
        <v>2026</v>
      </c>
      <c r="D3933" t="inlineStr">
        <is>
          <t>Jun</t>
        </is>
      </c>
      <c r="E3933" t="inlineStr">
        <is>
          <t>Japan</t>
        </is>
      </c>
      <c r="F3933" t="inlineStr">
        <is>
          <t>Japan</t>
        </is>
      </c>
      <c r="G3933" t="inlineStr">
        <is>
          <t>Corolla</t>
        </is>
      </c>
      <c r="H3933" t="inlineStr">
        <is>
          <t>Fleet</t>
        </is>
      </c>
      <c r="I3933" t="inlineStr">
        <is>
          <t>Private buyer</t>
        </is>
      </c>
      <c r="J3933" t="inlineStr">
        <is>
          <t>Noah Smith</t>
        </is>
      </c>
      <c r="K3933" s="70" t="n">
        <v>24</v>
      </c>
      <c r="L3933" s="71" t="n">
        <v>2901509.78</v>
      </c>
      <c r="M3933" s="71" t="n">
        <v>69636234.72</v>
      </c>
      <c r="N3933" s="71" t="n">
        <v>1392724.69</v>
      </c>
      <c r="O3933" s="71" t="n">
        <v>68243510.03</v>
      </c>
      <c r="P3933" s="71" t="n">
        <v>56999716.99</v>
      </c>
      <c r="Q3933" s="71" t="n">
        <v>11243793.04</v>
      </c>
      <c r="R3933" t="inlineStr">
        <is>
          <t>OS-04</t>
        </is>
      </c>
      <c r="S3933" t="inlineStr">
        <is>
          <t>Hybrid</t>
        </is>
      </c>
      <c r="T3933" s="70" t="n">
        <v>23</v>
      </c>
      <c r="U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TY103925</t>
        </is>
      </c>
      <c r="B3934" s="68" t="n">
        <v>46183</v>
      </c>
      <c r="C3934" s="69" t="n">
        <v>2026</v>
      </c>
      <c r="D3934" t="inlineStr">
        <is>
          <t>Jun</t>
        </is>
      </c>
      <c r="E3934" t="inlineStr">
        <is>
          <t>Europe</t>
        </is>
      </c>
      <c r="F3934" t="inlineStr">
        <is>
          <t>Germany</t>
        </is>
      </c>
      <c r="G3934" t="inlineStr">
        <is>
          <t>bZ4X</t>
        </is>
      </c>
      <c r="H3934" t="inlineStr">
        <is>
          <t>Dealer retail</t>
        </is>
      </c>
      <c r="I3934" t="inlineStr">
        <is>
          <t>Private buyer</t>
        </is>
      </c>
      <c r="J3934" t="inlineStr">
        <is>
          <t>Emma Clarke</t>
        </is>
      </c>
      <c r="K3934" s="70" t="n">
        <v>48</v>
      </c>
      <c r="L3934" s="71" t="n">
        <v>7062821.04</v>
      </c>
      <c r="M3934" s="71" t="n">
        <v>339015409.92</v>
      </c>
      <c r="N3934" s="71" t="n">
        <v>10170462.3</v>
      </c>
      <c r="O3934" s="71" t="n">
        <v>328844947.62</v>
      </c>
      <c r="P3934" s="71" t="n">
        <v>259364920.15</v>
      </c>
      <c r="Q3934" s="71" t="n">
        <v>69480027.47</v>
      </c>
      <c r="R3934" t="inlineStr">
        <is>
          <t>BE-01</t>
        </is>
      </c>
      <c r="S3934" t="inlineStr">
        <is>
          <t>EV</t>
        </is>
      </c>
      <c r="T3934" s="70" t="n">
        <v>47</v>
      </c>
      <c r="U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TY103926</t>
        </is>
      </c>
      <c r="B3935" s="68" t="n">
        <v>46183</v>
      </c>
      <c r="C3935" s="69" t="n">
        <v>2026</v>
      </c>
      <c r="D3935" t="inlineStr">
        <is>
          <t>Jun</t>
        </is>
      </c>
      <c r="E3935" t="inlineStr">
        <is>
          <t>North America</t>
        </is>
      </c>
      <c r="F3935" t="inlineStr">
        <is>
          <t>Canada</t>
        </is>
      </c>
      <c r="G3935" t="inlineStr">
        <is>
          <t>bZ4X</t>
        </is>
      </c>
      <c r="H3935" t="inlineStr">
        <is>
          <t>Online reservation</t>
        </is>
      </c>
      <c r="I3935" t="inlineStr">
        <is>
          <t>Private buyer</t>
        </is>
      </c>
      <c r="J3935" t="inlineStr">
        <is>
          <t>Fatima Al-Saud</t>
        </is>
      </c>
      <c r="K3935" s="70" t="n">
        <v>28</v>
      </c>
      <c r="L3935" s="71" t="n">
        <v>7090731.82</v>
      </c>
      <c r="M3935" s="71" t="n">
        <v>198540490.96</v>
      </c>
      <c r="N3935" s="71" t="n">
        <v>9927024.550000001</v>
      </c>
      <c r="O3935" s="71" t="n">
        <v>188613466.41</v>
      </c>
      <c r="P3935" s="71" t="n">
        <v>155866552.96</v>
      </c>
      <c r="Q3935" s="71" t="n">
        <v>32746913.45</v>
      </c>
      <c r="R3935" t="inlineStr">
        <is>
          <t>TO-03</t>
        </is>
      </c>
      <c r="S3935" t="inlineStr">
        <is>
          <t>EV</t>
        </is>
      </c>
      <c r="T3935" s="70" t="n">
        <v>29</v>
      </c>
      <c r="U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TY103927</t>
        </is>
      </c>
      <c r="B3936" s="68" t="n">
        <v>46184</v>
      </c>
      <c r="C3936" s="69" t="n">
        <v>2026</v>
      </c>
      <c r="D3936" t="inlineStr">
        <is>
          <t>Jun</t>
        </is>
      </c>
      <c r="E3936" t="inlineStr">
        <is>
          <t>Europe</t>
        </is>
      </c>
      <c r="F3936" t="inlineStr">
        <is>
          <t>France</t>
        </is>
      </c>
      <c r="G3936" t="inlineStr">
        <is>
          <t>bZ4X</t>
        </is>
      </c>
      <c r="H3936" t="inlineStr">
        <is>
          <t>Dealer retail</t>
        </is>
      </c>
      <c r="I3936" t="inlineStr">
        <is>
          <t>Private buyer</t>
        </is>
      </c>
      <c r="J3936" t="inlineStr">
        <is>
          <t>Carlos Silva</t>
        </is>
      </c>
      <c r="K3936" s="70" t="n">
        <v>50</v>
      </c>
      <c r="L3936" s="71" t="n">
        <v>7065545.26</v>
      </c>
      <c r="M3936" s="71" t="n">
        <v>353277263</v>
      </c>
      <c r="N3936" s="71" t="n">
        <v>17663863.15</v>
      </c>
      <c r="O3936" s="71" t="n">
        <v>335613399.85</v>
      </c>
      <c r="P3936" s="71" t="n">
        <v>265099340.35</v>
      </c>
      <c r="Q3936" s="71" t="n">
        <v>70514059.5</v>
      </c>
      <c r="R3936" t="inlineStr">
        <is>
          <t>PA-02</t>
        </is>
      </c>
      <c r="S3936" t="inlineStr">
        <is>
          <t>EV</t>
        </is>
      </c>
      <c r="T3936" s="70" t="n">
        <v>50</v>
      </c>
      <c r="U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TY103928</t>
        </is>
      </c>
      <c r="B3937" s="68" t="n">
        <v>46184</v>
      </c>
      <c r="C3937" s="69" t="n">
        <v>2026</v>
      </c>
      <c r="D3937" t="inlineStr">
        <is>
          <t>Jun</t>
        </is>
      </c>
      <c r="E3937" t="inlineStr">
        <is>
          <t>Asia</t>
        </is>
      </c>
      <c r="F3937" t="inlineStr">
        <is>
          <t>India</t>
        </is>
      </c>
      <c r="G3937" t="inlineStr">
        <is>
          <t>Corolla</t>
        </is>
      </c>
      <c r="H3937" t="inlineStr">
        <is>
          <t>Dealer retail</t>
        </is>
      </c>
      <c r="I3937" t="inlineStr">
        <is>
          <t>Private buyer</t>
        </is>
      </c>
      <c r="J3937" t="inlineStr">
        <is>
          <t>Sophie Müller</t>
        </is>
      </c>
      <c r="K3937" s="70" t="n">
        <v>45</v>
      </c>
      <c r="L3937" s="71" t="n">
        <v>2831766.21</v>
      </c>
      <c r="M3937" s="71" t="n">
        <v>127429479.45</v>
      </c>
      <c r="N3937" s="71" t="n">
        <v>0</v>
      </c>
      <c r="O3937" s="71" t="n">
        <v>127429479.45</v>
      </c>
      <c r="P3937" s="71" t="n">
        <v>104218517.83</v>
      </c>
      <c r="Q3937" s="71" t="n">
        <v>23210961.62</v>
      </c>
      <c r="R3937" t="inlineStr">
        <is>
          <t>DL-03</t>
        </is>
      </c>
      <c r="S3937" t="inlineStr">
        <is>
          <t>Petrol</t>
        </is>
      </c>
      <c r="T3937" s="70" t="n">
        <v>50</v>
      </c>
      <c r="U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TY103929</t>
        </is>
      </c>
      <c r="B3938" s="68" t="n">
        <v>46184</v>
      </c>
      <c r="C3938" s="69" t="n">
        <v>2026</v>
      </c>
      <c r="D3938" t="inlineStr">
        <is>
          <t>Jun</t>
        </is>
      </c>
      <c r="E3938" t="inlineStr">
        <is>
          <t>North America</t>
        </is>
      </c>
      <c r="F3938" t="inlineStr">
        <is>
          <t>USA</t>
        </is>
      </c>
      <c r="G3938" t="inlineStr">
        <is>
          <t>bZ4X</t>
        </is>
      </c>
      <c r="H3938" t="inlineStr">
        <is>
          <t>Dealer retail</t>
        </is>
      </c>
      <c r="I3938" t="inlineStr">
        <is>
          <t>Private buyer</t>
        </is>
      </c>
      <c r="J3938" t="inlineStr">
        <is>
          <t>Arjun Mehta</t>
        </is>
      </c>
      <c r="K3938" s="70" t="n">
        <v>12</v>
      </c>
      <c r="L3938" s="71" t="n">
        <v>6683807.1</v>
      </c>
      <c r="M3938" s="71" t="n">
        <v>80205685.2</v>
      </c>
      <c r="N3938" s="71" t="n">
        <v>2406170.56</v>
      </c>
      <c r="O3938" s="71" t="n">
        <v>77799514.64</v>
      </c>
      <c r="P3938" s="71" t="n">
        <v>65959267.89</v>
      </c>
      <c r="Q3938" s="71" t="n">
        <v>11840246.75</v>
      </c>
      <c r="R3938" t="inlineStr">
        <is>
          <t>NY-04</t>
        </is>
      </c>
      <c r="S3938" t="inlineStr">
        <is>
          <t>EV</t>
        </is>
      </c>
      <c r="T3938" s="70" t="n">
        <v>12</v>
      </c>
      <c r="U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TY103930</t>
        </is>
      </c>
      <c r="B3939" s="68" t="n">
        <v>46184</v>
      </c>
      <c r="C3939" s="69" t="n">
        <v>2026</v>
      </c>
      <c r="D3939" t="inlineStr">
        <is>
          <t>Jun</t>
        </is>
      </c>
      <c r="E3939" t="inlineStr">
        <is>
          <t>Europe</t>
        </is>
      </c>
      <c r="F3939" t="inlineStr">
        <is>
          <t>France</t>
        </is>
      </c>
      <c r="G3939" t="inlineStr">
        <is>
          <t>Corolla</t>
        </is>
      </c>
      <c r="H3939" t="inlineStr">
        <is>
          <t>Dealer retail</t>
        </is>
      </c>
      <c r="I3939" t="inlineStr">
        <is>
          <t>Government</t>
        </is>
      </c>
      <c r="J3939" t="inlineStr">
        <is>
          <t>Ravindra Patil</t>
        </is>
      </c>
      <c r="K3939" s="70" t="n">
        <v>37</v>
      </c>
      <c r="L3939" s="71" t="n">
        <v>2855325.6</v>
      </c>
      <c r="M3939" s="71" t="n">
        <v>105647047.2</v>
      </c>
      <c r="N3939" s="71" t="n">
        <v>0</v>
      </c>
      <c r="O3939" s="71" t="n">
        <v>105647047.2</v>
      </c>
      <c r="P3939" s="71" t="n">
        <v>82945449.28</v>
      </c>
      <c r="Q3939" s="71" t="n">
        <v>22701597.92</v>
      </c>
      <c r="R3939" t="inlineStr">
        <is>
          <t>PA-04</t>
        </is>
      </c>
      <c r="S3939" t="inlineStr">
        <is>
          <t>Petrol</t>
        </is>
      </c>
      <c r="T3939" s="70" t="n">
        <v>40</v>
      </c>
      <c r="U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TY103931</t>
        </is>
      </c>
      <c r="B3940" s="68" t="n">
        <v>46184</v>
      </c>
      <c r="C3940" s="69" t="n">
        <v>2026</v>
      </c>
      <c r="D3940" t="inlineStr">
        <is>
          <t>Jun</t>
        </is>
      </c>
      <c r="E3940" t="inlineStr">
        <is>
          <t>North America</t>
        </is>
      </c>
      <c r="F3940" t="inlineStr">
        <is>
          <t>USA</t>
        </is>
      </c>
      <c r="G3940" t="inlineStr">
        <is>
          <t>RAV4</t>
        </is>
      </c>
      <c r="H3940" t="inlineStr">
        <is>
          <t>Dealer retail</t>
        </is>
      </c>
      <c r="I3940" t="inlineStr">
        <is>
          <t>Company fleet</t>
        </is>
      </c>
      <c r="J3940" t="inlineStr">
        <is>
          <t>Arjun Mehta</t>
        </is>
      </c>
      <c r="K3940" s="70" t="n">
        <v>49</v>
      </c>
      <c r="L3940" s="71" t="n">
        <v>3813367.73</v>
      </c>
      <c r="M3940" s="71" t="n">
        <v>186855018.77</v>
      </c>
      <c r="N3940" s="71" t="n">
        <v>0</v>
      </c>
      <c r="O3940" s="71" t="n">
        <v>186855018.77</v>
      </c>
      <c r="P3940" s="71" t="n">
        <v>139980412.5</v>
      </c>
      <c r="Q3940" s="71" t="n">
        <v>46874606.27</v>
      </c>
      <c r="R3940" t="inlineStr">
        <is>
          <t>NY-02</t>
        </is>
      </c>
      <c r="S3940" t="inlineStr">
        <is>
          <t>Hybrid</t>
        </is>
      </c>
      <c r="T3940" s="70" t="n">
        <v>50</v>
      </c>
      <c r="U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TY103932</t>
        </is>
      </c>
      <c r="B3941" s="68" t="n">
        <v>46184</v>
      </c>
      <c r="C3941" s="69" t="n">
        <v>2026</v>
      </c>
      <c r="D3941" t="inlineStr">
        <is>
          <t>Jun</t>
        </is>
      </c>
      <c r="E3941" t="inlineStr">
        <is>
          <t>Japan</t>
        </is>
      </c>
      <c r="F3941" t="inlineStr">
        <is>
          <t>Japan</t>
        </is>
      </c>
      <c r="G3941" t="inlineStr">
        <is>
          <t>Land Cruiser</t>
        </is>
      </c>
      <c r="H3941" t="inlineStr">
        <is>
          <t>Fleet</t>
        </is>
      </c>
      <c r="I3941" t="inlineStr">
        <is>
          <t>Private buyer</t>
        </is>
      </c>
      <c r="J3941" t="inlineStr">
        <is>
          <t>Olivia Brown</t>
        </is>
      </c>
      <c r="K3941" s="70" t="n">
        <v>46</v>
      </c>
      <c r="L3941" s="71" t="n">
        <v>7298925.26</v>
      </c>
      <c r="M3941" s="71" t="n">
        <v>335750561.96</v>
      </c>
      <c r="N3941" s="71" t="n">
        <v>0</v>
      </c>
      <c r="O3941" s="71" t="n">
        <v>335750561.96</v>
      </c>
      <c r="P3941" s="71" t="n">
        <v>259205558.6</v>
      </c>
      <c r="Q3941" s="71" t="n">
        <v>76545003.36</v>
      </c>
      <c r="R3941" t="inlineStr">
        <is>
          <t>OS-03</t>
        </is>
      </c>
      <c r="S3941" t="inlineStr">
        <is>
          <t>Diesel</t>
        </is>
      </c>
      <c r="T3941" s="70" t="n">
        <v>49</v>
      </c>
      <c r="U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TY103933</t>
        </is>
      </c>
      <c r="B3942" s="68" t="n">
        <v>46185</v>
      </c>
      <c r="C3942" s="69" t="n">
        <v>2026</v>
      </c>
      <c r="D3942" t="inlineStr">
        <is>
          <t>Jun</t>
        </is>
      </c>
      <c r="E3942" t="inlineStr">
        <is>
          <t>Middle East</t>
        </is>
      </c>
      <c r="F3942" t="inlineStr">
        <is>
          <t>Saudi Arabia</t>
        </is>
      </c>
      <c r="G3942" t="inlineStr">
        <is>
          <t>RAV4</t>
        </is>
      </c>
      <c r="H3942" t="inlineStr">
        <is>
          <t>Dealer retail</t>
        </is>
      </c>
      <c r="I3942" t="inlineStr">
        <is>
          <t>Private buyer</t>
        </is>
      </c>
      <c r="J3942" t="inlineStr">
        <is>
          <t>Sara Rossi</t>
        </is>
      </c>
      <c r="K3942" s="70" t="n">
        <v>23</v>
      </c>
      <c r="L3942" s="71" t="n">
        <v>3560265.24</v>
      </c>
      <c r="M3942" s="71" t="n">
        <v>81886100.52</v>
      </c>
      <c r="N3942" s="71" t="n">
        <v>1637722.01</v>
      </c>
      <c r="O3942" s="71" t="n">
        <v>80248378.51000001</v>
      </c>
      <c r="P3942" s="71" t="n">
        <v>67462348.58</v>
      </c>
      <c r="Q3942" s="71" t="n">
        <v>12786029.93</v>
      </c>
      <c r="R3942" t="inlineStr">
        <is>
          <t>RY-04</t>
        </is>
      </c>
      <c r="S3942" t="inlineStr">
        <is>
          <t>Petrol</t>
        </is>
      </c>
      <c r="T3942" s="70" t="n">
        <v>25</v>
      </c>
      <c r="U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TY103934</t>
        </is>
      </c>
      <c r="B3943" s="68" t="n">
        <v>46185</v>
      </c>
      <c r="C3943" s="69" t="n">
        <v>2026</v>
      </c>
      <c r="D3943" t="inlineStr">
        <is>
          <t>Jun</t>
        </is>
      </c>
      <c r="E3943" t="inlineStr">
        <is>
          <t>Japan</t>
        </is>
      </c>
      <c r="F3943" t="inlineStr">
        <is>
          <t>Japan</t>
        </is>
      </c>
      <c r="G3943" t="inlineStr">
        <is>
          <t>Land Cruiser</t>
        </is>
      </c>
      <c r="H3943" t="inlineStr">
        <is>
          <t>Dealer retail</t>
        </is>
      </c>
      <c r="I3943" t="inlineStr">
        <is>
          <t>Private buyer</t>
        </is>
      </c>
      <c r="J3943" t="inlineStr">
        <is>
          <t>Noah Smith</t>
        </is>
      </c>
      <c r="K3943" s="70" t="n">
        <v>12</v>
      </c>
      <c r="L3943" s="71" t="n">
        <v>7983156.77</v>
      </c>
      <c r="M3943" s="71" t="n">
        <v>95797881.23999999</v>
      </c>
      <c r="N3943" s="71" t="n">
        <v>4789894.06</v>
      </c>
      <c r="O3943" s="71" t="n">
        <v>91007987.18000001</v>
      </c>
      <c r="P3943" s="71" t="n">
        <v>65898110.19</v>
      </c>
      <c r="Q3943" s="71" t="n">
        <v>25109876.99</v>
      </c>
      <c r="R3943" t="inlineStr">
        <is>
          <t>TK-04</t>
        </is>
      </c>
      <c r="S3943" t="inlineStr">
        <is>
          <t>Diesel</t>
        </is>
      </c>
      <c r="T3943" s="70" t="n">
        <v>11</v>
      </c>
      <c r="U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TY103935</t>
        </is>
      </c>
      <c r="B3944" s="68" t="n">
        <v>46185</v>
      </c>
      <c r="C3944" s="69" t="n">
        <v>2026</v>
      </c>
      <c r="D3944" t="inlineStr">
        <is>
          <t>Jun</t>
        </is>
      </c>
      <c r="E3944" t="inlineStr">
        <is>
          <t>Europe</t>
        </is>
      </c>
      <c r="F3944" t="inlineStr">
        <is>
          <t>France</t>
        </is>
      </c>
      <c r="G3944" t="inlineStr">
        <is>
          <t>Camry</t>
        </is>
      </c>
      <c r="H3944" t="inlineStr">
        <is>
          <t>Dealer retail</t>
        </is>
      </c>
      <c r="I3944" t="inlineStr">
        <is>
          <t>Private buyer</t>
        </is>
      </c>
      <c r="J3944" t="inlineStr">
        <is>
          <t>Ruhi Shaikh</t>
        </is>
      </c>
      <c r="K3944" s="70" t="n">
        <v>34</v>
      </c>
      <c r="L3944" s="71" t="n">
        <v>3847473.88</v>
      </c>
      <c r="M3944" s="71" t="n">
        <v>130814111.92</v>
      </c>
      <c r="N3944" s="71" t="n">
        <v>0</v>
      </c>
      <c r="O3944" s="71" t="n">
        <v>130814111.92</v>
      </c>
      <c r="P3944" s="71" t="n">
        <v>110186965.35</v>
      </c>
      <c r="Q3944" s="71" t="n">
        <v>20627146.57</v>
      </c>
      <c r="R3944" t="inlineStr">
        <is>
          <t>PA-04</t>
        </is>
      </c>
      <c r="S3944" t="inlineStr">
        <is>
          <t>Petrol</t>
        </is>
      </c>
      <c r="T3944" s="70" t="n">
        <v>33</v>
      </c>
      <c r="U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TY103936</t>
        </is>
      </c>
      <c r="B3945" s="68" t="n">
        <v>46185</v>
      </c>
      <c r="C3945" s="69" t="n">
        <v>2026</v>
      </c>
      <c r="D3945" t="inlineStr">
        <is>
          <t>Jun</t>
        </is>
      </c>
      <c r="E3945" t="inlineStr">
        <is>
          <t>Europe</t>
        </is>
      </c>
      <c r="F3945" t="inlineStr">
        <is>
          <t>France</t>
        </is>
      </c>
      <c r="G3945" t="inlineStr">
        <is>
          <t>Land Cruiser</t>
        </is>
      </c>
      <c r="H3945" t="inlineStr">
        <is>
          <t>Dealer retail</t>
        </is>
      </c>
      <c r="I3945" t="inlineStr">
        <is>
          <t>Company fleet</t>
        </is>
      </c>
      <c r="J3945" t="inlineStr">
        <is>
          <t>Arjun Mehta</t>
        </is>
      </c>
      <c r="K3945" s="70" t="n">
        <v>25</v>
      </c>
      <c r="L3945" s="71" t="n">
        <v>7492418.88</v>
      </c>
      <c r="M3945" s="71" t="n">
        <v>187310472</v>
      </c>
      <c r="N3945" s="71" t="n">
        <v>5619314.16</v>
      </c>
      <c r="O3945" s="71" t="n">
        <v>181691157.84</v>
      </c>
      <c r="P3945" s="71" t="n">
        <v>134545562.29</v>
      </c>
      <c r="Q3945" s="71" t="n">
        <v>47145595.55</v>
      </c>
      <c r="R3945" t="inlineStr">
        <is>
          <t>PA-04</t>
        </is>
      </c>
      <c r="S3945" t="inlineStr">
        <is>
          <t>Petrol</t>
        </is>
      </c>
      <c r="T3945" s="70" t="n">
        <v>25</v>
      </c>
      <c r="U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TY103937</t>
        </is>
      </c>
      <c r="B3946" s="68" t="n">
        <v>46185</v>
      </c>
      <c r="C3946" s="69" t="n">
        <v>2026</v>
      </c>
      <c r="D3946" t="inlineStr">
        <is>
          <t>Jun</t>
        </is>
      </c>
      <c r="E3946" t="inlineStr">
        <is>
          <t>Japan</t>
        </is>
      </c>
      <c r="F3946" t="inlineStr">
        <is>
          <t>Japan</t>
        </is>
      </c>
      <c r="G3946" t="inlineStr">
        <is>
          <t>Camry</t>
        </is>
      </c>
      <c r="H3946" t="inlineStr">
        <is>
          <t>Dealer retail</t>
        </is>
      </c>
      <c r="I3946" t="inlineStr">
        <is>
          <t>Company fleet</t>
        </is>
      </c>
      <c r="J3946" t="inlineStr">
        <is>
          <t>Priya Nair</t>
        </is>
      </c>
      <c r="K3946" s="70" t="n">
        <v>31</v>
      </c>
      <c r="L3946" s="71" t="n">
        <v>3830713.1</v>
      </c>
      <c r="M3946" s="71" t="n">
        <v>118752106.1</v>
      </c>
      <c r="N3946" s="71" t="n">
        <v>2375042.12</v>
      </c>
      <c r="O3946" s="71" t="n">
        <v>116377063.98</v>
      </c>
      <c r="P3946" s="71" t="n">
        <v>101059074.59</v>
      </c>
      <c r="Q3946" s="71" t="n">
        <v>15317989.39</v>
      </c>
      <c r="R3946" t="inlineStr">
        <is>
          <t>NG-04</t>
        </is>
      </c>
      <c r="S3946" t="inlineStr">
        <is>
          <t>Hybrid</t>
        </is>
      </c>
      <c r="T3946" s="70" t="n">
        <v>35</v>
      </c>
      <c r="U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TY103938</t>
        </is>
      </c>
      <c r="B3947" s="68" t="n">
        <v>46185</v>
      </c>
      <c r="C3947" s="69" t="n">
        <v>2026</v>
      </c>
      <c r="D3947" t="inlineStr">
        <is>
          <t>Jun</t>
        </is>
      </c>
      <c r="E3947" t="inlineStr">
        <is>
          <t>North America</t>
        </is>
      </c>
      <c r="F3947" t="inlineStr">
        <is>
          <t>USA</t>
        </is>
      </c>
      <c r="G3947" t="inlineStr">
        <is>
          <t>RAV4</t>
        </is>
      </c>
      <c r="H3947" t="inlineStr">
        <is>
          <t>Fleet</t>
        </is>
      </c>
      <c r="I3947" t="inlineStr">
        <is>
          <t>Private buyer</t>
        </is>
      </c>
      <c r="J3947" t="inlineStr">
        <is>
          <t>Omar Haddad</t>
        </is>
      </c>
      <c r="K3947" s="70" t="n">
        <v>2</v>
      </c>
      <c r="L3947" s="71" t="n">
        <v>3687551.44</v>
      </c>
      <c r="M3947" s="71" t="n">
        <v>7375102.88</v>
      </c>
      <c r="N3947" s="71" t="n">
        <v>221253.09</v>
      </c>
      <c r="O3947" s="71" t="n">
        <v>7153849.79</v>
      </c>
      <c r="P3947" s="71" t="n">
        <v>5725225</v>
      </c>
      <c r="Q3947" s="71" t="n">
        <v>1428624.79</v>
      </c>
      <c r="R3947" t="inlineStr">
        <is>
          <t>TX-01</t>
        </is>
      </c>
      <c r="S3947" t="inlineStr">
        <is>
          <t>Hybrid</t>
        </is>
      </c>
      <c r="T3947" s="70" t="n">
        <v>2</v>
      </c>
      <c r="U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TY103939</t>
        </is>
      </c>
      <c r="B3948" s="68" t="n">
        <v>46185</v>
      </c>
      <c r="C3948" s="69" t="n">
        <v>2026</v>
      </c>
      <c r="D3948" t="inlineStr">
        <is>
          <t>Jun</t>
        </is>
      </c>
      <c r="E3948" t="inlineStr">
        <is>
          <t>Middle East</t>
        </is>
      </c>
      <c r="F3948" t="inlineStr">
        <is>
          <t>UAE</t>
        </is>
      </c>
      <c r="G3948" t="inlineStr">
        <is>
          <t>Corolla</t>
        </is>
      </c>
      <c r="H3948" t="inlineStr">
        <is>
          <t>Dealer retail</t>
        </is>
      </c>
      <c r="I3948" t="inlineStr">
        <is>
          <t>Company fleet</t>
        </is>
      </c>
      <c r="J3948" t="inlineStr">
        <is>
          <t>Lucas Martin</t>
        </is>
      </c>
      <c r="K3948" s="70" t="n">
        <v>31</v>
      </c>
      <c r="L3948" s="71" t="n">
        <v>2900932.12</v>
      </c>
      <c r="M3948" s="71" t="n">
        <v>89928895.72</v>
      </c>
      <c r="N3948" s="71" t="n">
        <v>0</v>
      </c>
      <c r="O3948" s="71" t="n">
        <v>89928895.72</v>
      </c>
      <c r="P3948" s="71" t="n">
        <v>72971884.58</v>
      </c>
      <c r="Q3948" s="71" t="n">
        <v>16957011.14</v>
      </c>
      <c r="R3948" t="inlineStr">
        <is>
          <t>DB-01</t>
        </is>
      </c>
      <c r="S3948" t="inlineStr">
        <is>
          <t>Hybrid</t>
        </is>
      </c>
      <c r="T3948" s="70" t="n">
        <v>32</v>
      </c>
      <c r="U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TY103940</t>
        </is>
      </c>
      <c r="B3949" s="68" t="n">
        <v>46185</v>
      </c>
      <c r="C3949" s="69" t="n">
        <v>2026</v>
      </c>
      <c r="D3949" t="inlineStr">
        <is>
          <t>Jun</t>
        </is>
      </c>
      <c r="E3949" t="inlineStr">
        <is>
          <t>Asia</t>
        </is>
      </c>
      <c r="F3949" t="inlineStr">
        <is>
          <t>India</t>
        </is>
      </c>
      <c r="G3949" t="inlineStr">
        <is>
          <t>Corolla</t>
        </is>
      </c>
      <c r="H3949" t="inlineStr">
        <is>
          <t>Fleet</t>
        </is>
      </c>
      <c r="I3949" t="inlineStr">
        <is>
          <t>Private buyer</t>
        </is>
      </c>
      <c r="J3949" t="inlineStr">
        <is>
          <t>Sophie Müller</t>
        </is>
      </c>
      <c r="K3949" s="70" t="n">
        <v>18</v>
      </c>
      <c r="L3949" s="71" t="n">
        <v>2794941.06</v>
      </c>
      <c r="M3949" s="71" t="n">
        <v>50308939.08</v>
      </c>
      <c r="N3949" s="71" t="n">
        <v>1509268.17</v>
      </c>
      <c r="O3949" s="71" t="n">
        <v>48799670.91</v>
      </c>
      <c r="P3949" s="71" t="n">
        <v>40789751</v>
      </c>
      <c r="Q3949" s="71" t="n">
        <v>8009919.91</v>
      </c>
      <c r="R3949" t="inlineStr">
        <is>
          <t>DL-04</t>
        </is>
      </c>
      <c r="S3949" t="inlineStr">
        <is>
          <t>Hybrid</t>
        </is>
      </c>
      <c r="T3949" s="70" t="n">
        <v>18</v>
      </c>
      <c r="U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TY103941</t>
        </is>
      </c>
      <c r="B3950" s="68" t="n">
        <v>46185</v>
      </c>
      <c r="C3950" s="69" t="n">
        <v>2026</v>
      </c>
      <c r="D3950" t="inlineStr">
        <is>
          <t>Jun</t>
        </is>
      </c>
      <c r="E3950" t="inlineStr">
        <is>
          <t>Asia</t>
        </is>
      </c>
      <c r="F3950" t="inlineStr">
        <is>
          <t>Indonesia</t>
        </is>
      </c>
      <c r="G3950" t="inlineStr">
        <is>
          <t>RAV4</t>
        </is>
      </c>
      <c r="H3950" t="inlineStr">
        <is>
          <t>Dealer retail</t>
        </is>
      </c>
      <c r="I3950" t="inlineStr">
        <is>
          <t>Private buyer</t>
        </is>
      </c>
      <c r="J3950" t="inlineStr">
        <is>
          <t>Wei Chen</t>
        </is>
      </c>
      <c r="K3950" s="70" t="n">
        <v>10</v>
      </c>
      <c r="L3950" s="71" t="n">
        <v>3759706.43</v>
      </c>
      <c r="M3950" s="71" t="n">
        <v>37597064.3</v>
      </c>
      <c r="N3950" s="71" t="n">
        <v>1879853.21</v>
      </c>
      <c r="O3950" s="71" t="n">
        <v>35717211.09</v>
      </c>
      <c r="P3950" s="71" t="n">
        <v>29099256.65</v>
      </c>
      <c r="Q3950" s="71" t="n">
        <v>6617954.44</v>
      </c>
      <c r="R3950" t="inlineStr">
        <is>
          <t>JK-03</t>
        </is>
      </c>
      <c r="S3950" t="inlineStr">
        <is>
          <t>Petrol</t>
        </is>
      </c>
      <c r="T3950" s="70" t="n">
        <v>10</v>
      </c>
      <c r="U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TY103942</t>
        </is>
      </c>
      <c r="B3951" s="68" t="n">
        <v>46185</v>
      </c>
      <c r="C3951" s="69" t="n">
        <v>2026</v>
      </c>
      <c r="D3951" t="inlineStr">
        <is>
          <t>Jun</t>
        </is>
      </c>
      <c r="E3951" t="inlineStr">
        <is>
          <t>Japan</t>
        </is>
      </c>
      <c r="F3951" t="inlineStr">
        <is>
          <t>Japan</t>
        </is>
      </c>
      <c r="G3951" t="inlineStr">
        <is>
          <t>Hilux</t>
        </is>
      </c>
      <c r="H3951" t="inlineStr">
        <is>
          <t>Fleet</t>
        </is>
      </c>
      <c r="I3951" t="inlineStr">
        <is>
          <t>Private buyer</t>
        </is>
      </c>
      <c r="J3951" t="inlineStr">
        <is>
          <t>Hiroshi Tanaka</t>
        </is>
      </c>
      <c r="K3951" s="70" t="n">
        <v>22</v>
      </c>
      <c r="L3951" s="71" t="n">
        <v>4086150.94</v>
      </c>
      <c r="M3951" s="71" t="n">
        <v>89895320.68000001</v>
      </c>
      <c r="N3951" s="71" t="n">
        <v>2696859.62</v>
      </c>
      <c r="O3951" s="71" t="n">
        <v>87198461.06</v>
      </c>
      <c r="P3951" s="71" t="n">
        <v>72485315.16</v>
      </c>
      <c r="Q3951" s="71" t="n">
        <v>14713145.9</v>
      </c>
      <c r="R3951" t="inlineStr">
        <is>
          <t>NG-03</t>
        </is>
      </c>
      <c r="S3951" t="inlineStr">
        <is>
          <t>Diesel</t>
        </is>
      </c>
      <c r="T3951" s="70" t="n">
        <v>24</v>
      </c>
      <c r="U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TY103943</t>
        </is>
      </c>
      <c r="B3952" s="68" t="n">
        <v>46186</v>
      </c>
      <c r="C3952" s="69" t="n">
        <v>2026</v>
      </c>
      <c r="D3952" t="inlineStr">
        <is>
          <t>Jun</t>
        </is>
      </c>
      <c r="E3952" t="inlineStr">
        <is>
          <t>Europe</t>
        </is>
      </c>
      <c r="F3952" t="inlineStr">
        <is>
          <t>Germany</t>
        </is>
      </c>
      <c r="G3952" t="inlineStr">
        <is>
          <t>Corolla</t>
        </is>
      </c>
      <c r="H3952" t="inlineStr">
        <is>
          <t>Fleet</t>
        </is>
      </c>
      <c r="I3952" t="inlineStr">
        <is>
          <t>Private buyer</t>
        </is>
      </c>
      <c r="J3952" t="inlineStr">
        <is>
          <t>Fatima Al-Saud</t>
        </is>
      </c>
      <c r="K3952" s="70" t="n">
        <v>9</v>
      </c>
      <c r="L3952" s="71" t="n">
        <v>2913840.05</v>
      </c>
      <c r="M3952" s="71" t="n">
        <v>26224560.45</v>
      </c>
      <c r="N3952" s="71" t="n">
        <v>786736.8100000001</v>
      </c>
      <c r="O3952" s="71" t="n">
        <v>25437823.64</v>
      </c>
      <c r="P3952" s="71" t="n">
        <v>20029846.04</v>
      </c>
      <c r="Q3952" s="71" t="n">
        <v>5407977.6</v>
      </c>
      <c r="R3952" t="inlineStr">
        <is>
          <t>BE-03</t>
        </is>
      </c>
      <c r="S3952" t="inlineStr">
        <is>
          <t>Hybrid</t>
        </is>
      </c>
      <c r="T3952" s="70" t="n">
        <v>10</v>
      </c>
      <c r="U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TY103944</t>
        </is>
      </c>
      <c r="B3953" s="68" t="n">
        <v>46186</v>
      </c>
      <c r="C3953" s="69" t="n">
        <v>2026</v>
      </c>
      <c r="D3953" t="inlineStr">
        <is>
          <t>Jun</t>
        </is>
      </c>
      <c r="E3953" t="inlineStr">
        <is>
          <t>North America</t>
        </is>
      </c>
      <c r="F3953" t="inlineStr">
        <is>
          <t>Canada</t>
        </is>
      </c>
      <c r="G3953" t="inlineStr">
        <is>
          <t>Camry</t>
        </is>
      </c>
      <c r="H3953" t="inlineStr">
        <is>
          <t>Fleet</t>
        </is>
      </c>
      <c r="I3953" t="inlineStr">
        <is>
          <t>Private buyer</t>
        </is>
      </c>
      <c r="J3953" t="inlineStr">
        <is>
          <t>Sara Rossi</t>
        </is>
      </c>
      <c r="K3953" s="70" t="n">
        <v>20</v>
      </c>
      <c r="L3953" s="71" t="n">
        <v>3844061.44</v>
      </c>
      <c r="M3953" s="71" t="n">
        <v>76881228.8</v>
      </c>
      <c r="N3953" s="71" t="n">
        <v>0</v>
      </c>
      <c r="O3953" s="71" t="n">
        <v>76881228.8</v>
      </c>
      <c r="P3953" s="71" t="n">
        <v>62979793.72</v>
      </c>
      <c r="Q3953" s="71" t="n">
        <v>13901435.08</v>
      </c>
      <c r="R3953" t="inlineStr">
        <is>
          <t>TO-04</t>
        </is>
      </c>
      <c r="S3953" t="inlineStr">
        <is>
          <t>Hybrid</t>
        </is>
      </c>
      <c r="T3953" s="70" t="n">
        <v>19</v>
      </c>
      <c r="U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TY103945</t>
        </is>
      </c>
      <c r="B3954" s="68" t="n">
        <v>46186</v>
      </c>
      <c r="C3954" s="69" t="n">
        <v>2026</v>
      </c>
      <c r="D3954" t="inlineStr">
        <is>
          <t>Jun</t>
        </is>
      </c>
      <c r="E3954" t="inlineStr">
        <is>
          <t>Asia</t>
        </is>
      </c>
      <c r="F3954" t="inlineStr">
        <is>
          <t>India</t>
        </is>
      </c>
      <c r="G3954" t="inlineStr">
        <is>
          <t>RAV4</t>
        </is>
      </c>
      <c r="H3954" t="inlineStr">
        <is>
          <t>Dealer retail</t>
        </is>
      </c>
      <c r="I3954" t="inlineStr">
        <is>
          <t>Government</t>
        </is>
      </c>
      <c r="J3954" t="inlineStr">
        <is>
          <t>Kofi Mensah</t>
        </is>
      </c>
      <c r="K3954" s="70" t="n">
        <v>16</v>
      </c>
      <c r="L3954" s="71" t="n">
        <v>3916557.69</v>
      </c>
      <c r="M3954" s="71" t="n">
        <v>62664923.04</v>
      </c>
      <c r="N3954" s="71" t="n">
        <v>1879947.69</v>
      </c>
      <c r="O3954" s="71" t="n">
        <v>60784975.35</v>
      </c>
      <c r="P3954" s="71" t="n">
        <v>46411657.71</v>
      </c>
      <c r="Q3954" s="71" t="n">
        <v>14373317.64</v>
      </c>
      <c r="R3954" t="inlineStr">
        <is>
          <t>BL-01</t>
        </is>
      </c>
      <c r="S3954" t="inlineStr">
        <is>
          <t>Hybrid</t>
        </is>
      </c>
      <c r="T3954" s="70" t="n">
        <v>18</v>
      </c>
      <c r="U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TY103946</t>
        </is>
      </c>
      <c r="B3955" s="68" t="n">
        <v>46186</v>
      </c>
      <c r="C3955" s="69" t="n">
        <v>2026</v>
      </c>
      <c r="D3955" t="inlineStr">
        <is>
          <t>Jun</t>
        </is>
      </c>
      <c r="E3955" t="inlineStr">
        <is>
          <t>Asia</t>
        </is>
      </c>
      <c r="F3955" t="inlineStr">
        <is>
          <t>Indonesia</t>
        </is>
      </c>
      <c r="G3955" t="inlineStr">
        <is>
          <t>Prius</t>
        </is>
      </c>
      <c r="H3955" t="inlineStr">
        <is>
          <t>Online reservation</t>
        </is>
      </c>
      <c r="I3955" t="inlineStr">
        <is>
          <t>Private buyer</t>
        </is>
      </c>
      <c r="J3955" t="inlineStr">
        <is>
          <t>Aisha Bello</t>
        </is>
      </c>
      <c r="K3955" s="70" t="n">
        <v>8</v>
      </c>
      <c r="L3955" s="71" t="n">
        <v>3832165.73</v>
      </c>
      <c r="M3955" s="71" t="n">
        <v>30657325.84</v>
      </c>
      <c r="N3955" s="71" t="n">
        <v>1532866.29</v>
      </c>
      <c r="O3955" s="71" t="n">
        <v>29124459.55</v>
      </c>
      <c r="P3955" s="71" t="n">
        <v>21900113.97</v>
      </c>
      <c r="Q3955" s="71" t="n">
        <v>7224345.58</v>
      </c>
      <c r="R3955" t="inlineStr">
        <is>
          <t>JK-02</t>
        </is>
      </c>
      <c r="S3955" t="inlineStr">
        <is>
          <t>Hybrid</t>
        </is>
      </c>
      <c r="T3955" s="70" t="n">
        <v>8</v>
      </c>
      <c r="U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TY103947</t>
        </is>
      </c>
      <c r="B3956" s="68" t="n">
        <v>46186</v>
      </c>
      <c r="C3956" s="69" t="n">
        <v>2026</v>
      </c>
      <c r="D3956" t="inlineStr">
        <is>
          <t>Jun</t>
        </is>
      </c>
      <c r="E3956" t="inlineStr">
        <is>
          <t>North America</t>
        </is>
      </c>
      <c r="F3956" t="inlineStr">
        <is>
          <t>USA</t>
        </is>
      </c>
      <c r="G3956" t="inlineStr">
        <is>
          <t>Land Cruiser</t>
        </is>
      </c>
      <c r="H3956" t="inlineStr">
        <is>
          <t>Dealer retail</t>
        </is>
      </c>
      <c r="I3956" t="inlineStr">
        <is>
          <t>Company fleet</t>
        </is>
      </c>
      <c r="J3956" t="inlineStr">
        <is>
          <t>Mei Lin</t>
        </is>
      </c>
      <c r="K3956" s="70" t="n">
        <v>43</v>
      </c>
      <c r="L3956" s="71" t="n">
        <v>7546700.05</v>
      </c>
      <c r="M3956" s="71" t="n">
        <v>324508102.15</v>
      </c>
      <c r="N3956" s="71" t="n">
        <v>0</v>
      </c>
      <c r="O3956" s="71" t="n">
        <v>324508102.15</v>
      </c>
      <c r="P3956" s="71" t="n">
        <v>231988586.8</v>
      </c>
      <c r="Q3956" s="71" t="n">
        <v>92519515.34999999</v>
      </c>
      <c r="R3956" t="inlineStr">
        <is>
          <t>NY-04</t>
        </is>
      </c>
      <c r="S3956" t="inlineStr">
        <is>
          <t>Petrol</t>
        </is>
      </c>
      <c r="T3956" s="70" t="n">
        <v>48</v>
      </c>
      <c r="U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TY103948</t>
        </is>
      </c>
      <c r="B3957" s="68" t="n">
        <v>46186</v>
      </c>
      <c r="C3957" s="69" t="n">
        <v>2026</v>
      </c>
      <c r="D3957" t="inlineStr">
        <is>
          <t>Jun</t>
        </is>
      </c>
      <c r="E3957" t="inlineStr">
        <is>
          <t>North America</t>
        </is>
      </c>
      <c r="F3957" t="inlineStr">
        <is>
          <t>USA</t>
        </is>
      </c>
      <c r="G3957" t="inlineStr">
        <is>
          <t>Corolla</t>
        </is>
      </c>
      <c r="H3957" t="inlineStr">
        <is>
          <t>Dealer retail</t>
        </is>
      </c>
      <c r="I3957" t="inlineStr">
        <is>
          <t>Company fleet</t>
        </is>
      </c>
      <c r="J3957" t="inlineStr">
        <is>
          <t>Shraddha Kulkarni</t>
        </is>
      </c>
      <c r="K3957" s="70" t="n">
        <v>6</v>
      </c>
      <c r="L3957" s="71" t="n">
        <v>2982547.84</v>
      </c>
      <c r="M3957" s="71" t="n">
        <v>17895287.04</v>
      </c>
      <c r="N3957" s="71" t="n">
        <v>536858.61</v>
      </c>
      <c r="O3957" s="71" t="n">
        <v>17358428.43</v>
      </c>
      <c r="P3957" s="71" t="n">
        <v>13345206.99</v>
      </c>
      <c r="Q3957" s="71" t="n">
        <v>4013221.44</v>
      </c>
      <c r="R3957" t="inlineStr">
        <is>
          <t>LA-01</t>
        </is>
      </c>
      <c r="S3957" t="inlineStr">
        <is>
          <t>Hybrid</t>
        </is>
      </c>
      <c r="T3957" s="70" t="n">
        <v>7</v>
      </c>
      <c r="U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TY103949</t>
        </is>
      </c>
      <c r="B3958" s="68" t="n">
        <v>46186</v>
      </c>
      <c r="C3958" s="69" t="n">
        <v>2026</v>
      </c>
      <c r="D3958" t="inlineStr">
        <is>
          <t>Jun</t>
        </is>
      </c>
      <c r="E3958" t="inlineStr">
        <is>
          <t>North America</t>
        </is>
      </c>
      <c r="F3958" t="inlineStr">
        <is>
          <t>Canada</t>
        </is>
      </c>
      <c r="G3958" t="inlineStr">
        <is>
          <t>Hilux</t>
        </is>
      </c>
      <c r="H3958" t="inlineStr">
        <is>
          <t>Dealer retail</t>
        </is>
      </c>
      <c r="I3958" t="inlineStr">
        <is>
          <t>Private buyer</t>
        </is>
      </c>
      <c r="J3958" t="inlineStr">
        <is>
          <t>Ana Costa</t>
        </is>
      </c>
      <c r="K3958" s="70" t="n">
        <v>16</v>
      </c>
      <c r="L3958" s="71" t="n">
        <v>3860923.29</v>
      </c>
      <c r="M3958" s="71" t="n">
        <v>61774772.64</v>
      </c>
      <c r="N3958" s="71" t="n">
        <v>1235495.45</v>
      </c>
      <c r="O3958" s="71" t="n">
        <v>60539277.19</v>
      </c>
      <c r="P3958" s="71" t="n">
        <v>52951300.24</v>
      </c>
      <c r="Q3958" s="71" t="n">
        <v>7587976.95</v>
      </c>
      <c r="R3958" t="inlineStr">
        <is>
          <t>TO-04</t>
        </is>
      </c>
      <c r="S3958" t="inlineStr">
        <is>
          <t>Diesel</t>
        </is>
      </c>
      <c r="T3958" s="70" t="n">
        <v>17</v>
      </c>
      <c r="U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TY103950</t>
        </is>
      </c>
      <c r="B3959" s="68" t="n">
        <v>46186</v>
      </c>
      <c r="C3959" s="69" t="n">
        <v>2026</v>
      </c>
      <c r="D3959" t="inlineStr">
        <is>
          <t>Jun</t>
        </is>
      </c>
      <c r="E3959" t="inlineStr">
        <is>
          <t>Asia</t>
        </is>
      </c>
      <c r="F3959" t="inlineStr">
        <is>
          <t>Indonesia</t>
        </is>
      </c>
      <c r="G3959" t="inlineStr">
        <is>
          <t>RAV4</t>
        </is>
      </c>
      <c r="H3959" t="inlineStr">
        <is>
          <t>Dealer retail</t>
        </is>
      </c>
      <c r="I3959" t="inlineStr">
        <is>
          <t>Private buyer</t>
        </is>
      </c>
      <c r="J3959" t="inlineStr">
        <is>
          <t>Zoya Ahmed</t>
        </is>
      </c>
      <c r="K3959" s="70" t="n">
        <v>47</v>
      </c>
      <c r="L3959" s="71" t="n">
        <v>3552871.33</v>
      </c>
      <c r="M3959" s="71" t="n">
        <v>166984952.51</v>
      </c>
      <c r="N3959" s="71" t="n">
        <v>3339699.05</v>
      </c>
      <c r="O3959" s="71" t="n">
        <v>163645253.46</v>
      </c>
      <c r="P3959" s="71" t="n">
        <v>136460114.58</v>
      </c>
      <c r="Q3959" s="71" t="n">
        <v>27185138.88</v>
      </c>
      <c r="R3959" t="inlineStr">
        <is>
          <t>JK-01</t>
        </is>
      </c>
      <c r="S3959" t="inlineStr">
        <is>
          <t>Petrol</t>
        </is>
      </c>
      <c r="T3959" s="70" t="n">
        <v>50</v>
      </c>
      <c r="U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TY103951</t>
        </is>
      </c>
      <c r="B3960" s="68" t="n">
        <v>46186</v>
      </c>
      <c r="C3960" s="69" t="n">
        <v>2026</v>
      </c>
      <c r="D3960" t="inlineStr">
        <is>
          <t>Jun</t>
        </is>
      </c>
      <c r="E3960" t="inlineStr">
        <is>
          <t>Japan</t>
        </is>
      </c>
      <c r="F3960" t="inlineStr">
        <is>
          <t>Japan</t>
        </is>
      </c>
      <c r="G3960" t="inlineStr">
        <is>
          <t>RAV4</t>
        </is>
      </c>
      <c r="H3960" t="inlineStr">
        <is>
          <t>Dealer retail</t>
        </is>
      </c>
      <c r="I3960" t="inlineStr">
        <is>
          <t>Government</t>
        </is>
      </c>
      <c r="J3960" t="inlineStr">
        <is>
          <t>Noah Smith</t>
        </is>
      </c>
      <c r="K3960" s="70" t="n">
        <v>2</v>
      </c>
      <c r="L3960" s="71" t="n">
        <v>3910779.45</v>
      </c>
      <c r="M3960" s="71" t="n">
        <v>7821558.9</v>
      </c>
      <c r="N3960" s="71" t="n">
        <v>156431.18</v>
      </c>
      <c r="O3960" s="71" t="n">
        <v>7665127.72</v>
      </c>
      <c r="P3960" s="71" t="n">
        <v>5491142.61</v>
      </c>
      <c r="Q3960" s="71" t="n">
        <v>2173985.11</v>
      </c>
      <c r="R3960" t="inlineStr">
        <is>
          <t>NG-02</t>
        </is>
      </c>
      <c r="S3960" t="inlineStr">
        <is>
          <t>Hybrid</t>
        </is>
      </c>
      <c r="T3960" s="70" t="n">
        <v>2</v>
      </c>
      <c r="U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TY103952</t>
        </is>
      </c>
      <c r="B3961" s="68" t="n">
        <v>46186</v>
      </c>
      <c r="C3961" s="69" t="n">
        <v>2026</v>
      </c>
      <c r="D3961" t="inlineStr">
        <is>
          <t>Jun</t>
        </is>
      </c>
      <c r="E3961" t="inlineStr">
        <is>
          <t>Japan</t>
        </is>
      </c>
      <c r="F3961" t="inlineStr">
        <is>
          <t>Japan</t>
        </is>
      </c>
      <c r="G3961" t="inlineStr">
        <is>
          <t>Prius</t>
        </is>
      </c>
      <c r="H3961" t="inlineStr">
        <is>
          <t>Fleet</t>
        </is>
      </c>
      <c r="I3961" t="inlineStr">
        <is>
          <t>Company fleet</t>
        </is>
      </c>
      <c r="J3961" t="inlineStr">
        <is>
          <t>Ruhi Shaikh</t>
        </is>
      </c>
      <c r="K3961" s="70" t="n">
        <v>22</v>
      </c>
      <c r="L3961" s="71" t="n">
        <v>3487012</v>
      </c>
      <c r="M3961" s="71" t="n">
        <v>76714264</v>
      </c>
      <c r="N3961" s="71" t="n">
        <v>3835713.2</v>
      </c>
      <c r="O3961" s="71" t="n">
        <v>72878550.8</v>
      </c>
      <c r="P3961" s="71" t="n">
        <v>60024080.78</v>
      </c>
      <c r="Q3961" s="71" t="n">
        <v>12854470.02</v>
      </c>
      <c r="R3961" t="inlineStr">
        <is>
          <t>TK-04</t>
        </is>
      </c>
      <c r="S3961" t="inlineStr">
        <is>
          <t>Hybrid</t>
        </is>
      </c>
      <c r="T3961" s="70" t="n">
        <v>23</v>
      </c>
      <c r="U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TY103953</t>
        </is>
      </c>
      <c r="B3962" s="68" t="n">
        <v>46187</v>
      </c>
      <c r="C3962" s="69" t="n">
        <v>2026</v>
      </c>
      <c r="D3962" t="inlineStr">
        <is>
          <t>Jun</t>
        </is>
      </c>
      <c r="E3962" t="inlineStr">
        <is>
          <t>Asia</t>
        </is>
      </c>
      <c r="F3962" t="inlineStr">
        <is>
          <t>Indonesia</t>
        </is>
      </c>
      <c r="G3962" t="inlineStr">
        <is>
          <t>Corolla</t>
        </is>
      </c>
      <c r="H3962" t="inlineStr">
        <is>
          <t>Fleet</t>
        </is>
      </c>
      <c r="I3962" t="inlineStr">
        <is>
          <t>Company fleet</t>
        </is>
      </c>
      <c r="J3962" t="inlineStr">
        <is>
          <t>Arjun Mehta</t>
        </is>
      </c>
      <c r="K3962" s="70" t="n">
        <v>41</v>
      </c>
      <c r="L3962" s="71" t="n">
        <v>2772789.4</v>
      </c>
      <c r="M3962" s="71" t="n">
        <v>113684365.4</v>
      </c>
      <c r="N3962" s="71" t="n">
        <v>3410530.96</v>
      </c>
      <c r="O3962" s="71" t="n">
        <v>110273834.44</v>
      </c>
      <c r="P3962" s="71" t="n">
        <v>94505830.91</v>
      </c>
      <c r="Q3962" s="71" t="n">
        <v>15768003.53</v>
      </c>
      <c r="R3962" t="inlineStr">
        <is>
          <t>JK-04</t>
        </is>
      </c>
      <c r="S3962" t="inlineStr">
        <is>
          <t>Petrol</t>
        </is>
      </c>
      <c r="T3962" s="70" t="n">
        <v>45</v>
      </c>
      <c r="U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TY103954</t>
        </is>
      </c>
      <c r="B3963" s="68" t="n">
        <v>46187</v>
      </c>
      <c r="C3963" s="69" t="n">
        <v>2026</v>
      </c>
      <c r="D3963" t="inlineStr">
        <is>
          <t>Jun</t>
        </is>
      </c>
      <c r="E3963" t="inlineStr">
        <is>
          <t>North America</t>
        </is>
      </c>
      <c r="F3963" t="inlineStr">
        <is>
          <t>Canada</t>
        </is>
      </c>
      <c r="G3963" t="inlineStr">
        <is>
          <t>bZ4X</t>
        </is>
      </c>
      <c r="H3963" t="inlineStr">
        <is>
          <t>Dealer retail</t>
        </is>
      </c>
      <c r="I3963" t="inlineStr">
        <is>
          <t>Private buyer</t>
        </is>
      </c>
      <c r="J3963" t="inlineStr">
        <is>
          <t>Zoya Ahmed</t>
        </is>
      </c>
      <c r="K3963" s="70" t="n">
        <v>2</v>
      </c>
      <c r="L3963" s="71" t="n">
        <v>6714752.63</v>
      </c>
      <c r="M3963" s="71" t="n">
        <v>13429505.26</v>
      </c>
      <c r="N3963" s="71" t="n">
        <v>0</v>
      </c>
      <c r="O3963" s="71" t="n">
        <v>13429505.26</v>
      </c>
      <c r="P3963" s="71" t="n">
        <v>10563942.46</v>
      </c>
      <c r="Q3963" s="71" t="n">
        <v>2865562.8</v>
      </c>
      <c r="R3963" t="inlineStr">
        <is>
          <t>TO-04</t>
        </is>
      </c>
      <c r="S3963" t="inlineStr">
        <is>
          <t>EV</t>
        </is>
      </c>
      <c r="T3963" s="70" t="n">
        <v>2</v>
      </c>
      <c r="U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TY103955</t>
        </is>
      </c>
      <c r="B3964" s="68" t="n">
        <v>46187</v>
      </c>
      <c r="C3964" s="69" t="n">
        <v>2026</v>
      </c>
      <c r="D3964" t="inlineStr">
        <is>
          <t>Jun</t>
        </is>
      </c>
      <c r="E3964" t="inlineStr">
        <is>
          <t>Japan</t>
        </is>
      </c>
      <c r="F3964" t="inlineStr">
        <is>
          <t>Japan</t>
        </is>
      </c>
      <c r="G3964" t="inlineStr">
        <is>
          <t>Land Cruiser</t>
        </is>
      </c>
      <c r="H3964" t="inlineStr">
        <is>
          <t>Dealer retail</t>
        </is>
      </c>
      <c r="I3964" t="inlineStr">
        <is>
          <t>Private buyer</t>
        </is>
      </c>
      <c r="J3964" t="inlineStr">
        <is>
          <t>Priya Nair</t>
        </is>
      </c>
      <c r="K3964" s="70" t="n">
        <v>45</v>
      </c>
      <c r="L3964" s="71" t="n">
        <v>7662786.71</v>
      </c>
      <c r="M3964" s="71" t="n">
        <v>344825401.95</v>
      </c>
      <c r="N3964" s="71" t="n">
        <v>10344762.06</v>
      </c>
      <c r="O3964" s="71" t="n">
        <v>334480639.89</v>
      </c>
      <c r="P3964" s="71" t="n">
        <v>257160876.87</v>
      </c>
      <c r="Q3964" s="71" t="n">
        <v>77319763.02</v>
      </c>
      <c r="R3964" t="inlineStr">
        <is>
          <t>NG-02</t>
        </is>
      </c>
      <c r="S3964" t="inlineStr">
        <is>
          <t>Hybrid</t>
        </is>
      </c>
      <c r="T3964" s="70" t="n">
        <v>48</v>
      </c>
      <c r="U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TY103956</t>
        </is>
      </c>
      <c r="B3965" s="68" t="n">
        <v>46187</v>
      </c>
      <c r="C3965" s="69" t="n">
        <v>2026</v>
      </c>
      <c r="D3965" t="inlineStr">
        <is>
          <t>Jun</t>
        </is>
      </c>
      <c r="E3965" t="inlineStr">
        <is>
          <t>North America</t>
        </is>
      </c>
      <c r="F3965" t="inlineStr">
        <is>
          <t>Canada</t>
        </is>
      </c>
      <c r="G3965" t="inlineStr">
        <is>
          <t>Land Cruiser</t>
        </is>
      </c>
      <c r="H3965" t="inlineStr">
        <is>
          <t>Dealer retail</t>
        </is>
      </c>
      <c r="I3965" t="inlineStr">
        <is>
          <t>Private buyer</t>
        </is>
      </c>
      <c r="J3965" t="inlineStr">
        <is>
          <t>Amir Khan</t>
        </is>
      </c>
      <c r="K3965" s="70" t="n">
        <v>3</v>
      </c>
      <c r="L3965" s="71" t="n">
        <v>7950352.06</v>
      </c>
      <c r="M3965" s="71" t="n">
        <v>23851056.18</v>
      </c>
      <c r="N3965" s="71" t="n">
        <v>0</v>
      </c>
      <c r="O3965" s="71" t="n">
        <v>23851056.18</v>
      </c>
      <c r="P3965" s="71" t="n">
        <v>16071676.17</v>
      </c>
      <c r="Q3965" s="71" t="n">
        <v>7779380.01</v>
      </c>
      <c r="R3965" t="inlineStr">
        <is>
          <t>TO-02</t>
        </is>
      </c>
      <c r="S3965" t="inlineStr">
        <is>
          <t>Hybrid</t>
        </is>
      </c>
      <c r="T3965" s="70" t="n">
        <v>3</v>
      </c>
      <c r="U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TY103957</t>
        </is>
      </c>
      <c r="B3966" s="68" t="n">
        <v>46187</v>
      </c>
      <c r="C3966" s="69" t="n">
        <v>2026</v>
      </c>
      <c r="D3966" t="inlineStr">
        <is>
          <t>Jun</t>
        </is>
      </c>
      <c r="E3966" t="inlineStr">
        <is>
          <t>Japan</t>
        </is>
      </c>
      <c r="F3966" t="inlineStr">
        <is>
          <t>Japan</t>
        </is>
      </c>
      <c r="G3966" t="inlineStr">
        <is>
          <t>RAV4</t>
        </is>
      </c>
      <c r="H3966" t="inlineStr">
        <is>
          <t>Dealer retail</t>
        </is>
      </c>
      <c r="I3966" t="inlineStr">
        <is>
          <t>Company fleet</t>
        </is>
      </c>
      <c r="J3966" t="inlineStr">
        <is>
          <t>Ruhi Shaikh</t>
        </is>
      </c>
      <c r="K3966" s="70" t="n">
        <v>38</v>
      </c>
      <c r="L3966" s="71" t="n">
        <v>3936177.95</v>
      </c>
      <c r="M3966" s="71" t="n">
        <v>149574762.1</v>
      </c>
      <c r="N3966" s="71" t="n">
        <v>4487242.86</v>
      </c>
      <c r="O3966" s="71" t="n">
        <v>145087519.24</v>
      </c>
      <c r="P3966" s="71" t="n">
        <v>110816576.68</v>
      </c>
      <c r="Q3966" s="71" t="n">
        <v>34270942.56</v>
      </c>
      <c r="R3966" t="inlineStr">
        <is>
          <t>NG-02</t>
        </is>
      </c>
      <c r="S3966" t="inlineStr">
        <is>
          <t>Hybrid</t>
        </is>
      </c>
      <c r="T3966" s="70" t="n">
        <v>40</v>
      </c>
      <c r="U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TY103958</t>
        </is>
      </c>
      <c r="B3967" s="68" t="n">
        <v>46187</v>
      </c>
      <c r="C3967" s="69" t="n">
        <v>2026</v>
      </c>
      <c r="D3967" t="inlineStr">
        <is>
          <t>Jun</t>
        </is>
      </c>
      <c r="E3967" t="inlineStr">
        <is>
          <t>Europe</t>
        </is>
      </c>
      <c r="F3967" t="inlineStr">
        <is>
          <t>France</t>
        </is>
      </c>
      <c r="G3967" t="inlineStr">
        <is>
          <t>bZ4X</t>
        </is>
      </c>
      <c r="H3967" t="inlineStr">
        <is>
          <t>Dealer retail</t>
        </is>
      </c>
      <c r="I3967" t="inlineStr">
        <is>
          <t>Company fleet</t>
        </is>
      </c>
      <c r="J3967" t="inlineStr">
        <is>
          <t>Ana Costa</t>
        </is>
      </c>
      <c r="K3967" s="70" t="n">
        <v>12</v>
      </c>
      <c r="L3967" s="71" t="n">
        <v>7021393.24</v>
      </c>
      <c r="M3967" s="71" t="n">
        <v>84256718.88</v>
      </c>
      <c r="N3967" s="71" t="n">
        <v>1685134.38</v>
      </c>
      <c r="O3967" s="71" t="n">
        <v>82571584.5</v>
      </c>
      <c r="P3967" s="71" t="n">
        <v>63831778.65</v>
      </c>
      <c r="Q3967" s="71" t="n">
        <v>18739805.85</v>
      </c>
      <c r="R3967" t="inlineStr">
        <is>
          <t>PA-04</t>
        </is>
      </c>
      <c r="S3967" t="inlineStr">
        <is>
          <t>EV</t>
        </is>
      </c>
      <c r="T3967" s="70" t="n">
        <v>12</v>
      </c>
      <c r="U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TY103959</t>
        </is>
      </c>
      <c r="B3968" s="68" t="n">
        <v>46187</v>
      </c>
      <c r="C3968" s="69" t="n">
        <v>2026</v>
      </c>
      <c r="D3968" t="inlineStr">
        <is>
          <t>Jun</t>
        </is>
      </c>
      <c r="E3968" t="inlineStr">
        <is>
          <t>Europe</t>
        </is>
      </c>
      <c r="F3968" t="inlineStr">
        <is>
          <t>UK</t>
        </is>
      </c>
      <c r="G3968" t="inlineStr">
        <is>
          <t>Corolla</t>
        </is>
      </c>
      <c r="H3968" t="inlineStr">
        <is>
          <t>Dealer retail</t>
        </is>
      </c>
      <c r="I3968" t="inlineStr">
        <is>
          <t>Private buyer</t>
        </is>
      </c>
      <c r="J3968" t="inlineStr">
        <is>
          <t>Omar Haddad</t>
        </is>
      </c>
      <c r="K3968" s="70" t="n">
        <v>7</v>
      </c>
      <c r="L3968" s="71" t="n">
        <v>2978687.85</v>
      </c>
      <c r="M3968" s="71" t="n">
        <v>20850814.95</v>
      </c>
      <c r="N3968" s="71" t="n">
        <v>0</v>
      </c>
      <c r="O3968" s="71" t="n">
        <v>20850814.95</v>
      </c>
      <c r="P3968" s="71" t="n">
        <v>15798732.94</v>
      </c>
      <c r="Q3968" s="71" t="n">
        <v>5052082.01</v>
      </c>
      <c r="R3968" t="inlineStr">
        <is>
          <t>LN-03</t>
        </is>
      </c>
      <c r="S3968" t="inlineStr">
        <is>
          <t>Petrol</t>
        </is>
      </c>
      <c r="T3968" s="70" t="n">
        <v>8</v>
      </c>
      <c r="U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TY103960</t>
        </is>
      </c>
      <c r="B3969" s="68" t="n">
        <v>46187</v>
      </c>
      <c r="C3969" s="69" t="n">
        <v>2026</v>
      </c>
      <c r="D3969" t="inlineStr">
        <is>
          <t>Jun</t>
        </is>
      </c>
      <c r="E3969" t="inlineStr">
        <is>
          <t>North America</t>
        </is>
      </c>
      <c r="F3969" t="inlineStr">
        <is>
          <t>USA</t>
        </is>
      </c>
      <c r="G3969" t="inlineStr">
        <is>
          <t>Camry</t>
        </is>
      </c>
      <c r="H3969" t="inlineStr">
        <is>
          <t>Dealer retail</t>
        </is>
      </c>
      <c r="I3969" t="inlineStr">
        <is>
          <t>Private buyer</t>
        </is>
      </c>
      <c r="J3969" t="inlineStr">
        <is>
          <t>Lucas Martin</t>
        </is>
      </c>
      <c r="K3969" s="70" t="n">
        <v>25</v>
      </c>
      <c r="L3969" s="71" t="n">
        <v>3786125.22</v>
      </c>
      <c r="M3969" s="71" t="n">
        <v>94653130.5</v>
      </c>
      <c r="N3969" s="71" t="n">
        <v>0</v>
      </c>
      <c r="O3969" s="71" t="n">
        <v>94653130.5</v>
      </c>
      <c r="P3969" s="71" t="n">
        <v>78856897.76000001</v>
      </c>
      <c r="Q3969" s="71" t="n">
        <v>15796232.74</v>
      </c>
      <c r="R3969" t="inlineStr">
        <is>
          <t>TX-03</t>
        </is>
      </c>
      <c r="S3969" t="inlineStr">
        <is>
          <t>Petrol</t>
        </is>
      </c>
      <c r="T3969" s="70" t="n">
        <v>28</v>
      </c>
      <c r="U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TY103961</t>
        </is>
      </c>
      <c r="B3970" s="68" t="n">
        <v>46188</v>
      </c>
      <c r="C3970" s="69" t="n">
        <v>2026</v>
      </c>
      <c r="D3970" t="inlineStr">
        <is>
          <t>Jun</t>
        </is>
      </c>
      <c r="E3970" t="inlineStr">
        <is>
          <t>Asia</t>
        </is>
      </c>
      <c r="F3970" t="inlineStr">
        <is>
          <t>India</t>
        </is>
      </c>
      <c r="G3970" t="inlineStr">
        <is>
          <t>Camry</t>
        </is>
      </c>
      <c r="H3970" t="inlineStr">
        <is>
          <t>Dealer retail</t>
        </is>
      </c>
      <c r="I3970" t="inlineStr">
        <is>
          <t>Private buyer</t>
        </is>
      </c>
      <c r="J3970" t="inlineStr">
        <is>
          <t>Ana Costa</t>
        </is>
      </c>
      <c r="K3970" s="70" t="n">
        <v>50</v>
      </c>
      <c r="L3970" s="71" t="n">
        <v>3922209.66</v>
      </c>
      <c r="M3970" s="71" t="n">
        <v>196110483</v>
      </c>
      <c r="N3970" s="71" t="n">
        <v>3922209.66</v>
      </c>
      <c r="O3970" s="71" t="n">
        <v>192188273.34</v>
      </c>
      <c r="P3970" s="71" t="n">
        <v>157375531.88</v>
      </c>
      <c r="Q3970" s="71" t="n">
        <v>34812741.46</v>
      </c>
      <c r="R3970" t="inlineStr">
        <is>
          <t>DL-04</t>
        </is>
      </c>
      <c r="S3970" t="inlineStr">
        <is>
          <t>Hybrid</t>
        </is>
      </c>
      <c r="T3970" s="70" t="n">
        <v>54</v>
      </c>
      <c r="U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TY103962</t>
        </is>
      </c>
      <c r="B3971" s="68" t="n">
        <v>46188</v>
      </c>
      <c r="C3971" s="69" t="n">
        <v>2026</v>
      </c>
      <c r="D3971" t="inlineStr">
        <is>
          <t>Jun</t>
        </is>
      </c>
      <c r="E3971" t="inlineStr">
        <is>
          <t>Japan</t>
        </is>
      </c>
      <c r="F3971" t="inlineStr">
        <is>
          <t>Japan</t>
        </is>
      </c>
      <c r="G3971" t="inlineStr">
        <is>
          <t>Land Cruiser</t>
        </is>
      </c>
      <c r="H3971" t="inlineStr">
        <is>
          <t>Fleet</t>
        </is>
      </c>
      <c r="I3971" t="inlineStr">
        <is>
          <t>Private buyer</t>
        </is>
      </c>
      <c r="J3971" t="inlineStr">
        <is>
          <t>Ravindra Patil</t>
        </is>
      </c>
      <c r="K3971" s="70" t="n">
        <v>4</v>
      </c>
      <c r="L3971" s="71" t="n">
        <v>7582605.05</v>
      </c>
      <c r="M3971" s="71" t="n">
        <v>30330420.2</v>
      </c>
      <c r="N3971" s="71" t="n">
        <v>909912.61</v>
      </c>
      <c r="O3971" s="71" t="n">
        <v>29420507.59</v>
      </c>
      <c r="P3971" s="71" t="n">
        <v>22133861.55</v>
      </c>
      <c r="Q3971" s="71" t="n">
        <v>7286646.04</v>
      </c>
      <c r="R3971" t="inlineStr">
        <is>
          <t>NG-04</t>
        </is>
      </c>
      <c r="S3971" t="inlineStr">
        <is>
          <t>Diesel</t>
        </is>
      </c>
      <c r="T3971" s="70" t="n">
        <v>4</v>
      </c>
      <c r="U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TY103963</t>
        </is>
      </c>
      <c r="B3972" s="68" t="n">
        <v>46188</v>
      </c>
      <c r="C3972" s="69" t="n">
        <v>2026</v>
      </c>
      <c r="D3972" t="inlineStr">
        <is>
          <t>Jun</t>
        </is>
      </c>
      <c r="E3972" t="inlineStr">
        <is>
          <t>Japan</t>
        </is>
      </c>
      <c r="F3972" t="inlineStr">
        <is>
          <t>Japan</t>
        </is>
      </c>
      <c r="G3972" t="inlineStr">
        <is>
          <t>Corolla</t>
        </is>
      </c>
      <c r="H3972" t="inlineStr">
        <is>
          <t>Dealer retail</t>
        </is>
      </c>
      <c r="I3972" t="inlineStr">
        <is>
          <t>Private buyer</t>
        </is>
      </c>
      <c r="J3972" t="inlineStr">
        <is>
          <t>Liam O'Brien</t>
        </is>
      </c>
      <c r="K3972" s="70" t="n">
        <v>38</v>
      </c>
      <c r="L3972" s="71" t="n">
        <v>2705530</v>
      </c>
      <c r="M3972" s="71" t="n">
        <v>102810140</v>
      </c>
      <c r="N3972" s="71" t="n">
        <v>5140507</v>
      </c>
      <c r="O3972" s="71" t="n">
        <v>97669633</v>
      </c>
      <c r="P3972" s="71" t="n">
        <v>90119622.12</v>
      </c>
      <c r="Q3972" s="71" t="n">
        <v>7550010.88</v>
      </c>
      <c r="R3972" t="inlineStr">
        <is>
          <t>NG-02</t>
        </is>
      </c>
      <c r="S3972" t="inlineStr">
        <is>
          <t>Hybrid</t>
        </is>
      </c>
      <c r="T3972" s="70" t="n">
        <v>37</v>
      </c>
      <c r="U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TY103964</t>
        </is>
      </c>
      <c r="B3973" s="68" t="n">
        <v>46188</v>
      </c>
      <c r="C3973" s="69" t="n">
        <v>2026</v>
      </c>
      <c r="D3973" t="inlineStr">
        <is>
          <t>Jun</t>
        </is>
      </c>
      <c r="E3973" t="inlineStr">
        <is>
          <t>Japan</t>
        </is>
      </c>
      <c r="F3973" t="inlineStr">
        <is>
          <t>Japan</t>
        </is>
      </c>
      <c r="G3973" t="inlineStr">
        <is>
          <t>RAV4</t>
        </is>
      </c>
      <c r="H3973" t="inlineStr">
        <is>
          <t>Online reservation</t>
        </is>
      </c>
      <c r="I3973" t="inlineStr">
        <is>
          <t>Government</t>
        </is>
      </c>
      <c r="J3973" t="inlineStr">
        <is>
          <t>Ravindra Patil</t>
        </is>
      </c>
      <c r="K3973" s="70" t="n">
        <v>49</v>
      </c>
      <c r="L3973" s="71" t="n">
        <v>3610009.48</v>
      </c>
      <c r="M3973" s="71" t="n">
        <v>176890464.52</v>
      </c>
      <c r="N3973" s="71" t="n">
        <v>3537809.29</v>
      </c>
      <c r="O3973" s="71" t="n">
        <v>173352655.23</v>
      </c>
      <c r="P3973" s="71" t="n">
        <v>138039522.46</v>
      </c>
      <c r="Q3973" s="71" t="n">
        <v>35313132.77</v>
      </c>
      <c r="R3973" t="inlineStr">
        <is>
          <t>OS-02</t>
        </is>
      </c>
      <c r="S3973" t="inlineStr">
        <is>
          <t>Hybrid</t>
        </is>
      </c>
      <c r="T3973" s="70" t="n">
        <v>50</v>
      </c>
      <c r="U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TY103965</t>
        </is>
      </c>
      <c r="B3974" s="68" t="n">
        <v>46188</v>
      </c>
      <c r="C3974" s="69" t="n">
        <v>2026</v>
      </c>
      <c r="D3974" t="inlineStr">
        <is>
          <t>Jun</t>
        </is>
      </c>
      <c r="E3974" t="inlineStr">
        <is>
          <t>Japan</t>
        </is>
      </c>
      <c r="F3974" t="inlineStr">
        <is>
          <t>Japan</t>
        </is>
      </c>
      <c r="G3974" t="inlineStr">
        <is>
          <t>Corolla</t>
        </is>
      </c>
      <c r="H3974" t="inlineStr">
        <is>
          <t>Online reservation</t>
        </is>
      </c>
      <c r="I3974" t="inlineStr">
        <is>
          <t>Private buyer</t>
        </is>
      </c>
      <c r="J3974" t="inlineStr">
        <is>
          <t>Ana Costa</t>
        </is>
      </c>
      <c r="K3974" s="70" t="n">
        <v>11</v>
      </c>
      <c r="L3974" s="71" t="n">
        <v>2687390.32</v>
      </c>
      <c r="M3974" s="71" t="n">
        <v>29561293.52</v>
      </c>
      <c r="N3974" s="71" t="n">
        <v>591225.87</v>
      </c>
      <c r="O3974" s="71" t="n">
        <v>28970067.65</v>
      </c>
      <c r="P3974" s="71" t="n">
        <v>25887968.74</v>
      </c>
      <c r="Q3974" s="71" t="n">
        <v>3082098.91</v>
      </c>
      <c r="R3974" t="inlineStr">
        <is>
          <t>OS-04</t>
        </is>
      </c>
      <c r="S3974" t="inlineStr">
        <is>
          <t>Hybrid</t>
        </is>
      </c>
      <c r="T3974" s="70" t="n">
        <v>11</v>
      </c>
      <c r="U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TY103966</t>
        </is>
      </c>
      <c r="B3975" s="68" t="n">
        <v>46188</v>
      </c>
      <c r="C3975" s="69" t="n">
        <v>2026</v>
      </c>
      <c r="D3975" t="inlineStr">
        <is>
          <t>Jun</t>
        </is>
      </c>
      <c r="E3975" t="inlineStr">
        <is>
          <t>North America</t>
        </is>
      </c>
      <c r="F3975" t="inlineStr">
        <is>
          <t>USA</t>
        </is>
      </c>
      <c r="G3975" t="inlineStr">
        <is>
          <t>RAV4</t>
        </is>
      </c>
      <c r="H3975" t="inlineStr">
        <is>
          <t>Dealer retail</t>
        </is>
      </c>
      <c r="I3975" t="inlineStr">
        <is>
          <t>Company fleet</t>
        </is>
      </c>
      <c r="J3975" t="inlineStr">
        <is>
          <t>Ravindra Patil</t>
        </is>
      </c>
      <c r="K3975" s="70" t="n">
        <v>17</v>
      </c>
      <c r="L3975" s="71" t="n">
        <v>3714886.2</v>
      </c>
      <c r="M3975" s="71" t="n">
        <v>63153065.4</v>
      </c>
      <c r="N3975" s="71" t="n">
        <v>0</v>
      </c>
      <c r="O3975" s="71" t="n">
        <v>63153065.4</v>
      </c>
      <c r="P3975" s="71" t="n">
        <v>47523816.83</v>
      </c>
      <c r="Q3975" s="71" t="n">
        <v>15629248.57</v>
      </c>
      <c r="R3975" t="inlineStr">
        <is>
          <t>NY-02</t>
        </is>
      </c>
      <c r="S3975" t="inlineStr">
        <is>
          <t>Hybrid</t>
        </is>
      </c>
      <c r="T3975" s="70" t="n">
        <v>19</v>
      </c>
      <c r="U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TY103967</t>
        </is>
      </c>
      <c r="B3976" s="68" t="n">
        <v>46188</v>
      </c>
      <c r="C3976" s="69" t="n">
        <v>2026</v>
      </c>
      <c r="D3976" t="inlineStr">
        <is>
          <t>Jun</t>
        </is>
      </c>
      <c r="E3976" t="inlineStr">
        <is>
          <t>Asia</t>
        </is>
      </c>
      <c r="F3976" t="inlineStr">
        <is>
          <t>Thailand</t>
        </is>
      </c>
      <c r="G3976" t="inlineStr">
        <is>
          <t>Hilux</t>
        </is>
      </c>
      <c r="H3976" t="inlineStr">
        <is>
          <t>Dealer retail</t>
        </is>
      </c>
      <c r="I3976" t="inlineStr">
        <is>
          <t>Private buyer</t>
        </is>
      </c>
      <c r="J3976" t="inlineStr">
        <is>
          <t>Noah Smith</t>
        </is>
      </c>
      <c r="K3976" s="70" t="n">
        <v>10</v>
      </c>
      <c r="L3976" s="71" t="n">
        <v>3908027.44</v>
      </c>
      <c r="M3976" s="71" t="n">
        <v>39080274.4</v>
      </c>
      <c r="N3976" s="71" t="n">
        <v>1954013.72</v>
      </c>
      <c r="O3976" s="71" t="n">
        <v>37126260.68</v>
      </c>
      <c r="P3976" s="71" t="n">
        <v>31089956.62</v>
      </c>
      <c r="Q3976" s="71" t="n">
        <v>6036304.06</v>
      </c>
      <c r="R3976" t="inlineStr">
        <is>
          <t>BK-03</t>
        </is>
      </c>
      <c r="S3976" t="inlineStr">
        <is>
          <t>Diesel</t>
        </is>
      </c>
      <c r="T3976" s="70" t="n">
        <v>11</v>
      </c>
      <c r="U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TY103968</t>
        </is>
      </c>
      <c r="B3977" s="68" t="n">
        <v>46189</v>
      </c>
      <c r="C3977" s="69" t="n">
        <v>2026</v>
      </c>
      <c r="D3977" t="inlineStr">
        <is>
          <t>Jun</t>
        </is>
      </c>
      <c r="E3977" t="inlineStr">
        <is>
          <t>Europe</t>
        </is>
      </c>
      <c r="F3977" t="inlineStr">
        <is>
          <t>UK</t>
        </is>
      </c>
      <c r="G3977" t="inlineStr">
        <is>
          <t>Prius</t>
        </is>
      </c>
      <c r="H3977" t="inlineStr">
        <is>
          <t>Dealer retail</t>
        </is>
      </c>
      <c r="I3977" t="inlineStr">
        <is>
          <t>Private buyer</t>
        </is>
      </c>
      <c r="J3977" t="inlineStr">
        <is>
          <t>Fatima Al-Saud</t>
        </is>
      </c>
      <c r="K3977" s="70" t="n">
        <v>4</v>
      </c>
      <c r="L3977" s="71" t="n">
        <v>3686084.02</v>
      </c>
      <c r="M3977" s="71" t="n">
        <v>14744336.08</v>
      </c>
      <c r="N3977" s="71" t="n">
        <v>442330.08</v>
      </c>
      <c r="O3977" s="71" t="n">
        <v>14302006</v>
      </c>
      <c r="P3977" s="71" t="n">
        <v>11377166.98</v>
      </c>
      <c r="Q3977" s="71" t="n">
        <v>2924839.02</v>
      </c>
      <c r="R3977" t="inlineStr">
        <is>
          <t>LN-02</t>
        </is>
      </c>
      <c r="S3977" t="inlineStr">
        <is>
          <t>Hybrid</t>
        </is>
      </c>
      <c r="T3977" s="70" t="n">
        <v>4</v>
      </c>
      <c r="U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TY103969</t>
        </is>
      </c>
      <c r="B3978" s="68" t="n">
        <v>46189</v>
      </c>
      <c r="C3978" s="69" t="n">
        <v>2026</v>
      </c>
      <c r="D3978" t="inlineStr">
        <is>
          <t>Jun</t>
        </is>
      </c>
      <c r="E3978" t="inlineStr">
        <is>
          <t>Europe</t>
        </is>
      </c>
      <c r="F3978" t="inlineStr">
        <is>
          <t>France</t>
        </is>
      </c>
      <c r="G3978" t="inlineStr">
        <is>
          <t>RAV4</t>
        </is>
      </c>
      <c r="H3978" t="inlineStr">
        <is>
          <t>Fleet</t>
        </is>
      </c>
      <c r="I3978" t="inlineStr">
        <is>
          <t>Private buyer</t>
        </is>
      </c>
      <c r="J3978" t="inlineStr">
        <is>
          <t>Ana Costa</t>
        </is>
      </c>
      <c r="K3978" s="70" t="n">
        <v>38</v>
      </c>
      <c r="L3978" s="71" t="n">
        <v>3550548.18</v>
      </c>
      <c r="M3978" s="71" t="n">
        <v>134920830.84</v>
      </c>
      <c r="N3978" s="71" t="n">
        <v>6746041.54</v>
      </c>
      <c r="O3978" s="71" t="n">
        <v>128174789.3</v>
      </c>
      <c r="P3978" s="71" t="n">
        <v>112177522.45</v>
      </c>
      <c r="Q3978" s="71" t="n">
        <v>15997266.85</v>
      </c>
      <c r="R3978" t="inlineStr">
        <is>
          <t>PA-02</t>
        </is>
      </c>
      <c r="S3978" t="inlineStr">
        <is>
          <t>Hybrid</t>
        </is>
      </c>
      <c r="T3978" s="70" t="n">
        <v>36</v>
      </c>
      <c r="U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TY103970</t>
        </is>
      </c>
      <c r="B3979" s="68" t="n">
        <v>46189</v>
      </c>
      <c r="C3979" s="69" t="n">
        <v>2026</v>
      </c>
      <c r="D3979" t="inlineStr">
        <is>
          <t>Jun</t>
        </is>
      </c>
      <c r="E3979" t="inlineStr">
        <is>
          <t>Japan</t>
        </is>
      </c>
      <c r="F3979" t="inlineStr">
        <is>
          <t>Japan</t>
        </is>
      </c>
      <c r="G3979" t="inlineStr">
        <is>
          <t>RAV4</t>
        </is>
      </c>
      <c r="H3979" t="inlineStr">
        <is>
          <t>Dealer retail</t>
        </is>
      </c>
      <c r="I3979" t="inlineStr">
        <is>
          <t>Private buyer</t>
        </is>
      </c>
      <c r="J3979" t="inlineStr">
        <is>
          <t>Aisha Bello</t>
        </is>
      </c>
      <c r="K3979" s="70" t="n">
        <v>27</v>
      </c>
      <c r="L3979" s="71" t="n">
        <v>3852161.13</v>
      </c>
      <c r="M3979" s="71" t="n">
        <v>104008350.51</v>
      </c>
      <c r="N3979" s="71" t="n">
        <v>3120250.52</v>
      </c>
      <c r="O3979" s="71" t="n">
        <v>100888099.99</v>
      </c>
      <c r="P3979" s="71" t="n">
        <v>74299615.81999999</v>
      </c>
      <c r="Q3979" s="71" t="n">
        <v>26588484.17</v>
      </c>
      <c r="R3979" t="inlineStr">
        <is>
          <t>TK-03</t>
        </is>
      </c>
      <c r="S3979" t="inlineStr">
        <is>
          <t>Petrol</t>
        </is>
      </c>
      <c r="T3979" s="70" t="n">
        <v>26</v>
      </c>
      <c r="U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TY103971</t>
        </is>
      </c>
      <c r="B3980" s="68" t="n">
        <v>46189</v>
      </c>
      <c r="C3980" s="69" t="n">
        <v>2026</v>
      </c>
      <c r="D3980" t="inlineStr">
        <is>
          <t>Jun</t>
        </is>
      </c>
      <c r="E3980" t="inlineStr">
        <is>
          <t>North America</t>
        </is>
      </c>
      <c r="F3980" t="inlineStr">
        <is>
          <t>Canada</t>
        </is>
      </c>
      <c r="G3980" t="inlineStr">
        <is>
          <t>Corolla</t>
        </is>
      </c>
      <c r="H3980" t="inlineStr">
        <is>
          <t>Dealer retail</t>
        </is>
      </c>
      <c r="I3980" t="inlineStr">
        <is>
          <t>Company fleet</t>
        </is>
      </c>
      <c r="J3980" t="inlineStr">
        <is>
          <t>Kofi Mensah</t>
        </is>
      </c>
      <c r="K3980" s="70" t="n">
        <v>32</v>
      </c>
      <c r="L3980" s="71" t="n">
        <v>2951825.26</v>
      </c>
      <c r="M3980" s="71" t="n">
        <v>94458408.31999999</v>
      </c>
      <c r="N3980" s="71" t="n">
        <v>1889168.17</v>
      </c>
      <c r="O3980" s="71" t="n">
        <v>92569240.15000001</v>
      </c>
      <c r="P3980" s="71" t="n">
        <v>72925362.11</v>
      </c>
      <c r="Q3980" s="71" t="n">
        <v>19643878.04</v>
      </c>
      <c r="R3980" t="inlineStr">
        <is>
          <t>TO-04</t>
        </is>
      </c>
      <c r="S3980" t="inlineStr">
        <is>
          <t>Petrol</t>
        </is>
      </c>
      <c r="T3980" s="70" t="n">
        <v>32</v>
      </c>
      <c r="U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TY103972</t>
        </is>
      </c>
      <c r="B3981" s="68" t="n">
        <v>46189</v>
      </c>
      <c r="C3981" s="69" t="n">
        <v>2026</v>
      </c>
      <c r="D3981" t="inlineStr">
        <is>
          <t>Jun</t>
        </is>
      </c>
      <c r="E3981" t="inlineStr">
        <is>
          <t>Middle East</t>
        </is>
      </c>
      <c r="F3981" t="inlineStr">
        <is>
          <t>Saudi Arabia</t>
        </is>
      </c>
      <c r="G3981" t="inlineStr">
        <is>
          <t>Land Cruiser</t>
        </is>
      </c>
      <c r="H3981" t="inlineStr">
        <is>
          <t>Online reservation</t>
        </is>
      </c>
      <c r="I3981" t="inlineStr">
        <is>
          <t>Private buyer</t>
        </is>
      </c>
      <c r="J3981" t="inlineStr">
        <is>
          <t>Ana Costa</t>
        </is>
      </c>
      <c r="K3981" s="70" t="n">
        <v>36</v>
      </c>
      <c r="L3981" s="71" t="n">
        <v>7635635.45</v>
      </c>
      <c r="M3981" s="71" t="n">
        <v>274882876.2</v>
      </c>
      <c r="N3981" s="71" t="n">
        <v>0</v>
      </c>
      <c r="O3981" s="71" t="n">
        <v>274882876.2</v>
      </c>
      <c r="P3981" s="71" t="n">
        <v>206972731.41</v>
      </c>
      <c r="Q3981" s="71" t="n">
        <v>67910144.79000001</v>
      </c>
      <c r="R3981" t="inlineStr">
        <is>
          <t>RY-02</t>
        </is>
      </c>
      <c r="S3981" t="inlineStr">
        <is>
          <t>Diesel</t>
        </is>
      </c>
      <c r="T3981" s="70" t="n">
        <v>40</v>
      </c>
      <c r="U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TY103973</t>
        </is>
      </c>
      <c r="B3982" s="68" t="n">
        <v>46189</v>
      </c>
      <c r="C3982" s="69" t="n">
        <v>2026</v>
      </c>
      <c r="D3982" t="inlineStr">
        <is>
          <t>Jun</t>
        </is>
      </c>
      <c r="E3982" t="inlineStr">
        <is>
          <t>Japan</t>
        </is>
      </c>
      <c r="F3982" t="inlineStr">
        <is>
          <t>Japan</t>
        </is>
      </c>
      <c r="G3982" t="inlineStr">
        <is>
          <t>Land Cruiser</t>
        </is>
      </c>
      <c r="H3982" t="inlineStr">
        <is>
          <t>Dealer retail</t>
        </is>
      </c>
      <c r="I3982" t="inlineStr">
        <is>
          <t>Private buyer</t>
        </is>
      </c>
      <c r="J3982" t="inlineStr">
        <is>
          <t>Ruhi Shaikh</t>
        </is>
      </c>
      <c r="K3982" s="70" t="n">
        <v>9</v>
      </c>
      <c r="L3982" s="71" t="n">
        <v>7981403.55</v>
      </c>
      <c r="M3982" s="71" t="n">
        <v>71832631.95</v>
      </c>
      <c r="N3982" s="71" t="n">
        <v>1436652.64</v>
      </c>
      <c r="O3982" s="71" t="n">
        <v>70395979.31</v>
      </c>
      <c r="P3982" s="71" t="n">
        <v>51603692.35</v>
      </c>
      <c r="Q3982" s="71" t="n">
        <v>18792286.96</v>
      </c>
      <c r="R3982" t="inlineStr">
        <is>
          <t>NG-01</t>
        </is>
      </c>
      <c r="S3982" t="inlineStr">
        <is>
          <t>Petrol</t>
        </is>
      </c>
      <c r="T3982" s="70" t="n">
        <v>9</v>
      </c>
      <c r="U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TY103974</t>
        </is>
      </c>
      <c r="B3983" s="68" t="n">
        <v>46190</v>
      </c>
      <c r="C3983" s="69" t="n">
        <v>2026</v>
      </c>
      <c r="D3983" t="inlineStr">
        <is>
          <t>Jun</t>
        </is>
      </c>
      <c r="E3983" t="inlineStr">
        <is>
          <t>Middle East</t>
        </is>
      </c>
      <c r="F3983" t="inlineStr">
        <is>
          <t>UAE</t>
        </is>
      </c>
      <c r="G3983" t="inlineStr">
        <is>
          <t>RAV4</t>
        </is>
      </c>
      <c r="H3983" t="inlineStr">
        <is>
          <t>Online reservation</t>
        </is>
      </c>
      <c r="I3983" t="inlineStr">
        <is>
          <t>Company fleet</t>
        </is>
      </c>
      <c r="J3983" t="inlineStr">
        <is>
          <t>Arjun Mehta</t>
        </is>
      </c>
      <c r="K3983" s="70" t="n">
        <v>20</v>
      </c>
      <c r="L3983" s="71" t="n">
        <v>3660255.84</v>
      </c>
      <c r="M3983" s="71" t="n">
        <v>73205116.8</v>
      </c>
      <c r="N3983" s="71" t="n">
        <v>1464102.34</v>
      </c>
      <c r="O3983" s="71" t="n">
        <v>71741014.45999999</v>
      </c>
      <c r="P3983" s="71" t="n">
        <v>58086228.34</v>
      </c>
      <c r="Q3983" s="71" t="n">
        <v>13654786.12</v>
      </c>
      <c r="R3983" t="inlineStr">
        <is>
          <t>DB-02</t>
        </is>
      </c>
      <c r="S3983" t="inlineStr">
        <is>
          <t>Petrol</t>
        </is>
      </c>
      <c r="T3983" s="70" t="n">
        <v>22</v>
      </c>
      <c r="U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TY103975</t>
        </is>
      </c>
      <c r="B3984" s="68" t="n">
        <v>46190</v>
      </c>
      <c r="C3984" s="69" t="n">
        <v>2026</v>
      </c>
      <c r="D3984" t="inlineStr">
        <is>
          <t>Jun</t>
        </is>
      </c>
      <c r="E3984" t="inlineStr">
        <is>
          <t>Europe</t>
        </is>
      </c>
      <c r="F3984" t="inlineStr">
        <is>
          <t>UK</t>
        </is>
      </c>
      <c r="G3984" t="inlineStr">
        <is>
          <t>Hilux</t>
        </is>
      </c>
      <c r="H3984" t="inlineStr">
        <is>
          <t>Dealer retail</t>
        </is>
      </c>
      <c r="I3984" t="inlineStr">
        <is>
          <t>Private buyer</t>
        </is>
      </c>
      <c r="J3984" t="inlineStr">
        <is>
          <t>Shraddha Kulkarni</t>
        </is>
      </c>
      <c r="K3984" s="70" t="n">
        <v>41</v>
      </c>
      <c r="L3984" s="71" t="n">
        <v>4236570.19</v>
      </c>
      <c r="M3984" s="71" t="n">
        <v>173699377.79</v>
      </c>
      <c r="N3984" s="71" t="n">
        <v>0</v>
      </c>
      <c r="O3984" s="71" t="n">
        <v>173699377.79</v>
      </c>
      <c r="P3984" s="71" t="n">
        <v>129515626.67</v>
      </c>
      <c r="Q3984" s="71" t="n">
        <v>44183751.12</v>
      </c>
      <c r="R3984" t="inlineStr">
        <is>
          <t>LN-01</t>
        </is>
      </c>
      <c r="S3984" t="inlineStr">
        <is>
          <t>Diesel</t>
        </is>
      </c>
      <c r="T3984" s="70" t="n">
        <v>45</v>
      </c>
      <c r="U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TY103976</t>
        </is>
      </c>
      <c r="B3985" s="68" t="n">
        <v>46190</v>
      </c>
      <c r="C3985" s="69" t="n">
        <v>2026</v>
      </c>
      <c r="D3985" t="inlineStr">
        <is>
          <t>Jun</t>
        </is>
      </c>
      <c r="E3985" t="inlineStr">
        <is>
          <t>North America</t>
        </is>
      </c>
      <c r="F3985" t="inlineStr">
        <is>
          <t>USA</t>
        </is>
      </c>
      <c r="G3985" t="inlineStr">
        <is>
          <t>Prius</t>
        </is>
      </c>
      <c r="H3985" t="inlineStr">
        <is>
          <t>Online reservation</t>
        </is>
      </c>
      <c r="I3985" t="inlineStr">
        <is>
          <t>Private buyer</t>
        </is>
      </c>
      <c r="J3985" t="inlineStr">
        <is>
          <t>Shraddha Kulkarni</t>
        </is>
      </c>
      <c r="K3985" s="70" t="n">
        <v>34</v>
      </c>
      <c r="L3985" s="71" t="n">
        <v>3581067.75</v>
      </c>
      <c r="M3985" s="71" t="n">
        <v>121756303.5</v>
      </c>
      <c r="N3985" s="71" t="n">
        <v>6087815.18</v>
      </c>
      <c r="O3985" s="71" t="n">
        <v>115668488.32</v>
      </c>
      <c r="P3985" s="71" t="n">
        <v>96574258.02</v>
      </c>
      <c r="Q3985" s="71" t="n">
        <v>19094230.3</v>
      </c>
      <c r="R3985" t="inlineStr">
        <is>
          <t>TX-01</t>
        </is>
      </c>
      <c r="S3985" t="inlineStr">
        <is>
          <t>Hybrid</t>
        </is>
      </c>
      <c r="T3985" s="70" t="n">
        <v>35</v>
      </c>
      <c r="U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TY103977</t>
        </is>
      </c>
      <c r="B3986" s="68" t="n">
        <v>46190</v>
      </c>
      <c r="C3986" s="69" t="n">
        <v>2026</v>
      </c>
      <c r="D3986" t="inlineStr">
        <is>
          <t>Jun</t>
        </is>
      </c>
      <c r="E3986" t="inlineStr">
        <is>
          <t>Japan</t>
        </is>
      </c>
      <c r="F3986" t="inlineStr">
        <is>
          <t>Japan</t>
        </is>
      </c>
      <c r="G3986" t="inlineStr">
        <is>
          <t>RAV4</t>
        </is>
      </c>
      <c r="H3986" t="inlineStr">
        <is>
          <t>Online reservation</t>
        </is>
      </c>
      <c r="I3986" t="inlineStr">
        <is>
          <t>Company fleet</t>
        </is>
      </c>
      <c r="J3986" t="inlineStr">
        <is>
          <t>Aisha Bello</t>
        </is>
      </c>
      <c r="K3986" s="70" t="n">
        <v>9</v>
      </c>
      <c r="L3986" s="71" t="n">
        <v>3771616.64</v>
      </c>
      <c r="M3986" s="71" t="n">
        <v>33944549.76</v>
      </c>
      <c r="N3986" s="71" t="n">
        <v>0</v>
      </c>
      <c r="O3986" s="71" t="n">
        <v>33944549.76</v>
      </c>
      <c r="P3986" s="71" t="n">
        <v>24905113.37</v>
      </c>
      <c r="Q3986" s="71" t="n">
        <v>9039436.390000001</v>
      </c>
      <c r="R3986" t="inlineStr">
        <is>
          <t>NG-04</t>
        </is>
      </c>
      <c r="S3986" t="inlineStr">
        <is>
          <t>Petrol</t>
        </is>
      </c>
      <c r="T3986" s="70" t="n">
        <v>9</v>
      </c>
      <c r="U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TY103978</t>
        </is>
      </c>
      <c r="B3987" s="68" t="n">
        <v>46190</v>
      </c>
      <c r="C3987" s="69" t="n">
        <v>2026</v>
      </c>
      <c r="D3987" t="inlineStr">
        <is>
          <t>Jun</t>
        </is>
      </c>
      <c r="E3987" t="inlineStr">
        <is>
          <t>Middle East</t>
        </is>
      </c>
      <c r="F3987" t="inlineStr">
        <is>
          <t>UAE</t>
        </is>
      </c>
      <c r="G3987" t="inlineStr">
        <is>
          <t>RAV4</t>
        </is>
      </c>
      <c r="H3987" t="inlineStr">
        <is>
          <t>Dealer retail</t>
        </is>
      </c>
      <c r="I3987" t="inlineStr">
        <is>
          <t>Private buyer</t>
        </is>
      </c>
      <c r="J3987" t="inlineStr">
        <is>
          <t>Priya Nair</t>
        </is>
      </c>
      <c r="K3987" s="70" t="n">
        <v>45</v>
      </c>
      <c r="L3987" s="71" t="n">
        <v>3879550.52</v>
      </c>
      <c r="M3987" s="71" t="n">
        <v>174579773.4</v>
      </c>
      <c r="N3987" s="71" t="n">
        <v>0</v>
      </c>
      <c r="O3987" s="71" t="n">
        <v>174579773.4</v>
      </c>
      <c r="P3987" s="71" t="n">
        <v>124262991.3</v>
      </c>
      <c r="Q3987" s="71" t="n">
        <v>50316782.1</v>
      </c>
      <c r="R3987" t="inlineStr">
        <is>
          <t>DB-01</t>
        </is>
      </c>
      <c r="S3987" t="inlineStr">
        <is>
          <t>Hybrid</t>
        </is>
      </c>
      <c r="T3987" s="70" t="n">
        <v>49</v>
      </c>
      <c r="U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TY103979</t>
        </is>
      </c>
      <c r="B3988" s="68" t="n">
        <v>46190</v>
      </c>
      <c r="C3988" s="69" t="n">
        <v>2026</v>
      </c>
      <c r="D3988" t="inlineStr">
        <is>
          <t>Jun</t>
        </is>
      </c>
      <c r="E3988" t="inlineStr">
        <is>
          <t>Asia</t>
        </is>
      </c>
      <c r="F3988" t="inlineStr">
        <is>
          <t>Indonesia</t>
        </is>
      </c>
      <c r="G3988" t="inlineStr">
        <is>
          <t>Prius</t>
        </is>
      </c>
      <c r="H3988" t="inlineStr">
        <is>
          <t>Dealer retail</t>
        </is>
      </c>
      <c r="I3988" t="inlineStr">
        <is>
          <t>Company fleet</t>
        </is>
      </c>
      <c r="J3988" t="inlineStr">
        <is>
          <t>Amir Khan</t>
        </is>
      </c>
      <c r="K3988" s="70" t="n">
        <v>43</v>
      </c>
      <c r="L3988" s="71" t="n">
        <v>3912538.32</v>
      </c>
      <c r="M3988" s="71" t="n">
        <v>168239147.76</v>
      </c>
      <c r="N3988" s="71" t="n">
        <v>3364782.96</v>
      </c>
      <c r="O3988" s="71" t="n">
        <v>164874364.8</v>
      </c>
      <c r="P3988" s="71" t="n">
        <v>124612297.59</v>
      </c>
      <c r="Q3988" s="71" t="n">
        <v>40262067.21</v>
      </c>
      <c r="R3988" t="inlineStr">
        <is>
          <t>JK-02</t>
        </is>
      </c>
      <c r="S3988" t="inlineStr">
        <is>
          <t>Hybrid</t>
        </is>
      </c>
      <c r="T3988" s="70" t="n">
        <v>44</v>
      </c>
      <c r="U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TY103980</t>
        </is>
      </c>
      <c r="B3989" s="68" t="n">
        <v>46190</v>
      </c>
      <c r="C3989" s="69" t="n">
        <v>2026</v>
      </c>
      <c r="D3989" t="inlineStr">
        <is>
          <t>Jun</t>
        </is>
      </c>
      <c r="E3989" t="inlineStr">
        <is>
          <t>Japan</t>
        </is>
      </c>
      <c r="F3989" t="inlineStr">
        <is>
          <t>Japan</t>
        </is>
      </c>
      <c r="G3989" t="inlineStr">
        <is>
          <t>Camry</t>
        </is>
      </c>
      <c r="H3989" t="inlineStr">
        <is>
          <t>Dealer retail</t>
        </is>
      </c>
      <c r="I3989" t="inlineStr">
        <is>
          <t>Private buyer</t>
        </is>
      </c>
      <c r="J3989" t="inlineStr">
        <is>
          <t>Aisha Bello</t>
        </is>
      </c>
      <c r="K3989" s="70" t="n">
        <v>27</v>
      </c>
      <c r="L3989" s="71" t="n">
        <v>4183941.33</v>
      </c>
      <c r="M3989" s="71" t="n">
        <v>112966415.91</v>
      </c>
      <c r="N3989" s="71" t="n">
        <v>5648320.8</v>
      </c>
      <c r="O3989" s="71" t="n">
        <v>107318095.11</v>
      </c>
      <c r="P3989" s="71" t="n">
        <v>88203065.93000001</v>
      </c>
      <c r="Q3989" s="71" t="n">
        <v>19115029.18</v>
      </c>
      <c r="R3989" t="inlineStr">
        <is>
          <t>OS-01</t>
        </is>
      </c>
      <c r="S3989" t="inlineStr">
        <is>
          <t>Petrol</t>
        </is>
      </c>
      <c r="T3989" s="70" t="n">
        <v>26</v>
      </c>
      <c r="U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TY103981</t>
        </is>
      </c>
      <c r="B3990" s="68" t="n">
        <v>46190</v>
      </c>
      <c r="C3990" s="69" t="n">
        <v>2026</v>
      </c>
      <c r="D3990" t="inlineStr">
        <is>
          <t>Jun</t>
        </is>
      </c>
      <c r="E3990" t="inlineStr">
        <is>
          <t>Asia</t>
        </is>
      </c>
      <c r="F3990" t="inlineStr">
        <is>
          <t>Indonesia</t>
        </is>
      </c>
      <c r="G3990" t="inlineStr">
        <is>
          <t>Corolla</t>
        </is>
      </c>
      <c r="H3990" t="inlineStr">
        <is>
          <t>Dealer retail</t>
        </is>
      </c>
      <c r="I3990" t="inlineStr">
        <is>
          <t>Private buyer</t>
        </is>
      </c>
      <c r="J3990" t="inlineStr">
        <is>
          <t>Olivia Brown</t>
        </is>
      </c>
      <c r="K3990" s="70" t="n">
        <v>38</v>
      </c>
      <c r="L3990" s="71" t="n">
        <v>2925979.45</v>
      </c>
      <c r="M3990" s="71" t="n">
        <v>111187219.1</v>
      </c>
      <c r="N3990" s="71" t="n">
        <v>3335616.57</v>
      </c>
      <c r="O3990" s="71" t="n">
        <v>107851602.53</v>
      </c>
      <c r="P3990" s="71" t="n">
        <v>88537206.2</v>
      </c>
      <c r="Q3990" s="71" t="n">
        <v>19314396.33</v>
      </c>
      <c r="R3990" t="inlineStr">
        <is>
          <t>JK-04</t>
        </is>
      </c>
      <c r="S3990" t="inlineStr">
        <is>
          <t>Hybrid</t>
        </is>
      </c>
      <c r="T3990" s="70" t="n">
        <v>40</v>
      </c>
      <c r="U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TY103982</t>
        </is>
      </c>
      <c r="B3991" s="68" t="n">
        <v>46191</v>
      </c>
      <c r="C3991" s="69" t="n">
        <v>2026</v>
      </c>
      <c r="D3991" t="inlineStr">
        <is>
          <t>Jun</t>
        </is>
      </c>
      <c r="E3991" t="inlineStr">
        <is>
          <t>Asia</t>
        </is>
      </c>
      <c r="F3991" t="inlineStr">
        <is>
          <t>Indonesia</t>
        </is>
      </c>
      <c r="G3991" t="inlineStr">
        <is>
          <t>RAV4</t>
        </is>
      </c>
      <c r="H3991" t="inlineStr">
        <is>
          <t>Dealer retail</t>
        </is>
      </c>
      <c r="I3991" t="inlineStr">
        <is>
          <t>Private buyer</t>
        </is>
      </c>
      <c r="J3991" t="inlineStr">
        <is>
          <t>Kofi Mensah</t>
        </is>
      </c>
      <c r="K3991" s="70" t="n">
        <v>14</v>
      </c>
      <c r="L3991" s="71" t="n">
        <v>3845775.86</v>
      </c>
      <c r="M3991" s="71" t="n">
        <v>53840862.04</v>
      </c>
      <c r="N3991" s="71" t="n">
        <v>2692043.1</v>
      </c>
      <c r="O3991" s="71" t="n">
        <v>51148818.94</v>
      </c>
      <c r="P3991" s="71" t="n">
        <v>40893772.61</v>
      </c>
      <c r="Q3991" s="71" t="n">
        <v>10255046.33</v>
      </c>
      <c r="R3991" t="inlineStr">
        <is>
          <t>JK-03</t>
        </is>
      </c>
      <c r="S3991" t="inlineStr">
        <is>
          <t>Hybrid</t>
        </is>
      </c>
      <c r="T3991" s="70" t="n">
        <v>14</v>
      </c>
      <c r="U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TY103983</t>
        </is>
      </c>
      <c r="B3992" s="68" t="n">
        <v>46191</v>
      </c>
      <c r="C3992" s="69" t="n">
        <v>2026</v>
      </c>
      <c r="D3992" t="inlineStr">
        <is>
          <t>Jun</t>
        </is>
      </c>
      <c r="E3992" t="inlineStr">
        <is>
          <t>Japan</t>
        </is>
      </c>
      <c r="F3992" t="inlineStr">
        <is>
          <t>Japan</t>
        </is>
      </c>
      <c r="G3992" t="inlineStr">
        <is>
          <t>RAV4</t>
        </is>
      </c>
      <c r="H3992" t="inlineStr">
        <is>
          <t>Dealer retail</t>
        </is>
      </c>
      <c r="I3992" t="inlineStr">
        <is>
          <t>Company fleet</t>
        </is>
      </c>
      <c r="J3992" t="inlineStr">
        <is>
          <t>Hiroshi Tanaka</t>
        </is>
      </c>
      <c r="K3992" s="70" t="n">
        <v>22</v>
      </c>
      <c r="L3992" s="71" t="n">
        <v>3627374</v>
      </c>
      <c r="M3992" s="71" t="n">
        <v>79802228</v>
      </c>
      <c r="N3992" s="71" t="n">
        <v>0</v>
      </c>
      <c r="O3992" s="71" t="n">
        <v>79802228</v>
      </c>
      <c r="P3992" s="71" t="n">
        <v>60856851.29</v>
      </c>
      <c r="Q3992" s="71" t="n">
        <v>18945376.71</v>
      </c>
      <c r="R3992" t="inlineStr">
        <is>
          <t>TK-01</t>
        </is>
      </c>
      <c r="S3992" t="inlineStr">
        <is>
          <t>Hybrid</t>
        </is>
      </c>
      <c r="T3992" s="70" t="n">
        <v>22</v>
      </c>
      <c r="U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TY103984</t>
        </is>
      </c>
      <c r="B3993" s="68" t="n">
        <v>46191</v>
      </c>
      <c r="C3993" s="69" t="n">
        <v>2026</v>
      </c>
      <c r="D3993" t="inlineStr">
        <is>
          <t>Jun</t>
        </is>
      </c>
      <c r="E3993" t="inlineStr">
        <is>
          <t>North America</t>
        </is>
      </c>
      <c r="F3993" t="inlineStr">
        <is>
          <t>USA</t>
        </is>
      </c>
      <c r="G3993" t="inlineStr">
        <is>
          <t>Corolla</t>
        </is>
      </c>
      <c r="H3993" t="inlineStr">
        <is>
          <t>Dealer retail</t>
        </is>
      </c>
      <c r="I3993" t="inlineStr">
        <is>
          <t>Private buyer</t>
        </is>
      </c>
      <c r="J3993" t="inlineStr">
        <is>
          <t>Aisha Bello</t>
        </is>
      </c>
      <c r="K3993" s="70" t="n">
        <v>25</v>
      </c>
      <c r="L3993" s="71" t="n">
        <v>2900850.42</v>
      </c>
      <c r="M3993" s="71" t="n">
        <v>72521260.5</v>
      </c>
      <c r="N3993" s="71" t="n">
        <v>2175637.81</v>
      </c>
      <c r="O3993" s="71" t="n">
        <v>70345622.69</v>
      </c>
      <c r="P3993" s="71" t="n">
        <v>55610246.54</v>
      </c>
      <c r="Q3993" s="71" t="n">
        <v>14735376.15</v>
      </c>
      <c r="R3993" t="inlineStr">
        <is>
          <t>NY-02</t>
        </is>
      </c>
      <c r="S3993" t="inlineStr">
        <is>
          <t>Petrol</t>
        </is>
      </c>
      <c r="T3993" s="70" t="n">
        <v>24</v>
      </c>
      <c r="U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TY103985</t>
        </is>
      </c>
      <c r="B3994" s="68" t="n">
        <v>46191</v>
      </c>
      <c r="C3994" s="69" t="n">
        <v>2026</v>
      </c>
      <c r="D3994" t="inlineStr">
        <is>
          <t>Jun</t>
        </is>
      </c>
      <c r="E3994" t="inlineStr">
        <is>
          <t>North America</t>
        </is>
      </c>
      <c r="F3994" t="inlineStr">
        <is>
          <t>USA</t>
        </is>
      </c>
      <c r="G3994" t="inlineStr">
        <is>
          <t>Land Cruiser</t>
        </is>
      </c>
      <c r="H3994" t="inlineStr">
        <is>
          <t>Dealer retail</t>
        </is>
      </c>
      <c r="I3994" t="inlineStr">
        <is>
          <t>Private buyer</t>
        </is>
      </c>
      <c r="J3994" t="inlineStr">
        <is>
          <t>Priya Nair</t>
        </is>
      </c>
      <c r="K3994" s="70" t="n">
        <v>11</v>
      </c>
      <c r="L3994" s="71" t="n">
        <v>7881560.75</v>
      </c>
      <c r="M3994" s="71" t="n">
        <v>86697168.25</v>
      </c>
      <c r="N3994" s="71" t="n">
        <v>2600915.05</v>
      </c>
      <c r="O3994" s="71" t="n">
        <v>84096253.2</v>
      </c>
      <c r="P3994" s="71" t="n">
        <v>59946077.47</v>
      </c>
      <c r="Q3994" s="71" t="n">
        <v>24150175.73</v>
      </c>
      <c r="R3994" t="inlineStr">
        <is>
          <t>NY-03</t>
        </is>
      </c>
      <c r="S3994" t="inlineStr">
        <is>
          <t>Petrol</t>
        </is>
      </c>
      <c r="T3994" s="70" t="n">
        <v>12</v>
      </c>
      <c r="U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TY103986</t>
        </is>
      </c>
      <c r="B3995" s="68" t="n">
        <v>46191</v>
      </c>
      <c r="C3995" s="69" t="n">
        <v>2026</v>
      </c>
      <c r="D3995" t="inlineStr">
        <is>
          <t>Jun</t>
        </is>
      </c>
      <c r="E3995" t="inlineStr">
        <is>
          <t>Asia</t>
        </is>
      </c>
      <c r="F3995" t="inlineStr">
        <is>
          <t>India</t>
        </is>
      </c>
      <c r="G3995" t="inlineStr">
        <is>
          <t>RAV4</t>
        </is>
      </c>
      <c r="H3995" t="inlineStr">
        <is>
          <t>Dealer retail</t>
        </is>
      </c>
      <c r="I3995" t="inlineStr">
        <is>
          <t>Company fleet</t>
        </is>
      </c>
      <c r="J3995" t="inlineStr">
        <is>
          <t>Lucas Martin</t>
        </is>
      </c>
      <c r="K3995" s="70" t="n">
        <v>43</v>
      </c>
      <c r="L3995" s="71" t="n">
        <v>3846369.22</v>
      </c>
      <c r="M3995" s="71" t="n">
        <v>165393876.46</v>
      </c>
      <c r="N3995" s="71" t="n">
        <v>0</v>
      </c>
      <c r="O3995" s="71" t="n">
        <v>165393876.46</v>
      </c>
      <c r="P3995" s="71" t="n">
        <v>123092071.42</v>
      </c>
      <c r="Q3995" s="71" t="n">
        <v>42301805.04</v>
      </c>
      <c r="R3995" t="inlineStr">
        <is>
          <t>BL-02</t>
        </is>
      </c>
      <c r="S3995" t="inlineStr">
        <is>
          <t>Hybrid</t>
        </is>
      </c>
      <c r="T3995" s="70" t="n">
        <v>43</v>
      </c>
      <c r="U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TY103987</t>
        </is>
      </c>
      <c r="B3996" s="68" t="n">
        <v>46191</v>
      </c>
      <c r="C3996" s="69" t="n">
        <v>2026</v>
      </c>
      <c r="D3996" t="inlineStr">
        <is>
          <t>Jun</t>
        </is>
      </c>
      <c r="E3996" t="inlineStr">
        <is>
          <t>North America</t>
        </is>
      </c>
      <c r="F3996" t="inlineStr">
        <is>
          <t>Canada</t>
        </is>
      </c>
      <c r="G3996" t="inlineStr">
        <is>
          <t>Camry</t>
        </is>
      </c>
      <c r="H3996" t="inlineStr">
        <is>
          <t>Dealer retail</t>
        </is>
      </c>
      <c r="I3996" t="inlineStr">
        <is>
          <t>Private buyer</t>
        </is>
      </c>
      <c r="J3996" t="inlineStr">
        <is>
          <t>Ana Costa</t>
        </is>
      </c>
      <c r="K3996" s="70" t="n">
        <v>41</v>
      </c>
      <c r="L3996" s="71" t="n">
        <v>4014315.9</v>
      </c>
      <c r="M3996" s="71" t="n">
        <v>164586951.9</v>
      </c>
      <c r="N3996" s="71" t="n">
        <v>3291739.04</v>
      </c>
      <c r="O3996" s="71" t="n">
        <v>161295212.86</v>
      </c>
      <c r="P3996" s="71" t="n">
        <v>134319160.53</v>
      </c>
      <c r="Q3996" s="71" t="n">
        <v>26976052.33</v>
      </c>
      <c r="R3996" t="inlineStr">
        <is>
          <t>TO-01</t>
        </is>
      </c>
      <c r="S3996" t="inlineStr">
        <is>
          <t>Petrol</t>
        </is>
      </c>
      <c r="T3996" s="70" t="n">
        <v>43</v>
      </c>
      <c r="U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TY103988</t>
        </is>
      </c>
      <c r="B3997" s="68" t="n">
        <v>46191</v>
      </c>
      <c r="C3997" s="69" t="n">
        <v>2026</v>
      </c>
      <c r="D3997" t="inlineStr">
        <is>
          <t>Jun</t>
        </is>
      </c>
      <c r="E3997" t="inlineStr">
        <is>
          <t>North America</t>
        </is>
      </c>
      <c r="F3997" t="inlineStr">
        <is>
          <t>Canada</t>
        </is>
      </c>
      <c r="G3997" t="inlineStr">
        <is>
          <t>Camry</t>
        </is>
      </c>
      <c r="H3997" t="inlineStr">
        <is>
          <t>Online reservation</t>
        </is>
      </c>
      <c r="I3997" t="inlineStr">
        <is>
          <t>Company fleet</t>
        </is>
      </c>
      <c r="J3997" t="inlineStr">
        <is>
          <t>Carlos Silva</t>
        </is>
      </c>
      <c r="K3997" s="70" t="n">
        <v>47</v>
      </c>
      <c r="L3997" s="71" t="n">
        <v>3936571.56</v>
      </c>
      <c r="M3997" s="71" t="n">
        <v>185018863.32</v>
      </c>
      <c r="N3997" s="71" t="n">
        <v>3700377.27</v>
      </c>
      <c r="O3997" s="71" t="n">
        <v>181318486.05</v>
      </c>
      <c r="P3997" s="71" t="n">
        <v>148375629.18</v>
      </c>
      <c r="Q3997" s="71" t="n">
        <v>32942856.87</v>
      </c>
      <c r="R3997" t="inlineStr">
        <is>
          <t>TO-04</t>
        </is>
      </c>
      <c r="S3997" t="inlineStr">
        <is>
          <t>Hybrid</t>
        </is>
      </c>
      <c r="T3997" s="70" t="n">
        <v>49</v>
      </c>
      <c r="U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TY103989</t>
        </is>
      </c>
      <c r="B3998" s="68" t="n">
        <v>46191</v>
      </c>
      <c r="C3998" s="69" t="n">
        <v>2026</v>
      </c>
      <c r="D3998" t="inlineStr">
        <is>
          <t>Jun</t>
        </is>
      </c>
      <c r="E3998" t="inlineStr">
        <is>
          <t>North America</t>
        </is>
      </c>
      <c r="F3998" t="inlineStr">
        <is>
          <t>Canada</t>
        </is>
      </c>
      <c r="G3998" t="inlineStr">
        <is>
          <t>Prius</t>
        </is>
      </c>
      <c r="H3998" t="inlineStr">
        <is>
          <t>Dealer retail</t>
        </is>
      </c>
      <c r="I3998" t="inlineStr">
        <is>
          <t>Private buyer</t>
        </is>
      </c>
      <c r="J3998" t="inlineStr">
        <is>
          <t>Fatima Al-Saud</t>
        </is>
      </c>
      <c r="K3998" s="70" t="n">
        <v>44</v>
      </c>
      <c r="L3998" s="71" t="n">
        <v>3789187.73</v>
      </c>
      <c r="M3998" s="71" t="n">
        <v>166724260.12</v>
      </c>
      <c r="N3998" s="71" t="n">
        <v>8336213.01</v>
      </c>
      <c r="O3998" s="71" t="n">
        <v>158388047.11</v>
      </c>
      <c r="P3998" s="71" t="n">
        <v>127801660.12</v>
      </c>
      <c r="Q3998" s="71" t="n">
        <v>30586386.99</v>
      </c>
      <c r="R3998" t="inlineStr">
        <is>
          <t>TO-02</t>
        </is>
      </c>
      <c r="S3998" t="inlineStr">
        <is>
          <t>Hybrid</t>
        </is>
      </c>
      <c r="T3998" s="70" t="n">
        <v>46</v>
      </c>
      <c r="U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TY103990</t>
        </is>
      </c>
      <c r="B3999" s="68" t="n">
        <v>46191</v>
      </c>
      <c r="C3999" s="69" t="n">
        <v>2026</v>
      </c>
      <c r="D3999" t="inlineStr">
        <is>
          <t>Jun</t>
        </is>
      </c>
      <c r="E3999" t="inlineStr">
        <is>
          <t>Japan</t>
        </is>
      </c>
      <c r="F3999" t="inlineStr">
        <is>
          <t>Japan</t>
        </is>
      </c>
      <c r="G3999" t="inlineStr">
        <is>
          <t>Corolla</t>
        </is>
      </c>
      <c r="H3999" t="inlineStr">
        <is>
          <t>Dealer retail</t>
        </is>
      </c>
      <c r="I3999" t="inlineStr">
        <is>
          <t>Private buyer</t>
        </is>
      </c>
      <c r="J3999" t="inlineStr">
        <is>
          <t>Carlos Silva</t>
        </is>
      </c>
      <c r="K3999" s="70" t="n">
        <v>32</v>
      </c>
      <c r="L3999" s="71" t="n">
        <v>2984242.3</v>
      </c>
      <c r="M3999" s="71" t="n">
        <v>95495753.59999999</v>
      </c>
      <c r="N3999" s="71" t="n">
        <v>2864872.61</v>
      </c>
      <c r="O3999" s="71" t="n">
        <v>92630880.98999999</v>
      </c>
      <c r="P3999" s="71" t="n">
        <v>70646904.67</v>
      </c>
      <c r="Q3999" s="71" t="n">
        <v>21983976.32</v>
      </c>
      <c r="R3999" t="inlineStr">
        <is>
          <t>NG-02</t>
        </is>
      </c>
      <c r="S3999" t="inlineStr">
        <is>
          <t>Hybrid</t>
        </is>
      </c>
      <c r="T3999" s="70" t="n">
        <v>31</v>
      </c>
      <c r="U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TY103991</t>
        </is>
      </c>
      <c r="B4000" s="68" t="n">
        <v>46191</v>
      </c>
      <c r="C4000" s="69" t="n">
        <v>2026</v>
      </c>
      <c r="D4000" t="inlineStr">
        <is>
          <t>Jun</t>
        </is>
      </c>
      <c r="E4000" t="inlineStr">
        <is>
          <t>Europe</t>
        </is>
      </c>
      <c r="F4000" t="inlineStr">
        <is>
          <t>Germany</t>
        </is>
      </c>
      <c r="G4000" t="inlineStr">
        <is>
          <t>Corolla</t>
        </is>
      </c>
      <c r="H4000" t="inlineStr">
        <is>
          <t>Dealer retail</t>
        </is>
      </c>
      <c r="I4000" t="inlineStr">
        <is>
          <t>Company fleet</t>
        </is>
      </c>
      <c r="J4000" t="inlineStr">
        <is>
          <t>Arjun Mehta</t>
        </is>
      </c>
      <c r="K4000" s="70" t="n">
        <v>35</v>
      </c>
      <c r="L4000" s="71" t="n">
        <v>2858854.28</v>
      </c>
      <c r="M4000" s="71" t="n">
        <v>100059899.8</v>
      </c>
      <c r="N4000" s="71" t="n">
        <v>3001796.99</v>
      </c>
      <c r="O4000" s="71" t="n">
        <v>97058102.81</v>
      </c>
      <c r="P4000" s="71" t="n">
        <v>78540039.84999999</v>
      </c>
      <c r="Q4000" s="71" t="n">
        <v>18518062.96</v>
      </c>
      <c r="R4000" t="inlineStr">
        <is>
          <t>BE-03</t>
        </is>
      </c>
      <c r="S4000" t="inlineStr">
        <is>
          <t>Hybrid</t>
        </is>
      </c>
      <c r="T4000" s="70" t="n">
        <v>35</v>
      </c>
      <c r="U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TY103992</t>
        </is>
      </c>
      <c r="B4001" s="68" t="n">
        <v>46191</v>
      </c>
      <c r="C4001" s="69" t="n">
        <v>2026</v>
      </c>
      <c r="D4001" t="inlineStr">
        <is>
          <t>Jun</t>
        </is>
      </c>
      <c r="E4001" t="inlineStr">
        <is>
          <t>Japan</t>
        </is>
      </c>
      <c r="F4001" t="inlineStr">
        <is>
          <t>Japan</t>
        </is>
      </c>
      <c r="G4001" t="inlineStr">
        <is>
          <t>Land Cruiser</t>
        </is>
      </c>
      <c r="H4001" t="inlineStr">
        <is>
          <t>Dealer retail</t>
        </is>
      </c>
      <c r="I4001" t="inlineStr">
        <is>
          <t>Company fleet</t>
        </is>
      </c>
      <c r="J4001" t="inlineStr">
        <is>
          <t>Yuki Sato</t>
        </is>
      </c>
      <c r="K4001" s="70" t="n">
        <v>12</v>
      </c>
      <c r="L4001" s="71" t="n">
        <v>8037904.49</v>
      </c>
      <c r="M4001" s="71" t="n">
        <v>96454853.88</v>
      </c>
      <c r="N4001" s="71" t="n">
        <v>0</v>
      </c>
      <c r="O4001" s="71" t="n">
        <v>96454853.88</v>
      </c>
      <c r="P4001" s="71" t="n">
        <v>65005642.57</v>
      </c>
      <c r="Q4001" s="71" t="n">
        <v>31449211.31</v>
      </c>
      <c r="R4001" t="inlineStr">
        <is>
          <t>TK-03</t>
        </is>
      </c>
      <c r="S4001" t="inlineStr">
        <is>
          <t>Hybrid</t>
        </is>
      </c>
      <c r="T4001" s="70" t="n">
        <v>12</v>
      </c>
      <c r="U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TY103993</t>
        </is>
      </c>
      <c r="B4002" s="68" t="n">
        <v>46191</v>
      </c>
      <c r="C4002" s="69" t="n">
        <v>2026</v>
      </c>
      <c r="D4002" t="inlineStr">
        <is>
          <t>Jun</t>
        </is>
      </c>
      <c r="E4002" t="inlineStr">
        <is>
          <t>North America</t>
        </is>
      </c>
      <c r="F4002" t="inlineStr">
        <is>
          <t>Canada</t>
        </is>
      </c>
      <c r="G4002" t="inlineStr">
        <is>
          <t>Hilux</t>
        </is>
      </c>
      <c r="H4002" t="inlineStr">
        <is>
          <t>Fleet</t>
        </is>
      </c>
      <c r="I4002" t="inlineStr">
        <is>
          <t>Private buyer</t>
        </is>
      </c>
      <c r="J4002" t="inlineStr">
        <is>
          <t>Yuki Sato</t>
        </is>
      </c>
      <c r="K4002" s="70" t="n">
        <v>16</v>
      </c>
      <c r="L4002" s="71" t="n">
        <v>3977284.74</v>
      </c>
      <c r="M4002" s="71" t="n">
        <v>63636555.84</v>
      </c>
      <c r="N4002" s="71" t="n">
        <v>1909096.68</v>
      </c>
      <c r="O4002" s="71" t="n">
        <v>61727459.16</v>
      </c>
      <c r="P4002" s="71" t="n">
        <v>51533023.99</v>
      </c>
      <c r="Q4002" s="71" t="n">
        <v>10194435.17</v>
      </c>
      <c r="R4002" t="inlineStr">
        <is>
          <t>TO-01</t>
        </is>
      </c>
      <c r="S4002" t="inlineStr">
        <is>
          <t>Diesel</t>
        </is>
      </c>
      <c r="T4002" s="70" t="n">
        <v>18</v>
      </c>
      <c r="U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TY103994</t>
        </is>
      </c>
      <c r="B4003" s="68" t="n">
        <v>46191</v>
      </c>
      <c r="C4003" s="69" t="n">
        <v>2026</v>
      </c>
      <c r="D4003" t="inlineStr">
        <is>
          <t>Jun</t>
        </is>
      </c>
      <c r="E4003" t="inlineStr">
        <is>
          <t>Asia</t>
        </is>
      </c>
      <c r="F4003" t="inlineStr">
        <is>
          <t>India</t>
        </is>
      </c>
      <c r="G4003" t="inlineStr">
        <is>
          <t>Hilux</t>
        </is>
      </c>
      <c r="H4003" t="inlineStr">
        <is>
          <t>Dealer retail</t>
        </is>
      </c>
      <c r="I4003" t="inlineStr">
        <is>
          <t>Private buyer</t>
        </is>
      </c>
      <c r="J4003" t="inlineStr">
        <is>
          <t>Sara Rossi</t>
        </is>
      </c>
      <c r="K4003" s="70" t="n">
        <v>12</v>
      </c>
      <c r="L4003" s="71" t="n">
        <v>4192969.04</v>
      </c>
      <c r="M4003" s="71" t="n">
        <v>50315628.48</v>
      </c>
      <c r="N4003" s="71" t="n">
        <v>1509468.85</v>
      </c>
      <c r="O4003" s="71" t="n">
        <v>48806159.63</v>
      </c>
      <c r="P4003" s="71" t="n">
        <v>38745412.3</v>
      </c>
      <c r="Q4003" s="71" t="n">
        <v>10060747.33</v>
      </c>
      <c r="R4003" t="inlineStr">
        <is>
          <t>DL-04</t>
        </is>
      </c>
      <c r="S4003" t="inlineStr">
        <is>
          <t>Diesel</t>
        </is>
      </c>
      <c r="T4003" s="70" t="n">
        <v>12</v>
      </c>
      <c r="U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TY103995</t>
        </is>
      </c>
      <c r="B4004" s="68" t="n">
        <v>46191</v>
      </c>
      <c r="C4004" s="69" t="n">
        <v>2026</v>
      </c>
      <c r="D4004" t="inlineStr">
        <is>
          <t>Jun</t>
        </is>
      </c>
      <c r="E4004" t="inlineStr">
        <is>
          <t>Japan</t>
        </is>
      </c>
      <c r="F4004" t="inlineStr">
        <is>
          <t>Japan</t>
        </is>
      </c>
      <c r="G4004" t="inlineStr">
        <is>
          <t>Corolla</t>
        </is>
      </c>
      <c r="H4004" t="inlineStr">
        <is>
          <t>Dealer retail</t>
        </is>
      </c>
      <c r="I4004" t="inlineStr">
        <is>
          <t>Company fleet</t>
        </is>
      </c>
      <c r="J4004" t="inlineStr">
        <is>
          <t>Kofi Mensah</t>
        </is>
      </c>
      <c r="K4004" s="70" t="n">
        <v>8</v>
      </c>
      <c r="L4004" s="71" t="n">
        <v>2907865.71</v>
      </c>
      <c r="M4004" s="71" t="n">
        <v>23262925.68</v>
      </c>
      <c r="N4004" s="71" t="n">
        <v>0</v>
      </c>
      <c r="O4004" s="71" t="n">
        <v>23262925.68</v>
      </c>
      <c r="P4004" s="71" t="n">
        <v>17704063.69</v>
      </c>
      <c r="Q4004" s="71" t="n">
        <v>5558861.99</v>
      </c>
      <c r="R4004" t="inlineStr">
        <is>
          <t>NG-01</t>
        </is>
      </c>
      <c r="S4004" t="inlineStr">
        <is>
          <t>Hybrid</t>
        </is>
      </c>
      <c r="T4004" s="70" t="n">
        <v>9</v>
      </c>
      <c r="U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TY103996</t>
        </is>
      </c>
      <c r="B4005" s="68" t="n">
        <v>46191</v>
      </c>
      <c r="C4005" s="69" t="n">
        <v>2026</v>
      </c>
      <c r="D4005" t="inlineStr">
        <is>
          <t>Jun</t>
        </is>
      </c>
      <c r="E4005" t="inlineStr">
        <is>
          <t>Japan</t>
        </is>
      </c>
      <c r="F4005" t="inlineStr">
        <is>
          <t>Japan</t>
        </is>
      </c>
      <c r="G4005" t="inlineStr">
        <is>
          <t>bZ4X</t>
        </is>
      </c>
      <c r="H4005" t="inlineStr">
        <is>
          <t>Dealer retail</t>
        </is>
      </c>
      <c r="I4005" t="inlineStr">
        <is>
          <t>Government</t>
        </is>
      </c>
      <c r="J4005" t="inlineStr">
        <is>
          <t>Noah Smith</t>
        </is>
      </c>
      <c r="K4005" s="70" t="n">
        <v>35</v>
      </c>
      <c r="L4005" s="71" t="n">
        <v>7059100.22</v>
      </c>
      <c r="M4005" s="71" t="n">
        <v>247068507.7</v>
      </c>
      <c r="N4005" s="71" t="n">
        <v>12353425.38</v>
      </c>
      <c r="O4005" s="71" t="n">
        <v>234715082.32</v>
      </c>
      <c r="P4005" s="71" t="n">
        <v>194369981.85</v>
      </c>
      <c r="Q4005" s="71" t="n">
        <v>40345100.47</v>
      </c>
      <c r="R4005" t="inlineStr">
        <is>
          <t>NG-01</t>
        </is>
      </c>
      <c r="S4005" t="inlineStr">
        <is>
          <t>EV</t>
        </is>
      </c>
      <c r="T4005" s="70" t="n">
        <v>35</v>
      </c>
      <c r="U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TY103997</t>
        </is>
      </c>
      <c r="B4006" s="68" t="n">
        <v>46191</v>
      </c>
      <c r="C4006" s="69" t="n">
        <v>2026</v>
      </c>
      <c r="D4006" t="inlineStr">
        <is>
          <t>Jun</t>
        </is>
      </c>
      <c r="E4006" t="inlineStr">
        <is>
          <t>Europe</t>
        </is>
      </c>
      <c r="F4006" t="inlineStr">
        <is>
          <t>Germany</t>
        </is>
      </c>
      <c r="G4006" t="inlineStr">
        <is>
          <t>bZ4X</t>
        </is>
      </c>
      <c r="H4006" t="inlineStr">
        <is>
          <t>Fleet</t>
        </is>
      </c>
      <c r="I4006" t="inlineStr">
        <is>
          <t>Government</t>
        </is>
      </c>
      <c r="J4006" t="inlineStr">
        <is>
          <t>Ravindra Patil</t>
        </is>
      </c>
      <c r="K4006" s="70" t="n">
        <v>13</v>
      </c>
      <c r="L4006" s="71" t="n">
        <v>7275341.87</v>
      </c>
      <c r="M4006" s="71" t="n">
        <v>94579444.31</v>
      </c>
      <c r="N4006" s="71" t="n">
        <v>1891588.89</v>
      </c>
      <c r="O4006" s="71" t="n">
        <v>92687855.42</v>
      </c>
      <c r="P4006" s="71" t="n">
        <v>72098247.98</v>
      </c>
      <c r="Q4006" s="71" t="n">
        <v>20589607.44</v>
      </c>
      <c r="R4006" t="inlineStr">
        <is>
          <t>BE-01</t>
        </is>
      </c>
      <c r="S4006" t="inlineStr">
        <is>
          <t>EV</t>
        </is>
      </c>
      <c r="T4006" s="70" t="n">
        <v>13</v>
      </c>
      <c r="U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TY103998</t>
        </is>
      </c>
      <c r="B4007" s="68" t="n">
        <v>46191</v>
      </c>
      <c r="C4007" s="69" t="n">
        <v>2026</v>
      </c>
      <c r="D4007" t="inlineStr">
        <is>
          <t>Jun</t>
        </is>
      </c>
      <c r="E4007" t="inlineStr">
        <is>
          <t>North America</t>
        </is>
      </c>
      <c r="F4007" t="inlineStr">
        <is>
          <t>USA</t>
        </is>
      </c>
      <c r="G4007" t="inlineStr">
        <is>
          <t>Prius</t>
        </is>
      </c>
      <c r="H4007" t="inlineStr">
        <is>
          <t>Dealer retail</t>
        </is>
      </c>
      <c r="I4007" t="inlineStr">
        <is>
          <t>Company fleet</t>
        </is>
      </c>
      <c r="J4007" t="inlineStr">
        <is>
          <t>Olivia Brown</t>
        </is>
      </c>
      <c r="K4007" s="70" t="n">
        <v>36</v>
      </c>
      <c r="L4007" s="71" t="n">
        <v>3832654.66</v>
      </c>
      <c r="M4007" s="71" t="n">
        <v>137975567.76</v>
      </c>
      <c r="N4007" s="71" t="n">
        <v>0</v>
      </c>
      <c r="O4007" s="71" t="n">
        <v>137975567.76</v>
      </c>
      <c r="P4007" s="71" t="n">
        <v>99333668.84999999</v>
      </c>
      <c r="Q4007" s="71" t="n">
        <v>38641898.91</v>
      </c>
      <c r="R4007" t="inlineStr">
        <is>
          <t>TX-04</t>
        </is>
      </c>
      <c r="S4007" t="inlineStr">
        <is>
          <t>Hybrid</t>
        </is>
      </c>
      <c r="T4007" s="70" t="n">
        <v>39</v>
      </c>
      <c r="U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TY103999</t>
        </is>
      </c>
      <c r="B4008" s="68" t="n">
        <v>46192</v>
      </c>
      <c r="C4008" s="69" t="n">
        <v>2026</v>
      </c>
      <c r="D4008" t="inlineStr">
        <is>
          <t>Jun</t>
        </is>
      </c>
      <c r="E4008" t="inlineStr">
        <is>
          <t>Asia</t>
        </is>
      </c>
      <c r="F4008" t="inlineStr">
        <is>
          <t>India</t>
        </is>
      </c>
      <c r="G4008" t="inlineStr">
        <is>
          <t>Corolla</t>
        </is>
      </c>
      <c r="H4008" t="inlineStr">
        <is>
          <t>Fleet</t>
        </is>
      </c>
      <c r="I4008" t="inlineStr">
        <is>
          <t>Company fleet</t>
        </is>
      </c>
      <c r="J4008" t="inlineStr">
        <is>
          <t>Arjun Mehta</t>
        </is>
      </c>
      <c r="K4008" s="70" t="n">
        <v>36</v>
      </c>
      <c r="L4008" s="71" t="n">
        <v>2817758.94</v>
      </c>
      <c r="M4008" s="71" t="n">
        <v>101439321.84</v>
      </c>
      <c r="N4008" s="71" t="n">
        <v>0</v>
      </c>
      <c r="O4008" s="71" t="n">
        <v>101439321.84</v>
      </c>
      <c r="P4008" s="71" t="n">
        <v>80980508.94</v>
      </c>
      <c r="Q4008" s="71" t="n">
        <v>20458812.9</v>
      </c>
      <c r="R4008" t="inlineStr">
        <is>
          <t>BL-02</t>
        </is>
      </c>
      <c r="S4008" t="inlineStr">
        <is>
          <t>Petrol</t>
        </is>
      </c>
      <c r="T4008" s="70" t="n">
        <v>36</v>
      </c>
      <c r="U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TY104000</t>
        </is>
      </c>
      <c r="B4009" s="68" t="n">
        <v>46192</v>
      </c>
      <c r="C4009" s="69" t="n">
        <v>2026</v>
      </c>
      <c r="D4009" t="inlineStr">
        <is>
          <t>Jun</t>
        </is>
      </c>
      <c r="E4009" t="inlineStr">
        <is>
          <t>Japan</t>
        </is>
      </c>
      <c r="F4009" t="inlineStr">
        <is>
          <t>Japan</t>
        </is>
      </c>
      <c r="G4009" t="inlineStr">
        <is>
          <t>bZ4X</t>
        </is>
      </c>
      <c r="H4009" t="inlineStr">
        <is>
          <t>Dealer retail</t>
        </is>
      </c>
      <c r="I4009" t="inlineStr">
        <is>
          <t>Private buyer</t>
        </is>
      </c>
      <c r="J4009" t="inlineStr">
        <is>
          <t>Aisha Bello</t>
        </is>
      </c>
      <c r="K4009" s="70" t="n">
        <v>33</v>
      </c>
      <c r="L4009" s="71" t="n">
        <v>6931314.97</v>
      </c>
      <c r="M4009" s="71" t="n">
        <v>228733394.01</v>
      </c>
      <c r="N4009" s="71" t="n">
        <v>4574667.88</v>
      </c>
      <c r="O4009" s="71" t="n">
        <v>224158726.13</v>
      </c>
      <c r="P4009" s="71" t="n">
        <v>171878366</v>
      </c>
      <c r="Q4009" s="71" t="n">
        <v>52280360.13</v>
      </c>
      <c r="R4009" t="inlineStr">
        <is>
          <t>TK-03</t>
        </is>
      </c>
      <c r="S4009" t="inlineStr">
        <is>
          <t>EV</t>
        </is>
      </c>
      <c r="T4009" s="70" t="n">
        <v>35</v>
      </c>
      <c r="U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TY104001</t>
        </is>
      </c>
      <c r="B4010" s="68" t="n">
        <v>46192</v>
      </c>
      <c r="C4010" s="69" t="n">
        <v>2026</v>
      </c>
      <c r="D4010" t="inlineStr">
        <is>
          <t>Jun</t>
        </is>
      </c>
      <c r="E4010" t="inlineStr">
        <is>
          <t>Japan</t>
        </is>
      </c>
      <c r="F4010" t="inlineStr">
        <is>
          <t>Japan</t>
        </is>
      </c>
      <c r="G4010" t="inlineStr">
        <is>
          <t>RAV4</t>
        </is>
      </c>
      <c r="H4010" t="inlineStr">
        <is>
          <t>Dealer retail</t>
        </is>
      </c>
      <c r="I4010" t="inlineStr">
        <is>
          <t>Company fleet</t>
        </is>
      </c>
      <c r="J4010" t="inlineStr">
        <is>
          <t>Liam O'Brien</t>
        </is>
      </c>
      <c r="K4010" s="70" t="n">
        <v>35</v>
      </c>
      <c r="L4010" s="71" t="n">
        <v>3537491.94</v>
      </c>
      <c r="M4010" s="71" t="n">
        <v>123812217.9</v>
      </c>
      <c r="N4010" s="71" t="n">
        <v>6190610.9</v>
      </c>
      <c r="O4010" s="71" t="n">
        <v>117621607</v>
      </c>
      <c r="P4010" s="71" t="n">
        <v>95812155.94</v>
      </c>
      <c r="Q4010" s="71" t="n">
        <v>21809451.06</v>
      </c>
      <c r="R4010" t="inlineStr">
        <is>
          <t>OS-04</t>
        </is>
      </c>
      <c r="S4010" t="inlineStr">
        <is>
          <t>Hybrid</t>
        </is>
      </c>
      <c r="T4010" s="70" t="n">
        <v>35</v>
      </c>
      <c r="U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TY104002</t>
        </is>
      </c>
      <c r="B4011" s="68" t="n">
        <v>46192</v>
      </c>
      <c r="C4011" s="69" t="n">
        <v>2026</v>
      </c>
      <c r="D4011" t="inlineStr">
        <is>
          <t>Jun</t>
        </is>
      </c>
      <c r="E4011" t="inlineStr">
        <is>
          <t>Japan</t>
        </is>
      </c>
      <c r="F4011" t="inlineStr">
        <is>
          <t>Japan</t>
        </is>
      </c>
      <c r="G4011" t="inlineStr">
        <is>
          <t>Camry</t>
        </is>
      </c>
      <c r="H4011" t="inlineStr">
        <is>
          <t>Dealer retail</t>
        </is>
      </c>
      <c r="I4011" t="inlineStr">
        <is>
          <t>Private buyer</t>
        </is>
      </c>
      <c r="J4011" t="inlineStr">
        <is>
          <t>Hiroshi Tanaka</t>
        </is>
      </c>
      <c r="K4011" s="70" t="n">
        <v>35</v>
      </c>
      <c r="L4011" s="71" t="n">
        <v>3991766.04</v>
      </c>
      <c r="M4011" s="71" t="n">
        <v>139711811.4</v>
      </c>
      <c r="N4011" s="71" t="n">
        <v>0</v>
      </c>
      <c r="O4011" s="71" t="n">
        <v>139711811.4</v>
      </c>
      <c r="P4011" s="71" t="n">
        <v>115758018.37</v>
      </c>
      <c r="Q4011" s="71" t="n">
        <v>23953793.03</v>
      </c>
      <c r="R4011" t="inlineStr">
        <is>
          <t>NG-02</t>
        </is>
      </c>
      <c r="S4011" t="inlineStr">
        <is>
          <t>Hybrid</t>
        </is>
      </c>
      <c r="T4011" s="70" t="n">
        <v>39</v>
      </c>
      <c r="U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TY104003</t>
        </is>
      </c>
      <c r="B4012" s="68" t="n">
        <v>46192</v>
      </c>
      <c r="C4012" s="69" t="n">
        <v>2026</v>
      </c>
      <c r="D4012" t="inlineStr">
        <is>
          <t>Jun</t>
        </is>
      </c>
      <c r="E4012" t="inlineStr">
        <is>
          <t>Japan</t>
        </is>
      </c>
      <c r="F4012" t="inlineStr">
        <is>
          <t>Japan</t>
        </is>
      </c>
      <c r="G4012" t="inlineStr">
        <is>
          <t>Hilux</t>
        </is>
      </c>
      <c r="H4012" t="inlineStr">
        <is>
          <t>Dealer retail</t>
        </is>
      </c>
      <c r="I4012" t="inlineStr">
        <is>
          <t>Company fleet</t>
        </is>
      </c>
      <c r="J4012" t="inlineStr">
        <is>
          <t>Sophie Müller</t>
        </is>
      </c>
      <c r="K4012" s="70" t="n">
        <v>29</v>
      </c>
      <c r="L4012" s="71" t="n">
        <v>4133314.56</v>
      </c>
      <c r="M4012" s="71" t="n">
        <v>119866122.24</v>
      </c>
      <c r="N4012" s="71" t="n">
        <v>0</v>
      </c>
      <c r="O4012" s="71" t="n">
        <v>119866122.24</v>
      </c>
      <c r="P4012" s="71" t="n">
        <v>92156681.98999999</v>
      </c>
      <c r="Q4012" s="71" t="n">
        <v>27709440.25</v>
      </c>
      <c r="R4012" t="inlineStr">
        <is>
          <t>NG-03</t>
        </is>
      </c>
      <c r="S4012" t="inlineStr">
        <is>
          <t>Diesel</t>
        </is>
      </c>
      <c r="T4012" s="70" t="n">
        <v>32</v>
      </c>
      <c r="U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TY104004</t>
        </is>
      </c>
      <c r="B4013" s="68" t="n">
        <v>46192</v>
      </c>
      <c r="C4013" s="69" t="n">
        <v>2026</v>
      </c>
      <c r="D4013" t="inlineStr">
        <is>
          <t>Jun</t>
        </is>
      </c>
      <c r="E4013" t="inlineStr">
        <is>
          <t>North America</t>
        </is>
      </c>
      <c r="F4013" t="inlineStr">
        <is>
          <t>Canada</t>
        </is>
      </c>
      <c r="G4013" t="inlineStr">
        <is>
          <t>RAV4</t>
        </is>
      </c>
      <c r="H4013" t="inlineStr">
        <is>
          <t>Dealer retail</t>
        </is>
      </c>
      <c r="I4013" t="inlineStr">
        <is>
          <t>Private buyer</t>
        </is>
      </c>
      <c r="J4013" t="inlineStr">
        <is>
          <t>Liam O'Brien</t>
        </is>
      </c>
      <c r="K4013" s="70" t="n">
        <v>46</v>
      </c>
      <c r="L4013" s="71" t="n">
        <v>3875739.12</v>
      </c>
      <c r="M4013" s="71" t="n">
        <v>178283999.52</v>
      </c>
      <c r="N4013" s="71" t="n">
        <v>5348519.99</v>
      </c>
      <c r="O4013" s="71" t="n">
        <v>172935479.53</v>
      </c>
      <c r="P4013" s="71" t="n">
        <v>133080634.78</v>
      </c>
      <c r="Q4013" s="71" t="n">
        <v>39854844.75</v>
      </c>
      <c r="R4013" t="inlineStr">
        <is>
          <t>TO-01</t>
        </is>
      </c>
      <c r="S4013" t="inlineStr">
        <is>
          <t>Hybrid</t>
        </is>
      </c>
      <c r="T4013" s="70" t="n">
        <v>51</v>
      </c>
      <c r="U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TY104005</t>
        </is>
      </c>
      <c r="B4014" s="68" t="n">
        <v>46192</v>
      </c>
      <c r="C4014" s="69" t="n">
        <v>2026</v>
      </c>
      <c r="D4014" t="inlineStr">
        <is>
          <t>Jun</t>
        </is>
      </c>
      <c r="E4014" t="inlineStr">
        <is>
          <t>North America</t>
        </is>
      </c>
      <c r="F4014" t="inlineStr">
        <is>
          <t>USA</t>
        </is>
      </c>
      <c r="G4014" t="inlineStr">
        <is>
          <t>Corolla</t>
        </is>
      </c>
      <c r="H4014" t="inlineStr">
        <is>
          <t>Online reservation</t>
        </is>
      </c>
      <c r="I4014" t="inlineStr">
        <is>
          <t>Government</t>
        </is>
      </c>
      <c r="J4014" t="inlineStr">
        <is>
          <t>Ruhi Shaikh</t>
        </is>
      </c>
      <c r="K4014" s="70" t="n">
        <v>19</v>
      </c>
      <c r="L4014" s="71" t="n">
        <v>2739649.22</v>
      </c>
      <c r="M4014" s="71" t="n">
        <v>52053335.18</v>
      </c>
      <c r="N4014" s="71" t="n">
        <v>2602666.76</v>
      </c>
      <c r="O4014" s="71" t="n">
        <v>49450668.42</v>
      </c>
      <c r="P4014" s="71" t="n">
        <v>42493476.76</v>
      </c>
      <c r="Q4014" s="71" t="n">
        <v>6957191.66</v>
      </c>
      <c r="R4014" t="inlineStr">
        <is>
          <t>NY-01</t>
        </is>
      </c>
      <c r="S4014" t="inlineStr">
        <is>
          <t>Hybrid</t>
        </is>
      </c>
      <c r="T4014" s="70" t="n">
        <v>20</v>
      </c>
      <c r="U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TY104006</t>
        </is>
      </c>
      <c r="B4015" s="68" t="n">
        <v>46192</v>
      </c>
      <c r="C4015" s="69" t="n">
        <v>2026</v>
      </c>
      <c r="D4015" t="inlineStr">
        <is>
          <t>Jun</t>
        </is>
      </c>
      <c r="E4015" t="inlineStr">
        <is>
          <t>North America</t>
        </is>
      </c>
      <c r="F4015" t="inlineStr">
        <is>
          <t>Canada</t>
        </is>
      </c>
      <c r="G4015" t="inlineStr">
        <is>
          <t>Hilux</t>
        </is>
      </c>
      <c r="H4015" t="inlineStr">
        <is>
          <t>Fleet</t>
        </is>
      </c>
      <c r="I4015" t="inlineStr">
        <is>
          <t>Private buyer</t>
        </is>
      </c>
      <c r="J4015" t="inlineStr">
        <is>
          <t>Emma Clarke</t>
        </is>
      </c>
      <c r="K4015" s="70" t="n">
        <v>27</v>
      </c>
      <c r="L4015" s="71" t="n">
        <v>4260276.14</v>
      </c>
      <c r="M4015" s="71" t="n">
        <v>115027455.78</v>
      </c>
      <c r="N4015" s="71" t="n">
        <v>5751372.79</v>
      </c>
      <c r="O4015" s="71" t="n">
        <v>109276082.99</v>
      </c>
      <c r="P4015" s="71" t="n">
        <v>88550718.43000001</v>
      </c>
      <c r="Q4015" s="71" t="n">
        <v>20725364.56</v>
      </c>
      <c r="R4015" t="inlineStr">
        <is>
          <t>TO-03</t>
        </is>
      </c>
      <c r="S4015" t="inlineStr">
        <is>
          <t>Diesel</t>
        </is>
      </c>
      <c r="T4015" s="70" t="n">
        <v>26</v>
      </c>
      <c r="U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TY104007</t>
        </is>
      </c>
      <c r="B4016" s="68" t="n">
        <v>46192</v>
      </c>
      <c r="C4016" s="69" t="n">
        <v>2026</v>
      </c>
      <c r="D4016" t="inlineStr">
        <is>
          <t>Jun</t>
        </is>
      </c>
      <c r="E4016" t="inlineStr">
        <is>
          <t>Middle East</t>
        </is>
      </c>
      <c r="F4016" t="inlineStr">
        <is>
          <t>UAE</t>
        </is>
      </c>
      <c r="G4016" t="inlineStr">
        <is>
          <t>Hilux</t>
        </is>
      </c>
      <c r="H4016" t="inlineStr">
        <is>
          <t>Dealer retail</t>
        </is>
      </c>
      <c r="I4016" t="inlineStr">
        <is>
          <t>Company fleet</t>
        </is>
      </c>
      <c r="J4016" t="inlineStr">
        <is>
          <t>Ravindra Patil</t>
        </is>
      </c>
      <c r="K4016" s="70" t="n">
        <v>12</v>
      </c>
      <c r="L4016" s="71" t="n">
        <v>4156387.2</v>
      </c>
      <c r="M4016" s="71" t="n">
        <v>49876646.4</v>
      </c>
      <c r="N4016" s="71" t="n">
        <v>0</v>
      </c>
      <c r="O4016" s="71" t="n">
        <v>49876646.4</v>
      </c>
      <c r="P4016" s="71" t="n">
        <v>37435300.46</v>
      </c>
      <c r="Q4016" s="71" t="n">
        <v>12441345.94</v>
      </c>
      <c r="R4016" t="inlineStr">
        <is>
          <t>DB-03</t>
        </is>
      </c>
      <c r="S4016" t="inlineStr">
        <is>
          <t>Diesel</t>
        </is>
      </c>
      <c r="T4016" s="70" t="n">
        <v>12</v>
      </c>
      <c r="U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TY104008</t>
        </is>
      </c>
      <c r="B4017" s="68" t="n">
        <v>46193</v>
      </c>
      <c r="C4017" s="69" t="n">
        <v>2026</v>
      </c>
      <c r="D4017" t="inlineStr">
        <is>
          <t>Jun</t>
        </is>
      </c>
      <c r="E4017" t="inlineStr">
        <is>
          <t>Japan</t>
        </is>
      </c>
      <c r="F4017" t="inlineStr">
        <is>
          <t>Japan</t>
        </is>
      </c>
      <c r="G4017" t="inlineStr">
        <is>
          <t>RAV4</t>
        </is>
      </c>
      <c r="H4017" t="inlineStr">
        <is>
          <t>Dealer retail</t>
        </is>
      </c>
      <c r="I4017" t="inlineStr">
        <is>
          <t>Company fleet</t>
        </is>
      </c>
      <c r="J4017" t="inlineStr">
        <is>
          <t>Mei Lin</t>
        </is>
      </c>
      <c r="K4017" s="70" t="n">
        <v>4</v>
      </c>
      <c r="L4017" s="71" t="n">
        <v>3567071.38</v>
      </c>
      <c r="M4017" s="71" t="n">
        <v>14268285.52</v>
      </c>
      <c r="N4017" s="71" t="n">
        <v>428048.57</v>
      </c>
      <c r="O4017" s="71" t="n">
        <v>13840236.95</v>
      </c>
      <c r="P4017" s="71" t="n">
        <v>11174536.22</v>
      </c>
      <c r="Q4017" s="71" t="n">
        <v>2665700.73</v>
      </c>
      <c r="R4017" t="inlineStr">
        <is>
          <t>NG-03</t>
        </is>
      </c>
      <c r="S4017" t="inlineStr">
        <is>
          <t>Hybrid</t>
        </is>
      </c>
      <c r="T4017" s="70" t="n">
        <v>4</v>
      </c>
      <c r="U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TY104009</t>
        </is>
      </c>
      <c r="B4018" s="68" t="n">
        <v>46193</v>
      </c>
      <c r="C4018" s="69" t="n">
        <v>2026</v>
      </c>
      <c r="D4018" t="inlineStr">
        <is>
          <t>Jun</t>
        </is>
      </c>
      <c r="E4018" t="inlineStr">
        <is>
          <t>North America</t>
        </is>
      </c>
      <c r="F4018" t="inlineStr">
        <is>
          <t>USA</t>
        </is>
      </c>
      <c r="G4018" t="inlineStr">
        <is>
          <t>RAV4</t>
        </is>
      </c>
      <c r="H4018" t="inlineStr">
        <is>
          <t>Dealer retail</t>
        </is>
      </c>
      <c r="I4018" t="inlineStr">
        <is>
          <t>Company fleet</t>
        </is>
      </c>
      <c r="J4018" t="inlineStr">
        <is>
          <t>Aisha Bello</t>
        </is>
      </c>
      <c r="K4018" s="70" t="n">
        <v>25</v>
      </c>
      <c r="L4018" s="71" t="n">
        <v>3939933.01</v>
      </c>
      <c r="M4018" s="71" t="n">
        <v>98498325.25</v>
      </c>
      <c r="N4018" s="71" t="n">
        <v>0</v>
      </c>
      <c r="O4018" s="71" t="n">
        <v>98498325.25</v>
      </c>
      <c r="P4018" s="71" t="n">
        <v>71376375.67</v>
      </c>
      <c r="Q4018" s="71" t="n">
        <v>27121949.58</v>
      </c>
      <c r="R4018" t="inlineStr">
        <is>
          <t>TX-02</t>
        </is>
      </c>
      <c r="S4018" t="inlineStr">
        <is>
          <t>Hybrid</t>
        </is>
      </c>
      <c r="T4018" s="70" t="n">
        <v>26</v>
      </c>
      <c r="U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TY104010</t>
        </is>
      </c>
      <c r="B4019" s="68" t="n">
        <v>46193</v>
      </c>
      <c r="C4019" s="69" t="n">
        <v>2026</v>
      </c>
      <c r="D4019" t="inlineStr">
        <is>
          <t>Jun</t>
        </is>
      </c>
      <c r="E4019" t="inlineStr">
        <is>
          <t>Europe</t>
        </is>
      </c>
      <c r="F4019" t="inlineStr">
        <is>
          <t>France</t>
        </is>
      </c>
      <c r="G4019" t="inlineStr">
        <is>
          <t>Camry</t>
        </is>
      </c>
      <c r="H4019" t="inlineStr">
        <is>
          <t>Dealer retail</t>
        </is>
      </c>
      <c r="I4019" t="inlineStr">
        <is>
          <t>Private buyer</t>
        </is>
      </c>
      <c r="J4019" t="inlineStr">
        <is>
          <t>Ravindra Patil</t>
        </is>
      </c>
      <c r="K4019" s="70" t="n">
        <v>21</v>
      </c>
      <c r="L4019" s="71" t="n">
        <v>3878883.38</v>
      </c>
      <c r="M4019" s="71" t="n">
        <v>81456550.98</v>
      </c>
      <c r="N4019" s="71" t="n">
        <v>4072827.55</v>
      </c>
      <c r="O4019" s="71" t="n">
        <v>77383723.43000001</v>
      </c>
      <c r="P4019" s="71" t="n">
        <v>66557716.73</v>
      </c>
      <c r="Q4019" s="71" t="n">
        <v>10826006.7</v>
      </c>
      <c r="R4019" t="inlineStr">
        <is>
          <t>PA-03</t>
        </is>
      </c>
      <c r="S4019" t="inlineStr">
        <is>
          <t>Petrol</t>
        </is>
      </c>
      <c r="T4019" s="70" t="n">
        <v>23</v>
      </c>
      <c r="U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TY104011</t>
        </is>
      </c>
      <c r="B4020" s="68" t="n">
        <v>46193</v>
      </c>
      <c r="C4020" s="69" t="n">
        <v>2026</v>
      </c>
      <c r="D4020" t="inlineStr">
        <is>
          <t>Jun</t>
        </is>
      </c>
      <c r="E4020" t="inlineStr">
        <is>
          <t>Japan</t>
        </is>
      </c>
      <c r="F4020" t="inlineStr">
        <is>
          <t>Japan</t>
        </is>
      </c>
      <c r="G4020" t="inlineStr">
        <is>
          <t>Hilux</t>
        </is>
      </c>
      <c r="H4020" t="inlineStr">
        <is>
          <t>Dealer retail</t>
        </is>
      </c>
      <c r="I4020" t="inlineStr">
        <is>
          <t>Private buyer</t>
        </is>
      </c>
      <c r="J4020" t="inlineStr">
        <is>
          <t>Ana Costa</t>
        </is>
      </c>
      <c r="K4020" s="70" t="n">
        <v>24</v>
      </c>
      <c r="L4020" s="71" t="n">
        <v>3840942.7</v>
      </c>
      <c r="M4020" s="71" t="n">
        <v>92182624.8</v>
      </c>
      <c r="N4020" s="71" t="n">
        <v>0</v>
      </c>
      <c r="O4020" s="71" t="n">
        <v>92182624.8</v>
      </c>
      <c r="P4020" s="71" t="n">
        <v>78728571.23999999</v>
      </c>
      <c r="Q4020" s="71" t="n">
        <v>13454053.56</v>
      </c>
      <c r="R4020" t="inlineStr">
        <is>
          <t>TK-02</t>
        </is>
      </c>
      <c r="S4020" t="inlineStr">
        <is>
          <t>Diesel</t>
        </is>
      </c>
      <c r="T4020" s="70" t="n">
        <v>25</v>
      </c>
      <c r="U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TY104012</t>
        </is>
      </c>
      <c r="B4021" s="68" t="n">
        <v>46194</v>
      </c>
      <c r="C4021" s="69" t="n">
        <v>2026</v>
      </c>
      <c r="D4021" t="inlineStr">
        <is>
          <t>Jun</t>
        </is>
      </c>
      <c r="E4021" t="inlineStr">
        <is>
          <t>North America</t>
        </is>
      </c>
      <c r="F4021" t="inlineStr">
        <is>
          <t>USA</t>
        </is>
      </c>
      <c r="G4021" t="inlineStr">
        <is>
          <t>bZ4X</t>
        </is>
      </c>
      <c r="H4021" t="inlineStr">
        <is>
          <t>Dealer retail</t>
        </is>
      </c>
      <c r="I4021" t="inlineStr">
        <is>
          <t>Company fleet</t>
        </is>
      </c>
      <c r="J4021" t="inlineStr">
        <is>
          <t>Arjun Mehta</t>
        </is>
      </c>
      <c r="K4021" s="70" t="n">
        <v>5</v>
      </c>
      <c r="L4021" s="71" t="n">
        <v>7200403.31</v>
      </c>
      <c r="M4021" s="71" t="n">
        <v>36002016.55</v>
      </c>
      <c r="N4021" s="71" t="n">
        <v>1800100.83</v>
      </c>
      <c r="O4021" s="71" t="n">
        <v>34201915.72</v>
      </c>
      <c r="P4021" s="71" t="n">
        <v>26947353.07</v>
      </c>
      <c r="Q4021" s="71" t="n">
        <v>7254562.65</v>
      </c>
      <c r="R4021" t="inlineStr">
        <is>
          <t>NY-02</t>
        </is>
      </c>
      <c r="S4021" t="inlineStr">
        <is>
          <t>EV</t>
        </is>
      </c>
      <c r="T4021" s="70" t="n">
        <v>5</v>
      </c>
      <c r="U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TY104013</t>
        </is>
      </c>
      <c r="B4022" s="68" t="n">
        <v>46194</v>
      </c>
      <c r="C4022" s="69" t="n">
        <v>2026</v>
      </c>
      <c r="D4022" t="inlineStr">
        <is>
          <t>Jun</t>
        </is>
      </c>
      <c r="E4022" t="inlineStr">
        <is>
          <t>North America</t>
        </is>
      </c>
      <c r="F4022" t="inlineStr">
        <is>
          <t>USA</t>
        </is>
      </c>
      <c r="G4022" t="inlineStr">
        <is>
          <t>RAV4</t>
        </is>
      </c>
      <c r="H4022" t="inlineStr">
        <is>
          <t>Fleet</t>
        </is>
      </c>
      <c r="I4022" t="inlineStr">
        <is>
          <t>Company fleet</t>
        </is>
      </c>
      <c r="J4022" t="inlineStr">
        <is>
          <t>Carlos Silva</t>
        </is>
      </c>
      <c r="K4022" s="70" t="n">
        <v>45</v>
      </c>
      <c r="L4022" s="71" t="n">
        <v>3586722.1</v>
      </c>
      <c r="M4022" s="71" t="n">
        <v>161402494.5</v>
      </c>
      <c r="N4022" s="71" t="n">
        <v>0</v>
      </c>
      <c r="O4022" s="71" t="n">
        <v>161402494.5</v>
      </c>
      <c r="P4022" s="71" t="n">
        <v>128098497.29</v>
      </c>
      <c r="Q4022" s="71" t="n">
        <v>33303997.21</v>
      </c>
      <c r="R4022" t="inlineStr">
        <is>
          <t>TX-01</t>
        </is>
      </c>
      <c r="S4022" t="inlineStr">
        <is>
          <t>Petrol</t>
        </is>
      </c>
      <c r="T4022" s="70" t="n">
        <v>48</v>
      </c>
      <c r="U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TY104014</t>
        </is>
      </c>
      <c r="B4023" s="68" t="n">
        <v>46194</v>
      </c>
      <c r="C4023" s="69" t="n">
        <v>2026</v>
      </c>
      <c r="D4023" t="inlineStr">
        <is>
          <t>Jun</t>
        </is>
      </c>
      <c r="E4023" t="inlineStr">
        <is>
          <t>Japan</t>
        </is>
      </c>
      <c r="F4023" t="inlineStr">
        <is>
          <t>Japan</t>
        </is>
      </c>
      <c r="G4023" t="inlineStr">
        <is>
          <t>Camry</t>
        </is>
      </c>
      <c r="H4023" t="inlineStr">
        <is>
          <t>Online reservation</t>
        </is>
      </c>
      <c r="I4023" t="inlineStr">
        <is>
          <t>Government</t>
        </is>
      </c>
      <c r="J4023" t="inlineStr">
        <is>
          <t>Zoya Ahmed</t>
        </is>
      </c>
      <c r="K4023" s="70" t="n">
        <v>44</v>
      </c>
      <c r="L4023" s="71" t="n">
        <v>3816237.51</v>
      </c>
      <c r="M4023" s="71" t="n">
        <v>167914450.44</v>
      </c>
      <c r="N4023" s="71" t="n">
        <v>0</v>
      </c>
      <c r="O4023" s="71" t="n">
        <v>167914450.44</v>
      </c>
      <c r="P4023" s="71" t="n">
        <v>142732158.83</v>
      </c>
      <c r="Q4023" s="71" t="n">
        <v>25182291.61</v>
      </c>
      <c r="R4023" t="inlineStr">
        <is>
          <t>OS-04</t>
        </is>
      </c>
      <c r="S4023" t="inlineStr">
        <is>
          <t>Petrol</t>
        </is>
      </c>
      <c r="T4023" s="70" t="n">
        <v>47</v>
      </c>
      <c r="U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TY104015</t>
        </is>
      </c>
      <c r="B4024" s="68" t="n">
        <v>46194</v>
      </c>
      <c r="C4024" s="69" t="n">
        <v>2026</v>
      </c>
      <c r="D4024" t="inlineStr">
        <is>
          <t>Jun</t>
        </is>
      </c>
      <c r="E4024" t="inlineStr">
        <is>
          <t>Japan</t>
        </is>
      </c>
      <c r="F4024" t="inlineStr">
        <is>
          <t>Japan</t>
        </is>
      </c>
      <c r="G4024" t="inlineStr">
        <is>
          <t>Corolla</t>
        </is>
      </c>
      <c r="H4024" t="inlineStr">
        <is>
          <t>Dealer retail</t>
        </is>
      </c>
      <c r="I4024" t="inlineStr">
        <is>
          <t>Company fleet</t>
        </is>
      </c>
      <c r="J4024" t="inlineStr">
        <is>
          <t>Sara Rossi</t>
        </is>
      </c>
      <c r="K4024" s="70" t="n">
        <v>37</v>
      </c>
      <c r="L4024" s="71" t="n">
        <v>2816278.61</v>
      </c>
      <c r="M4024" s="71" t="n">
        <v>104202308.57</v>
      </c>
      <c r="N4024" s="71" t="n">
        <v>0</v>
      </c>
      <c r="O4024" s="71" t="n">
        <v>104202308.57</v>
      </c>
      <c r="P4024" s="71" t="n">
        <v>85799827.45999999</v>
      </c>
      <c r="Q4024" s="71" t="n">
        <v>18402481.11</v>
      </c>
      <c r="R4024" t="inlineStr">
        <is>
          <t>TK-02</t>
        </is>
      </c>
      <c r="S4024" t="inlineStr">
        <is>
          <t>Hybrid</t>
        </is>
      </c>
      <c r="T4024" s="70" t="n">
        <v>36</v>
      </c>
      <c r="U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TY104016</t>
        </is>
      </c>
      <c r="B4025" s="68" t="n">
        <v>46194</v>
      </c>
      <c r="C4025" s="69" t="n">
        <v>2026</v>
      </c>
      <c r="D4025" t="inlineStr">
        <is>
          <t>Jun</t>
        </is>
      </c>
      <c r="E4025" t="inlineStr">
        <is>
          <t>Asia</t>
        </is>
      </c>
      <c r="F4025" t="inlineStr">
        <is>
          <t>India</t>
        </is>
      </c>
      <c r="G4025" t="inlineStr">
        <is>
          <t>Prius</t>
        </is>
      </c>
      <c r="H4025" t="inlineStr">
        <is>
          <t>Dealer retail</t>
        </is>
      </c>
      <c r="I4025" t="inlineStr">
        <is>
          <t>Private buyer</t>
        </is>
      </c>
      <c r="J4025" t="inlineStr">
        <is>
          <t>Noah Smith</t>
        </is>
      </c>
      <c r="K4025" s="70" t="n">
        <v>37</v>
      </c>
      <c r="L4025" s="71" t="n">
        <v>3521278.31</v>
      </c>
      <c r="M4025" s="71" t="n">
        <v>130287297.47</v>
      </c>
      <c r="N4025" s="71" t="n">
        <v>3908618.92</v>
      </c>
      <c r="O4025" s="71" t="n">
        <v>126378678.55</v>
      </c>
      <c r="P4025" s="71" t="n">
        <v>108837642.92</v>
      </c>
      <c r="Q4025" s="71" t="n">
        <v>17541035.63</v>
      </c>
      <c r="R4025" t="inlineStr">
        <is>
          <t>DL-01</t>
        </is>
      </c>
      <c r="S4025" t="inlineStr">
        <is>
          <t>Hybrid</t>
        </is>
      </c>
      <c r="T4025" s="70" t="n">
        <v>40</v>
      </c>
      <c r="U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TY104017</t>
        </is>
      </c>
      <c r="B4026" s="68" t="n">
        <v>46194</v>
      </c>
      <c r="C4026" s="69" t="n">
        <v>2026</v>
      </c>
      <c r="D4026" t="inlineStr">
        <is>
          <t>Jun</t>
        </is>
      </c>
      <c r="E4026" t="inlineStr">
        <is>
          <t>Europe</t>
        </is>
      </c>
      <c r="F4026" t="inlineStr">
        <is>
          <t>UK</t>
        </is>
      </c>
      <c r="G4026" t="inlineStr">
        <is>
          <t>RAV4</t>
        </is>
      </c>
      <c r="H4026" t="inlineStr">
        <is>
          <t>Dealer retail</t>
        </is>
      </c>
      <c r="I4026" t="inlineStr">
        <is>
          <t>Private buyer</t>
        </is>
      </c>
      <c r="J4026" t="inlineStr">
        <is>
          <t>Sophie Müller</t>
        </is>
      </c>
      <c r="K4026" s="70" t="n">
        <v>45</v>
      </c>
      <c r="L4026" s="71" t="n">
        <v>3783560.57</v>
      </c>
      <c r="M4026" s="71" t="n">
        <v>170260225.65</v>
      </c>
      <c r="N4026" s="71" t="n">
        <v>8513011.279999999</v>
      </c>
      <c r="O4026" s="71" t="n">
        <v>161747214.37</v>
      </c>
      <c r="P4026" s="71" t="n">
        <v>125836185.51</v>
      </c>
      <c r="Q4026" s="71" t="n">
        <v>35911028.86</v>
      </c>
      <c r="R4026" t="inlineStr">
        <is>
          <t>LN-03</t>
        </is>
      </c>
      <c r="S4026" t="inlineStr">
        <is>
          <t>Hybrid</t>
        </is>
      </c>
      <c r="T4026" s="70" t="n">
        <v>44</v>
      </c>
      <c r="U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TY104018</t>
        </is>
      </c>
      <c r="B4027" s="68" t="n">
        <v>46194</v>
      </c>
      <c r="C4027" s="69" t="n">
        <v>2026</v>
      </c>
      <c r="D4027" t="inlineStr">
        <is>
          <t>Jun</t>
        </is>
      </c>
      <c r="E4027" t="inlineStr">
        <is>
          <t>North America</t>
        </is>
      </c>
      <c r="F4027" t="inlineStr">
        <is>
          <t>USA</t>
        </is>
      </c>
      <c r="G4027" t="inlineStr">
        <is>
          <t>RAV4</t>
        </is>
      </c>
      <c r="H4027" t="inlineStr">
        <is>
          <t>Dealer retail</t>
        </is>
      </c>
      <c r="I4027" t="inlineStr">
        <is>
          <t>Private buyer</t>
        </is>
      </c>
      <c r="J4027" t="inlineStr">
        <is>
          <t>Zoya Ahmed</t>
        </is>
      </c>
      <c r="K4027" s="70" t="n">
        <v>6</v>
      </c>
      <c r="L4027" s="71" t="n">
        <v>3801422.97</v>
      </c>
      <c r="M4027" s="71" t="n">
        <v>22808537.82</v>
      </c>
      <c r="N4027" s="71" t="n">
        <v>456170.76</v>
      </c>
      <c r="O4027" s="71" t="n">
        <v>22352367.06</v>
      </c>
      <c r="P4027" s="71" t="n">
        <v>17241828.75</v>
      </c>
      <c r="Q4027" s="71" t="n">
        <v>5110538.31</v>
      </c>
      <c r="R4027" t="inlineStr">
        <is>
          <t>NY-04</t>
        </is>
      </c>
      <c r="S4027" t="inlineStr">
        <is>
          <t>Hybrid</t>
        </is>
      </c>
      <c r="T4027" s="70" t="n">
        <v>7</v>
      </c>
      <c r="U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TY104019</t>
        </is>
      </c>
      <c r="B4028" s="68" t="n">
        <v>46194</v>
      </c>
      <c r="C4028" s="69" t="n">
        <v>2026</v>
      </c>
      <c r="D4028" t="inlineStr">
        <is>
          <t>Jun</t>
        </is>
      </c>
      <c r="E4028" t="inlineStr">
        <is>
          <t>Europe</t>
        </is>
      </c>
      <c r="F4028" t="inlineStr">
        <is>
          <t>UK</t>
        </is>
      </c>
      <c r="G4028" t="inlineStr">
        <is>
          <t>Camry</t>
        </is>
      </c>
      <c r="H4028" t="inlineStr">
        <is>
          <t>Dealer retail</t>
        </is>
      </c>
      <c r="I4028" t="inlineStr">
        <is>
          <t>Private buyer</t>
        </is>
      </c>
      <c r="J4028" t="inlineStr">
        <is>
          <t>Yuki Sato</t>
        </is>
      </c>
      <c r="K4028" s="70" t="n">
        <v>20</v>
      </c>
      <c r="L4028" s="71" t="n">
        <v>4166570.52</v>
      </c>
      <c r="M4028" s="71" t="n">
        <v>83331410.40000001</v>
      </c>
      <c r="N4028" s="71" t="n">
        <v>0</v>
      </c>
      <c r="O4028" s="71" t="n">
        <v>83331410.40000001</v>
      </c>
      <c r="P4028" s="71" t="n">
        <v>65642227.9</v>
      </c>
      <c r="Q4028" s="71" t="n">
        <v>17689182.5</v>
      </c>
      <c r="R4028" t="inlineStr">
        <is>
          <t>LN-02</t>
        </is>
      </c>
      <c r="S4028" t="inlineStr">
        <is>
          <t>Petrol</t>
        </is>
      </c>
      <c r="T4028" s="70" t="n">
        <v>22</v>
      </c>
      <c r="U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TY104020</t>
        </is>
      </c>
      <c r="B4029" s="68" t="n">
        <v>46195</v>
      </c>
      <c r="C4029" s="69" t="n">
        <v>2026</v>
      </c>
      <c r="D4029" t="inlineStr">
        <is>
          <t>Jun</t>
        </is>
      </c>
      <c r="E4029" t="inlineStr">
        <is>
          <t>Japan</t>
        </is>
      </c>
      <c r="F4029" t="inlineStr">
        <is>
          <t>Japan</t>
        </is>
      </c>
      <c r="G4029" t="inlineStr">
        <is>
          <t>Corolla</t>
        </is>
      </c>
      <c r="H4029" t="inlineStr">
        <is>
          <t>Fleet</t>
        </is>
      </c>
      <c r="I4029" t="inlineStr">
        <is>
          <t>Private buyer</t>
        </is>
      </c>
      <c r="J4029" t="inlineStr">
        <is>
          <t>Zoya Ahmed</t>
        </is>
      </c>
      <c r="K4029" s="70" t="n">
        <v>46</v>
      </c>
      <c r="L4029" s="71" t="n">
        <v>2924986.3</v>
      </c>
      <c r="M4029" s="71" t="n">
        <v>134549369.8</v>
      </c>
      <c r="N4029" s="71" t="n">
        <v>2690987.4</v>
      </c>
      <c r="O4029" s="71" t="n">
        <v>131858382.4</v>
      </c>
      <c r="P4029" s="71" t="n">
        <v>102297462.3</v>
      </c>
      <c r="Q4029" s="71" t="n">
        <v>29560920.1</v>
      </c>
      <c r="R4029" t="inlineStr">
        <is>
          <t>NG-03</t>
        </is>
      </c>
      <c r="S4029" t="inlineStr">
        <is>
          <t>Hybrid</t>
        </is>
      </c>
      <c r="T4029" s="70" t="n">
        <v>46</v>
      </c>
      <c r="U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TY104021</t>
        </is>
      </c>
      <c r="B4030" s="68" t="n">
        <v>46195</v>
      </c>
      <c r="C4030" s="69" t="n">
        <v>2026</v>
      </c>
      <c r="D4030" t="inlineStr">
        <is>
          <t>Jun</t>
        </is>
      </c>
      <c r="E4030" t="inlineStr">
        <is>
          <t>Asia</t>
        </is>
      </c>
      <c r="F4030" t="inlineStr">
        <is>
          <t>Thailand</t>
        </is>
      </c>
      <c r="G4030" t="inlineStr">
        <is>
          <t>RAV4</t>
        </is>
      </c>
      <c r="H4030" t="inlineStr">
        <is>
          <t>Dealer retail</t>
        </is>
      </c>
      <c r="I4030" t="inlineStr">
        <is>
          <t>Private buyer</t>
        </is>
      </c>
      <c r="J4030" t="inlineStr">
        <is>
          <t>Liam O'Brien</t>
        </is>
      </c>
      <c r="K4030" s="70" t="n">
        <v>29</v>
      </c>
      <c r="L4030" s="71" t="n">
        <v>3792909.51</v>
      </c>
      <c r="M4030" s="71" t="n">
        <v>109994375.79</v>
      </c>
      <c r="N4030" s="71" t="n">
        <v>3299831.27</v>
      </c>
      <c r="O4030" s="71" t="n">
        <v>106694544.52</v>
      </c>
      <c r="P4030" s="71" t="n">
        <v>85258605.56999999</v>
      </c>
      <c r="Q4030" s="71" t="n">
        <v>21435938.95</v>
      </c>
      <c r="R4030" t="inlineStr">
        <is>
          <t>BK-03</t>
        </is>
      </c>
      <c r="S4030" t="inlineStr">
        <is>
          <t>Petrol</t>
        </is>
      </c>
      <c r="T4030" s="70" t="n">
        <v>29</v>
      </c>
      <c r="U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TY104022</t>
        </is>
      </c>
      <c r="B4031" s="68" t="n">
        <v>46195</v>
      </c>
      <c r="C4031" s="69" t="n">
        <v>2026</v>
      </c>
      <c r="D4031" t="inlineStr">
        <is>
          <t>Jun</t>
        </is>
      </c>
      <c r="E4031" t="inlineStr">
        <is>
          <t>North America</t>
        </is>
      </c>
      <c r="F4031" t="inlineStr">
        <is>
          <t>Canada</t>
        </is>
      </c>
      <c r="G4031" t="inlineStr">
        <is>
          <t>Prius</t>
        </is>
      </c>
      <c r="H4031" t="inlineStr">
        <is>
          <t>Dealer retail</t>
        </is>
      </c>
      <c r="I4031" t="inlineStr">
        <is>
          <t>Private buyer</t>
        </is>
      </c>
      <c r="J4031" t="inlineStr">
        <is>
          <t>Yuki Sato</t>
        </is>
      </c>
      <c r="K4031" s="70" t="n">
        <v>17</v>
      </c>
      <c r="L4031" s="71" t="n">
        <v>3859903.58</v>
      </c>
      <c r="M4031" s="71" t="n">
        <v>65618360.86</v>
      </c>
      <c r="N4031" s="71" t="n">
        <v>3280918.04</v>
      </c>
      <c r="O4031" s="71" t="n">
        <v>62337442.82</v>
      </c>
      <c r="P4031" s="71" t="n">
        <v>48890986.79</v>
      </c>
      <c r="Q4031" s="71" t="n">
        <v>13446456.03</v>
      </c>
      <c r="R4031" t="inlineStr">
        <is>
          <t>TO-04</t>
        </is>
      </c>
      <c r="S4031" t="inlineStr">
        <is>
          <t>Hybrid</t>
        </is>
      </c>
      <c r="T4031" s="70" t="n">
        <v>17</v>
      </c>
      <c r="U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TY104023</t>
        </is>
      </c>
      <c r="B4032" s="68" t="n">
        <v>46195</v>
      </c>
      <c r="C4032" s="69" t="n">
        <v>2026</v>
      </c>
      <c r="D4032" t="inlineStr">
        <is>
          <t>Jun</t>
        </is>
      </c>
      <c r="E4032" t="inlineStr">
        <is>
          <t>Asia</t>
        </is>
      </c>
      <c r="F4032" t="inlineStr">
        <is>
          <t>India</t>
        </is>
      </c>
      <c r="G4032" t="inlineStr">
        <is>
          <t>Land Cruiser</t>
        </is>
      </c>
      <c r="H4032" t="inlineStr">
        <is>
          <t>Dealer retail</t>
        </is>
      </c>
      <c r="I4032" t="inlineStr">
        <is>
          <t>Private buyer</t>
        </is>
      </c>
      <c r="J4032" t="inlineStr">
        <is>
          <t>Shraddha Kulkarni</t>
        </is>
      </c>
      <c r="K4032" s="70" t="n">
        <v>2</v>
      </c>
      <c r="L4032" s="71" t="n">
        <v>7388625.99</v>
      </c>
      <c r="M4032" s="71" t="n">
        <v>14777251.98</v>
      </c>
      <c r="N4032" s="71" t="n">
        <v>0</v>
      </c>
      <c r="O4032" s="71" t="n">
        <v>14777251.98</v>
      </c>
      <c r="P4032" s="71" t="n">
        <v>11468905.47</v>
      </c>
      <c r="Q4032" s="71" t="n">
        <v>3308346.51</v>
      </c>
      <c r="R4032" t="inlineStr">
        <is>
          <t>BL-01</t>
        </is>
      </c>
      <c r="S4032" t="inlineStr">
        <is>
          <t>Diesel</t>
        </is>
      </c>
      <c r="T4032" s="70" t="n">
        <v>2</v>
      </c>
      <c r="U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TY104024</t>
        </is>
      </c>
      <c r="B4033" s="68" t="n">
        <v>46195</v>
      </c>
      <c r="C4033" s="69" t="n">
        <v>2026</v>
      </c>
      <c r="D4033" t="inlineStr">
        <is>
          <t>Jun</t>
        </is>
      </c>
      <c r="E4033" t="inlineStr">
        <is>
          <t>North America</t>
        </is>
      </c>
      <c r="F4033" t="inlineStr">
        <is>
          <t>USA</t>
        </is>
      </c>
      <c r="G4033" t="inlineStr">
        <is>
          <t>Corolla</t>
        </is>
      </c>
      <c r="H4033" t="inlineStr">
        <is>
          <t>Dealer retail</t>
        </is>
      </c>
      <c r="I4033" t="inlineStr">
        <is>
          <t>Private buyer</t>
        </is>
      </c>
      <c r="J4033" t="inlineStr">
        <is>
          <t>Shraddha Kulkarni</t>
        </is>
      </c>
      <c r="K4033" s="70" t="n">
        <v>33</v>
      </c>
      <c r="L4033" s="71" t="n">
        <v>2737931.2</v>
      </c>
      <c r="M4033" s="71" t="n">
        <v>90351729.59999999</v>
      </c>
      <c r="N4033" s="71" t="n">
        <v>2710551.89</v>
      </c>
      <c r="O4033" s="71" t="n">
        <v>87641177.70999999</v>
      </c>
      <c r="P4033" s="71" t="n">
        <v>77405107.87</v>
      </c>
      <c r="Q4033" s="71" t="n">
        <v>10236069.84</v>
      </c>
      <c r="R4033" t="inlineStr">
        <is>
          <t>TX-02</t>
        </is>
      </c>
      <c r="S4033" t="inlineStr">
        <is>
          <t>Hybrid</t>
        </is>
      </c>
      <c r="T4033" s="70" t="n">
        <v>36</v>
      </c>
      <c r="U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TY104025</t>
        </is>
      </c>
      <c r="B4034" s="68" t="n">
        <v>46195</v>
      </c>
      <c r="C4034" s="69" t="n">
        <v>2026</v>
      </c>
      <c r="D4034" t="inlineStr">
        <is>
          <t>Jun</t>
        </is>
      </c>
      <c r="E4034" t="inlineStr">
        <is>
          <t>North America</t>
        </is>
      </c>
      <c r="F4034" t="inlineStr">
        <is>
          <t>USA</t>
        </is>
      </c>
      <c r="G4034" t="inlineStr">
        <is>
          <t>RAV4</t>
        </is>
      </c>
      <c r="H4034" t="inlineStr">
        <is>
          <t>Dealer retail</t>
        </is>
      </c>
      <c r="I4034" t="inlineStr">
        <is>
          <t>Private buyer</t>
        </is>
      </c>
      <c r="J4034" t="inlineStr">
        <is>
          <t>Liam O'Brien</t>
        </is>
      </c>
      <c r="K4034" s="70" t="n">
        <v>30</v>
      </c>
      <c r="L4034" s="71" t="n">
        <v>3958646.97</v>
      </c>
      <c r="M4034" s="71" t="n">
        <v>118759409.1</v>
      </c>
      <c r="N4034" s="71" t="n">
        <v>3562782.27</v>
      </c>
      <c r="O4034" s="71" t="n">
        <v>115196626.83</v>
      </c>
      <c r="P4034" s="71" t="n">
        <v>86484658.54000001</v>
      </c>
      <c r="Q4034" s="71" t="n">
        <v>28711968.29</v>
      </c>
      <c r="R4034" t="inlineStr">
        <is>
          <t>TX-03</t>
        </is>
      </c>
      <c r="S4034" t="inlineStr">
        <is>
          <t>Hybrid</t>
        </is>
      </c>
      <c r="T4034" s="70" t="n">
        <v>31</v>
      </c>
      <c r="U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TY104026</t>
        </is>
      </c>
      <c r="B4035" s="68" t="n">
        <v>46195</v>
      </c>
      <c r="C4035" s="69" t="n">
        <v>2026</v>
      </c>
      <c r="D4035" t="inlineStr">
        <is>
          <t>Jun</t>
        </is>
      </c>
      <c r="E4035" t="inlineStr">
        <is>
          <t>North America</t>
        </is>
      </c>
      <c r="F4035" t="inlineStr">
        <is>
          <t>Canada</t>
        </is>
      </c>
      <c r="G4035" t="inlineStr">
        <is>
          <t>Corolla</t>
        </is>
      </c>
      <c r="H4035" t="inlineStr">
        <is>
          <t>Dealer retail</t>
        </is>
      </c>
      <c r="I4035" t="inlineStr">
        <is>
          <t>Company fleet</t>
        </is>
      </c>
      <c r="J4035" t="inlineStr">
        <is>
          <t>Noah Smith</t>
        </is>
      </c>
      <c r="K4035" s="70" t="n">
        <v>29</v>
      </c>
      <c r="L4035" s="71" t="n">
        <v>2665812.31</v>
      </c>
      <c r="M4035" s="71" t="n">
        <v>77308556.98999999</v>
      </c>
      <c r="N4035" s="71" t="n">
        <v>2319256.71</v>
      </c>
      <c r="O4035" s="71" t="n">
        <v>74989300.28</v>
      </c>
      <c r="P4035" s="71" t="n">
        <v>65592373.67</v>
      </c>
      <c r="Q4035" s="71" t="n">
        <v>9396926.609999999</v>
      </c>
      <c r="R4035" t="inlineStr">
        <is>
          <t>TO-03</t>
        </is>
      </c>
      <c r="S4035" t="inlineStr">
        <is>
          <t>Hybrid</t>
        </is>
      </c>
      <c r="T4035" s="70" t="n">
        <v>29</v>
      </c>
      <c r="U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TY104027</t>
        </is>
      </c>
      <c r="B4036" s="68" t="n">
        <v>46195</v>
      </c>
      <c r="C4036" s="69" t="n">
        <v>2026</v>
      </c>
      <c r="D4036" t="inlineStr">
        <is>
          <t>Jun</t>
        </is>
      </c>
      <c r="E4036" t="inlineStr">
        <is>
          <t>Europe</t>
        </is>
      </c>
      <c r="F4036" t="inlineStr">
        <is>
          <t>Germany</t>
        </is>
      </c>
      <c r="G4036" t="inlineStr">
        <is>
          <t>bZ4X</t>
        </is>
      </c>
      <c r="H4036" t="inlineStr">
        <is>
          <t>Dealer retail</t>
        </is>
      </c>
      <c r="I4036" t="inlineStr">
        <is>
          <t>Company fleet</t>
        </is>
      </c>
      <c r="J4036" t="inlineStr">
        <is>
          <t>Shraddha Kulkarni</t>
        </is>
      </c>
      <c r="K4036" s="70" t="n">
        <v>12</v>
      </c>
      <c r="L4036" s="71" t="n">
        <v>7172461.38</v>
      </c>
      <c r="M4036" s="71" t="n">
        <v>86069536.56</v>
      </c>
      <c r="N4036" s="71" t="n">
        <v>0</v>
      </c>
      <c r="O4036" s="71" t="n">
        <v>86069536.56</v>
      </c>
      <c r="P4036" s="71" t="n">
        <v>62738964.79</v>
      </c>
      <c r="Q4036" s="71" t="n">
        <v>23330571.77</v>
      </c>
      <c r="R4036" t="inlineStr">
        <is>
          <t>BE-04</t>
        </is>
      </c>
      <c r="S4036" t="inlineStr">
        <is>
          <t>EV</t>
        </is>
      </c>
      <c r="T4036" s="70" t="n">
        <v>12</v>
      </c>
      <c r="U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TY104028</t>
        </is>
      </c>
      <c r="B4037" s="68" t="n">
        <v>46196</v>
      </c>
      <c r="C4037" s="69" t="n">
        <v>2026</v>
      </c>
      <c r="D4037" t="inlineStr">
        <is>
          <t>Jun</t>
        </is>
      </c>
      <c r="E4037" t="inlineStr">
        <is>
          <t>Europe</t>
        </is>
      </c>
      <c r="F4037" t="inlineStr">
        <is>
          <t>France</t>
        </is>
      </c>
      <c r="G4037" t="inlineStr">
        <is>
          <t>Land Cruiser</t>
        </is>
      </c>
      <c r="H4037" t="inlineStr">
        <is>
          <t>Dealer retail</t>
        </is>
      </c>
      <c r="I4037" t="inlineStr">
        <is>
          <t>Private buyer</t>
        </is>
      </c>
      <c r="J4037" t="inlineStr">
        <is>
          <t>Lucas Martin</t>
        </is>
      </c>
      <c r="K4037" s="70" t="n">
        <v>45</v>
      </c>
      <c r="L4037" s="71" t="n">
        <v>7463244.18</v>
      </c>
      <c r="M4037" s="71" t="n">
        <v>335845988.1</v>
      </c>
      <c r="N4037" s="71" t="n">
        <v>6716919.76</v>
      </c>
      <c r="O4037" s="71" t="n">
        <v>329129068.34</v>
      </c>
      <c r="P4037" s="71" t="n">
        <v>240929288.1</v>
      </c>
      <c r="Q4037" s="71" t="n">
        <v>88199780.23999999</v>
      </c>
      <c r="R4037" t="inlineStr">
        <is>
          <t>PA-03</t>
        </is>
      </c>
      <c r="S4037" t="inlineStr">
        <is>
          <t>Hybrid</t>
        </is>
      </c>
      <c r="T4037" s="70" t="n">
        <v>50</v>
      </c>
      <c r="U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TY104029</t>
        </is>
      </c>
      <c r="B4038" s="68" t="n">
        <v>46196</v>
      </c>
      <c r="C4038" s="69" t="n">
        <v>2026</v>
      </c>
      <c r="D4038" t="inlineStr">
        <is>
          <t>Jun</t>
        </is>
      </c>
      <c r="E4038" t="inlineStr">
        <is>
          <t>Middle East</t>
        </is>
      </c>
      <c r="F4038" t="inlineStr">
        <is>
          <t>UAE</t>
        </is>
      </c>
      <c r="G4038" t="inlineStr">
        <is>
          <t>bZ4X</t>
        </is>
      </c>
      <c r="H4038" t="inlineStr">
        <is>
          <t>Dealer retail</t>
        </is>
      </c>
      <c r="I4038" t="inlineStr">
        <is>
          <t>Private buyer</t>
        </is>
      </c>
      <c r="J4038" t="inlineStr">
        <is>
          <t>Olivia Brown</t>
        </is>
      </c>
      <c r="K4038" s="70" t="n">
        <v>51</v>
      </c>
      <c r="L4038" s="71" t="n">
        <v>7149387.9</v>
      </c>
      <c r="M4038" s="71" t="n">
        <v>364618782.9</v>
      </c>
      <c r="N4038" s="71" t="n">
        <v>10938563.49</v>
      </c>
      <c r="O4038" s="71" t="n">
        <v>353680219.41</v>
      </c>
      <c r="P4038" s="71" t="n">
        <v>274596082.9</v>
      </c>
      <c r="Q4038" s="71" t="n">
        <v>79084136.51000001</v>
      </c>
      <c r="R4038" t="inlineStr">
        <is>
          <t>DB-02</t>
        </is>
      </c>
      <c r="S4038" t="inlineStr">
        <is>
          <t>EV</t>
        </is>
      </c>
      <c r="T4038" s="70" t="n">
        <v>52</v>
      </c>
      <c r="U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TY104030</t>
        </is>
      </c>
      <c r="B4039" s="68" t="n">
        <v>46196</v>
      </c>
      <c r="C4039" s="69" t="n">
        <v>2026</v>
      </c>
      <c r="D4039" t="inlineStr">
        <is>
          <t>Jun</t>
        </is>
      </c>
      <c r="E4039" t="inlineStr">
        <is>
          <t>Japan</t>
        </is>
      </c>
      <c r="F4039" t="inlineStr">
        <is>
          <t>Japan</t>
        </is>
      </c>
      <c r="G4039" t="inlineStr">
        <is>
          <t>Prius</t>
        </is>
      </c>
      <c r="H4039" t="inlineStr">
        <is>
          <t>Fleet</t>
        </is>
      </c>
      <c r="I4039" t="inlineStr">
        <is>
          <t>Company fleet</t>
        </is>
      </c>
      <c r="J4039" t="inlineStr">
        <is>
          <t>Zoya Ahmed</t>
        </is>
      </c>
      <c r="K4039" s="70" t="n">
        <v>48</v>
      </c>
      <c r="L4039" s="71" t="n">
        <v>3888946.39</v>
      </c>
      <c r="M4039" s="71" t="n">
        <v>186669426.72</v>
      </c>
      <c r="N4039" s="71" t="n">
        <v>5600082.8</v>
      </c>
      <c r="O4039" s="71" t="n">
        <v>181069343.92</v>
      </c>
      <c r="P4039" s="71" t="n">
        <v>130847167.2</v>
      </c>
      <c r="Q4039" s="71" t="n">
        <v>50222176.72</v>
      </c>
      <c r="R4039" t="inlineStr">
        <is>
          <t>NG-02</t>
        </is>
      </c>
      <c r="S4039" t="inlineStr">
        <is>
          <t>Hybrid</t>
        </is>
      </c>
      <c r="T4039" s="70" t="n">
        <v>52</v>
      </c>
      <c r="U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TY104031</t>
        </is>
      </c>
      <c r="B4040" s="68" t="n">
        <v>46196</v>
      </c>
      <c r="C4040" s="69" t="n">
        <v>2026</v>
      </c>
      <c r="D4040" t="inlineStr">
        <is>
          <t>Jun</t>
        </is>
      </c>
      <c r="E4040" t="inlineStr">
        <is>
          <t>Middle East</t>
        </is>
      </c>
      <c r="F4040" t="inlineStr">
        <is>
          <t>UAE</t>
        </is>
      </c>
      <c r="G4040" t="inlineStr">
        <is>
          <t>bZ4X</t>
        </is>
      </c>
      <c r="H4040" t="inlineStr">
        <is>
          <t>Dealer retail</t>
        </is>
      </c>
      <c r="I4040" t="inlineStr">
        <is>
          <t>Company fleet</t>
        </is>
      </c>
      <c r="J4040" t="inlineStr">
        <is>
          <t>Kofi Mensah</t>
        </is>
      </c>
      <c r="K4040" s="70" t="n">
        <v>29</v>
      </c>
      <c r="L4040" s="71" t="n">
        <v>7253458.97</v>
      </c>
      <c r="M4040" s="71" t="n">
        <v>210350310.13</v>
      </c>
      <c r="N4040" s="71" t="n">
        <v>6310509.3</v>
      </c>
      <c r="O4040" s="71" t="n">
        <v>204039800.83</v>
      </c>
      <c r="P4040" s="71" t="n">
        <v>160291057.43</v>
      </c>
      <c r="Q4040" s="71" t="n">
        <v>43748743.4</v>
      </c>
      <c r="R4040" t="inlineStr">
        <is>
          <t>DB-02</t>
        </is>
      </c>
      <c r="S4040" t="inlineStr">
        <is>
          <t>EV</t>
        </is>
      </c>
      <c r="T4040" s="70" t="n">
        <v>31</v>
      </c>
      <c r="U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TY104032</t>
        </is>
      </c>
      <c r="B4041" s="68" t="n">
        <v>46196</v>
      </c>
      <c r="C4041" s="69" t="n">
        <v>2026</v>
      </c>
      <c r="D4041" t="inlineStr">
        <is>
          <t>Jun</t>
        </is>
      </c>
      <c r="E4041" t="inlineStr">
        <is>
          <t>Europe</t>
        </is>
      </c>
      <c r="F4041" t="inlineStr">
        <is>
          <t>UK</t>
        </is>
      </c>
      <c r="G4041" t="inlineStr">
        <is>
          <t>Prius</t>
        </is>
      </c>
      <c r="H4041" t="inlineStr">
        <is>
          <t>Fleet</t>
        </is>
      </c>
      <c r="I4041" t="inlineStr">
        <is>
          <t>Company fleet</t>
        </is>
      </c>
      <c r="J4041" t="inlineStr">
        <is>
          <t>Olivia Brown</t>
        </is>
      </c>
      <c r="K4041" s="70" t="n">
        <v>7</v>
      </c>
      <c r="L4041" s="71" t="n">
        <v>3892259.21</v>
      </c>
      <c r="M4041" s="71" t="n">
        <v>27245814.47</v>
      </c>
      <c r="N4041" s="71" t="n">
        <v>544916.29</v>
      </c>
      <c r="O4041" s="71" t="n">
        <v>26700898.18</v>
      </c>
      <c r="P4041" s="71" t="n">
        <v>19520160.22</v>
      </c>
      <c r="Q4041" s="71" t="n">
        <v>7180737.96</v>
      </c>
      <c r="R4041" t="inlineStr">
        <is>
          <t>LN-01</t>
        </is>
      </c>
      <c r="S4041" t="inlineStr">
        <is>
          <t>Hybrid</t>
        </is>
      </c>
      <c r="T4041" s="70" t="n">
        <v>7</v>
      </c>
      <c r="U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TY104033</t>
        </is>
      </c>
      <c r="B4042" s="68" t="n">
        <v>46196</v>
      </c>
      <c r="C4042" s="69" t="n">
        <v>2026</v>
      </c>
      <c r="D4042" t="inlineStr">
        <is>
          <t>Jun</t>
        </is>
      </c>
      <c r="E4042" t="inlineStr">
        <is>
          <t>Japan</t>
        </is>
      </c>
      <c r="F4042" t="inlineStr">
        <is>
          <t>Japan</t>
        </is>
      </c>
      <c r="G4042" t="inlineStr">
        <is>
          <t>Corolla</t>
        </is>
      </c>
      <c r="H4042" t="inlineStr">
        <is>
          <t>Online reservation</t>
        </is>
      </c>
      <c r="I4042" t="inlineStr">
        <is>
          <t>Private buyer</t>
        </is>
      </c>
      <c r="J4042" t="inlineStr">
        <is>
          <t>Sophie Müller</t>
        </is>
      </c>
      <c r="K4042" s="70" t="n">
        <v>7</v>
      </c>
      <c r="L4042" s="71" t="n">
        <v>2822901.57</v>
      </c>
      <c r="M4042" s="71" t="n">
        <v>19760310.99</v>
      </c>
      <c r="N4042" s="71" t="n">
        <v>592809.33</v>
      </c>
      <c r="O4042" s="71" t="n">
        <v>19167501.66</v>
      </c>
      <c r="P4042" s="71" t="n">
        <v>16363924.14</v>
      </c>
      <c r="Q4042" s="71" t="n">
        <v>2803577.52</v>
      </c>
      <c r="R4042" t="inlineStr">
        <is>
          <t>OS-03</t>
        </is>
      </c>
      <c r="S4042" t="inlineStr">
        <is>
          <t>Petrol</t>
        </is>
      </c>
      <c r="T4042" s="70" t="n">
        <v>8</v>
      </c>
      <c r="U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TY104034</t>
        </is>
      </c>
      <c r="B4043" s="68" t="n">
        <v>46196</v>
      </c>
      <c r="C4043" s="69" t="n">
        <v>2026</v>
      </c>
      <c r="D4043" t="inlineStr">
        <is>
          <t>Jun</t>
        </is>
      </c>
      <c r="E4043" t="inlineStr">
        <is>
          <t>Japan</t>
        </is>
      </c>
      <c r="F4043" t="inlineStr">
        <is>
          <t>Japan</t>
        </is>
      </c>
      <c r="G4043" t="inlineStr">
        <is>
          <t>RAV4</t>
        </is>
      </c>
      <c r="H4043" t="inlineStr">
        <is>
          <t>Dealer retail</t>
        </is>
      </c>
      <c r="I4043" t="inlineStr">
        <is>
          <t>Private buyer</t>
        </is>
      </c>
      <c r="J4043" t="inlineStr">
        <is>
          <t>Wei Chen</t>
        </is>
      </c>
      <c r="K4043" s="70" t="n">
        <v>17</v>
      </c>
      <c r="L4043" s="71" t="n">
        <v>3740731.91</v>
      </c>
      <c r="M4043" s="71" t="n">
        <v>63592442.47</v>
      </c>
      <c r="N4043" s="71" t="n">
        <v>1907773.27</v>
      </c>
      <c r="O4043" s="71" t="n">
        <v>61684669.2</v>
      </c>
      <c r="P4043" s="71" t="n">
        <v>49167609.33</v>
      </c>
      <c r="Q4043" s="71" t="n">
        <v>12517059.87</v>
      </c>
      <c r="R4043" t="inlineStr">
        <is>
          <t>TK-02</t>
        </is>
      </c>
      <c r="S4043" t="inlineStr">
        <is>
          <t>Hybrid</t>
        </is>
      </c>
      <c r="T4043" s="70" t="n">
        <v>18</v>
      </c>
      <c r="U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TY104035</t>
        </is>
      </c>
      <c r="B4044" s="68" t="n">
        <v>46196</v>
      </c>
      <c r="C4044" s="69" t="n">
        <v>2026</v>
      </c>
      <c r="D4044" t="inlineStr">
        <is>
          <t>Jun</t>
        </is>
      </c>
      <c r="E4044" t="inlineStr">
        <is>
          <t>Asia</t>
        </is>
      </c>
      <c r="F4044" t="inlineStr">
        <is>
          <t>India</t>
        </is>
      </c>
      <c r="G4044" t="inlineStr">
        <is>
          <t>Land Cruiser</t>
        </is>
      </c>
      <c r="H4044" t="inlineStr">
        <is>
          <t>Dealer retail</t>
        </is>
      </c>
      <c r="I4044" t="inlineStr">
        <is>
          <t>Private buyer</t>
        </is>
      </c>
      <c r="J4044" t="inlineStr">
        <is>
          <t>Omar Haddad</t>
        </is>
      </c>
      <c r="K4044" s="70" t="n">
        <v>12</v>
      </c>
      <c r="L4044" s="71" t="n">
        <v>7744154.75</v>
      </c>
      <c r="M4044" s="71" t="n">
        <v>92929857</v>
      </c>
      <c r="N4044" s="71" t="n">
        <v>1858597.14</v>
      </c>
      <c r="O4044" s="71" t="n">
        <v>91071259.86</v>
      </c>
      <c r="P4044" s="71" t="n">
        <v>68028589.56999999</v>
      </c>
      <c r="Q4044" s="71" t="n">
        <v>23042670.29</v>
      </c>
      <c r="R4044" t="inlineStr">
        <is>
          <t>PU-04</t>
        </is>
      </c>
      <c r="S4044" t="inlineStr">
        <is>
          <t>Diesel</t>
        </is>
      </c>
      <c r="T4044" s="70" t="n">
        <v>13</v>
      </c>
      <c r="U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TY104036</t>
        </is>
      </c>
      <c r="B4045" s="68" t="n">
        <v>46197</v>
      </c>
      <c r="C4045" s="69" t="n">
        <v>2026</v>
      </c>
      <c r="D4045" t="inlineStr">
        <is>
          <t>Jun</t>
        </is>
      </c>
      <c r="E4045" t="inlineStr">
        <is>
          <t>North America</t>
        </is>
      </c>
      <c r="F4045" t="inlineStr">
        <is>
          <t>Canada</t>
        </is>
      </c>
      <c r="G4045" t="inlineStr">
        <is>
          <t>Corolla</t>
        </is>
      </c>
      <c r="H4045" t="inlineStr">
        <is>
          <t>Dealer retail</t>
        </is>
      </c>
      <c r="I4045" t="inlineStr">
        <is>
          <t>Private buyer</t>
        </is>
      </c>
      <c r="J4045" t="inlineStr">
        <is>
          <t>Carlos Silva</t>
        </is>
      </c>
      <c r="K4045" s="70" t="n">
        <v>10</v>
      </c>
      <c r="L4045" s="71" t="n">
        <v>2962960.34</v>
      </c>
      <c r="M4045" s="71" t="n">
        <v>29629603.4</v>
      </c>
      <c r="N4045" s="71" t="n">
        <v>888888.1</v>
      </c>
      <c r="O4045" s="71" t="n">
        <v>28740715.3</v>
      </c>
      <c r="P4045" s="71" t="n">
        <v>22732798.35</v>
      </c>
      <c r="Q4045" s="71" t="n">
        <v>6007916.95</v>
      </c>
      <c r="R4045" t="inlineStr">
        <is>
          <t>TO-03</t>
        </is>
      </c>
      <c r="S4045" t="inlineStr">
        <is>
          <t>Hybrid</t>
        </is>
      </c>
      <c r="T4045" s="70" t="n">
        <v>11</v>
      </c>
      <c r="U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TY104037</t>
        </is>
      </c>
      <c r="B4046" s="68" t="n">
        <v>46197</v>
      </c>
      <c r="C4046" s="69" t="n">
        <v>2026</v>
      </c>
      <c r="D4046" t="inlineStr">
        <is>
          <t>Jun</t>
        </is>
      </c>
      <c r="E4046" t="inlineStr">
        <is>
          <t>Asia</t>
        </is>
      </c>
      <c r="F4046" t="inlineStr">
        <is>
          <t>Thailand</t>
        </is>
      </c>
      <c r="G4046" t="inlineStr">
        <is>
          <t>Prius</t>
        </is>
      </c>
      <c r="H4046" t="inlineStr">
        <is>
          <t>Dealer retail</t>
        </is>
      </c>
      <c r="I4046" t="inlineStr">
        <is>
          <t>Government</t>
        </is>
      </c>
      <c r="J4046" t="inlineStr">
        <is>
          <t>Ana Costa</t>
        </is>
      </c>
      <c r="K4046" s="70" t="n">
        <v>31</v>
      </c>
      <c r="L4046" s="71" t="n">
        <v>3753772.73</v>
      </c>
      <c r="M4046" s="71" t="n">
        <v>116366954.63</v>
      </c>
      <c r="N4046" s="71" t="n">
        <v>5818347.73</v>
      </c>
      <c r="O4046" s="71" t="n">
        <v>110548606.9</v>
      </c>
      <c r="P4046" s="71" t="n">
        <v>89094776.73999999</v>
      </c>
      <c r="Q4046" s="71" t="n">
        <v>21453830.16</v>
      </c>
      <c r="R4046" t="inlineStr">
        <is>
          <t>BK-02</t>
        </is>
      </c>
      <c r="S4046" t="inlineStr">
        <is>
          <t>Hybrid</t>
        </is>
      </c>
      <c r="T4046" s="70" t="n">
        <v>33</v>
      </c>
      <c r="U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TY104038</t>
        </is>
      </c>
      <c r="B4047" s="68" t="n">
        <v>46197</v>
      </c>
      <c r="C4047" s="69" t="n">
        <v>2026</v>
      </c>
      <c r="D4047" t="inlineStr">
        <is>
          <t>Jun</t>
        </is>
      </c>
      <c r="E4047" t="inlineStr">
        <is>
          <t>Europe</t>
        </is>
      </c>
      <c r="F4047" t="inlineStr">
        <is>
          <t>France</t>
        </is>
      </c>
      <c r="G4047" t="inlineStr">
        <is>
          <t>Corolla</t>
        </is>
      </c>
      <c r="H4047" t="inlineStr">
        <is>
          <t>Dealer retail</t>
        </is>
      </c>
      <c r="I4047" t="inlineStr">
        <is>
          <t>Private buyer</t>
        </is>
      </c>
      <c r="J4047" t="inlineStr">
        <is>
          <t>Wei Chen</t>
        </is>
      </c>
      <c r="K4047" s="70" t="n">
        <v>27</v>
      </c>
      <c r="L4047" s="71" t="n">
        <v>2859425.85</v>
      </c>
      <c r="M4047" s="71" t="n">
        <v>77204497.95</v>
      </c>
      <c r="N4047" s="71" t="n">
        <v>3860224.9</v>
      </c>
      <c r="O4047" s="71" t="n">
        <v>73344273.05</v>
      </c>
      <c r="P4047" s="71" t="n">
        <v>62245122.26</v>
      </c>
      <c r="Q4047" s="71" t="n">
        <v>11099150.79</v>
      </c>
      <c r="R4047" t="inlineStr">
        <is>
          <t>PA-03</t>
        </is>
      </c>
      <c r="S4047" t="inlineStr">
        <is>
          <t>Petrol</t>
        </is>
      </c>
      <c r="T4047" s="70" t="n">
        <v>27</v>
      </c>
      <c r="U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TY104039</t>
        </is>
      </c>
      <c r="B4048" s="68" t="n">
        <v>46197</v>
      </c>
      <c r="C4048" s="69" t="n">
        <v>2026</v>
      </c>
      <c r="D4048" t="inlineStr">
        <is>
          <t>Jun</t>
        </is>
      </c>
      <c r="E4048" t="inlineStr">
        <is>
          <t>Middle East</t>
        </is>
      </c>
      <c r="F4048" t="inlineStr">
        <is>
          <t>Saudi Arabia</t>
        </is>
      </c>
      <c r="G4048" t="inlineStr">
        <is>
          <t>Camry</t>
        </is>
      </c>
      <c r="H4048" t="inlineStr">
        <is>
          <t>Dealer retail</t>
        </is>
      </c>
      <c r="I4048" t="inlineStr">
        <is>
          <t>Government</t>
        </is>
      </c>
      <c r="J4048" t="inlineStr">
        <is>
          <t>Sophie Müller</t>
        </is>
      </c>
      <c r="K4048" s="70" t="n">
        <v>12</v>
      </c>
      <c r="L4048" s="71" t="n">
        <v>3812362.97</v>
      </c>
      <c r="M4048" s="71" t="n">
        <v>45748355.64</v>
      </c>
      <c r="N4048" s="71" t="n">
        <v>2287417.78</v>
      </c>
      <c r="O4048" s="71" t="n">
        <v>43460937.86</v>
      </c>
      <c r="P4048" s="71" t="n">
        <v>37947081.54</v>
      </c>
      <c r="Q4048" s="71" t="n">
        <v>5513856.32</v>
      </c>
      <c r="R4048" t="inlineStr">
        <is>
          <t>RY-04</t>
        </is>
      </c>
      <c r="S4048" t="inlineStr">
        <is>
          <t>Hybrid</t>
        </is>
      </c>
      <c r="T4048" s="70" t="n">
        <v>12</v>
      </c>
      <c r="U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TY104040</t>
        </is>
      </c>
      <c r="B4049" s="68" t="n">
        <v>46197</v>
      </c>
      <c r="C4049" s="69" t="n">
        <v>2026</v>
      </c>
      <c r="D4049" t="inlineStr">
        <is>
          <t>Jun</t>
        </is>
      </c>
      <c r="E4049" t="inlineStr">
        <is>
          <t>Europe</t>
        </is>
      </c>
      <c r="F4049" t="inlineStr">
        <is>
          <t>France</t>
        </is>
      </c>
      <c r="G4049" t="inlineStr">
        <is>
          <t>Corolla</t>
        </is>
      </c>
      <c r="H4049" t="inlineStr">
        <is>
          <t>Online reservation</t>
        </is>
      </c>
      <c r="I4049" t="inlineStr">
        <is>
          <t>Private buyer</t>
        </is>
      </c>
      <c r="J4049" t="inlineStr">
        <is>
          <t>Ruhi Shaikh</t>
        </is>
      </c>
      <c r="K4049" s="70" t="n">
        <v>41</v>
      </c>
      <c r="L4049" s="71" t="n">
        <v>2854611.45</v>
      </c>
      <c r="M4049" s="71" t="n">
        <v>117039069.45</v>
      </c>
      <c r="N4049" s="71" t="n">
        <v>5851953.47</v>
      </c>
      <c r="O4049" s="71" t="n">
        <v>111187115.98</v>
      </c>
      <c r="P4049" s="71" t="n">
        <v>93937753.95999999</v>
      </c>
      <c r="Q4049" s="71" t="n">
        <v>17249362.02</v>
      </c>
      <c r="R4049" t="inlineStr">
        <is>
          <t>PA-01</t>
        </is>
      </c>
      <c r="S4049" t="inlineStr">
        <is>
          <t>Petrol</t>
        </is>
      </c>
      <c r="T4049" s="70" t="n">
        <v>43</v>
      </c>
      <c r="U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TY104041</t>
        </is>
      </c>
      <c r="B4050" s="68" t="n">
        <v>46197</v>
      </c>
      <c r="C4050" s="69" t="n">
        <v>2026</v>
      </c>
      <c r="D4050" t="inlineStr">
        <is>
          <t>Jun</t>
        </is>
      </c>
      <c r="E4050" t="inlineStr">
        <is>
          <t>North America</t>
        </is>
      </c>
      <c r="F4050" t="inlineStr">
        <is>
          <t>Canada</t>
        </is>
      </c>
      <c r="G4050" t="inlineStr">
        <is>
          <t>RAV4</t>
        </is>
      </c>
      <c r="H4050" t="inlineStr">
        <is>
          <t>Dealer retail</t>
        </is>
      </c>
      <c r="I4050" t="inlineStr">
        <is>
          <t>Private buyer</t>
        </is>
      </c>
      <c r="J4050" t="inlineStr">
        <is>
          <t>Shraddha Kulkarni</t>
        </is>
      </c>
      <c r="K4050" s="70" t="n">
        <v>25</v>
      </c>
      <c r="L4050" s="71" t="n">
        <v>3868854.37</v>
      </c>
      <c r="M4050" s="71" t="n">
        <v>96721359.25</v>
      </c>
      <c r="N4050" s="71" t="n">
        <v>1934427.19</v>
      </c>
      <c r="O4050" s="71" t="n">
        <v>94786932.06</v>
      </c>
      <c r="P4050" s="71" t="n">
        <v>73747456.56</v>
      </c>
      <c r="Q4050" s="71" t="n">
        <v>21039475.5</v>
      </c>
      <c r="R4050" t="inlineStr">
        <is>
          <t>TO-04</t>
        </is>
      </c>
      <c r="S4050" t="inlineStr">
        <is>
          <t>Hybrid</t>
        </is>
      </c>
      <c r="T4050" s="70" t="n">
        <v>26</v>
      </c>
      <c r="U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TY104042</t>
        </is>
      </c>
      <c r="B4051" s="68" t="n">
        <v>46197</v>
      </c>
      <c r="C4051" s="69" t="n">
        <v>2026</v>
      </c>
      <c r="D4051" t="inlineStr">
        <is>
          <t>Jun</t>
        </is>
      </c>
      <c r="E4051" t="inlineStr">
        <is>
          <t>Europe</t>
        </is>
      </c>
      <c r="F4051" t="inlineStr">
        <is>
          <t>France</t>
        </is>
      </c>
      <c r="G4051" t="inlineStr">
        <is>
          <t>Corolla</t>
        </is>
      </c>
      <c r="H4051" t="inlineStr">
        <is>
          <t>Dealer retail</t>
        </is>
      </c>
      <c r="I4051" t="inlineStr">
        <is>
          <t>Private buyer</t>
        </is>
      </c>
      <c r="J4051" t="inlineStr">
        <is>
          <t>Hiroshi Tanaka</t>
        </is>
      </c>
      <c r="K4051" s="70" t="n">
        <v>3</v>
      </c>
      <c r="L4051" s="71" t="n">
        <v>2798001.77</v>
      </c>
      <c r="M4051" s="71" t="n">
        <v>8394005.310000001</v>
      </c>
      <c r="N4051" s="71" t="n">
        <v>167880.11</v>
      </c>
      <c r="O4051" s="71" t="n">
        <v>8226125.2</v>
      </c>
      <c r="P4051" s="71" t="n">
        <v>7080733.48</v>
      </c>
      <c r="Q4051" s="71" t="n">
        <v>1145391.72</v>
      </c>
      <c r="R4051" t="inlineStr">
        <is>
          <t>PA-01</t>
        </is>
      </c>
      <c r="S4051" t="inlineStr">
        <is>
          <t>Hybrid</t>
        </is>
      </c>
      <c r="T4051" s="70" t="n">
        <v>3</v>
      </c>
      <c r="U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TY104043</t>
        </is>
      </c>
      <c r="B4052" s="68" t="n">
        <v>46197</v>
      </c>
      <c r="C4052" s="69" t="n">
        <v>2026</v>
      </c>
      <c r="D4052" t="inlineStr">
        <is>
          <t>Jun</t>
        </is>
      </c>
      <c r="E4052" t="inlineStr">
        <is>
          <t>North America</t>
        </is>
      </c>
      <c r="F4052" t="inlineStr">
        <is>
          <t>Canada</t>
        </is>
      </c>
      <c r="G4052" t="inlineStr">
        <is>
          <t>RAV4</t>
        </is>
      </c>
      <c r="H4052" t="inlineStr">
        <is>
          <t>Dealer retail</t>
        </is>
      </c>
      <c r="I4052" t="inlineStr">
        <is>
          <t>Company fleet</t>
        </is>
      </c>
      <c r="J4052" t="inlineStr">
        <is>
          <t>Ruhi Shaikh</t>
        </is>
      </c>
      <c r="K4052" s="70" t="n">
        <v>27</v>
      </c>
      <c r="L4052" s="71" t="n">
        <v>3949672.02</v>
      </c>
      <c r="M4052" s="71" t="n">
        <v>106641144.54</v>
      </c>
      <c r="N4052" s="71" t="n">
        <v>0</v>
      </c>
      <c r="O4052" s="71" t="n">
        <v>106641144.54</v>
      </c>
      <c r="P4052" s="71" t="n">
        <v>73728098.45999999</v>
      </c>
      <c r="Q4052" s="71" t="n">
        <v>32913046.08</v>
      </c>
      <c r="R4052" t="inlineStr">
        <is>
          <t>TO-04</t>
        </is>
      </c>
      <c r="S4052" t="inlineStr">
        <is>
          <t>Hybrid</t>
        </is>
      </c>
      <c r="T4052" s="70" t="n">
        <v>28</v>
      </c>
      <c r="U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TY104044</t>
        </is>
      </c>
      <c r="B4053" s="68" t="n">
        <v>46197</v>
      </c>
      <c r="C4053" s="69" t="n">
        <v>2026</v>
      </c>
      <c r="D4053" t="inlineStr">
        <is>
          <t>Jun</t>
        </is>
      </c>
      <c r="E4053" t="inlineStr">
        <is>
          <t>North America</t>
        </is>
      </c>
      <c r="F4053" t="inlineStr">
        <is>
          <t>Canada</t>
        </is>
      </c>
      <c r="G4053" t="inlineStr">
        <is>
          <t>bZ4X</t>
        </is>
      </c>
      <c r="H4053" t="inlineStr">
        <is>
          <t>Fleet</t>
        </is>
      </c>
      <c r="I4053" t="inlineStr">
        <is>
          <t>Government</t>
        </is>
      </c>
      <c r="J4053" t="inlineStr">
        <is>
          <t>Priya Nair</t>
        </is>
      </c>
      <c r="K4053" s="70" t="n">
        <v>33</v>
      </c>
      <c r="L4053" s="71" t="n">
        <v>6788342.4</v>
      </c>
      <c r="M4053" s="71" t="n">
        <v>224015299.2</v>
      </c>
      <c r="N4053" s="71" t="n">
        <v>0</v>
      </c>
      <c r="O4053" s="71" t="n">
        <v>224015299.2</v>
      </c>
      <c r="P4053" s="71" t="n">
        <v>178488078.19</v>
      </c>
      <c r="Q4053" s="71" t="n">
        <v>45527221.01</v>
      </c>
      <c r="R4053" t="inlineStr">
        <is>
          <t>TO-04</t>
        </is>
      </c>
      <c r="S4053" t="inlineStr">
        <is>
          <t>EV</t>
        </is>
      </c>
      <c r="T4053" s="70" t="n">
        <v>37</v>
      </c>
      <c r="U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TY104045</t>
        </is>
      </c>
      <c r="B4054" s="68" t="n">
        <v>46197</v>
      </c>
      <c r="C4054" s="69" t="n">
        <v>2026</v>
      </c>
      <c r="D4054" t="inlineStr">
        <is>
          <t>Jun</t>
        </is>
      </c>
      <c r="E4054" t="inlineStr">
        <is>
          <t>Japan</t>
        </is>
      </c>
      <c r="F4054" t="inlineStr">
        <is>
          <t>Japan</t>
        </is>
      </c>
      <c r="G4054" t="inlineStr">
        <is>
          <t>Corolla</t>
        </is>
      </c>
      <c r="H4054" t="inlineStr">
        <is>
          <t>Online reservation</t>
        </is>
      </c>
      <c r="I4054" t="inlineStr">
        <is>
          <t>Government</t>
        </is>
      </c>
      <c r="J4054" t="inlineStr">
        <is>
          <t>Emma Clarke</t>
        </is>
      </c>
      <c r="K4054" s="70" t="n">
        <v>29</v>
      </c>
      <c r="L4054" s="71" t="n">
        <v>2808658.08</v>
      </c>
      <c r="M4054" s="71" t="n">
        <v>81451084.31999999</v>
      </c>
      <c r="N4054" s="71" t="n">
        <v>2443532.53</v>
      </c>
      <c r="O4054" s="71" t="n">
        <v>79007551.79000001</v>
      </c>
      <c r="P4054" s="71" t="n">
        <v>68471484.54000001</v>
      </c>
      <c r="Q4054" s="71" t="n">
        <v>10536067.25</v>
      </c>
      <c r="R4054" t="inlineStr">
        <is>
          <t>TK-01</t>
        </is>
      </c>
      <c r="S4054" t="inlineStr">
        <is>
          <t>Petrol</t>
        </is>
      </c>
      <c r="T4054" s="70" t="n">
        <v>29</v>
      </c>
      <c r="U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TY104046</t>
        </is>
      </c>
      <c r="B4055" s="68" t="n">
        <v>46197</v>
      </c>
      <c r="C4055" s="69" t="n">
        <v>2026</v>
      </c>
      <c r="D4055" t="inlineStr">
        <is>
          <t>Jun</t>
        </is>
      </c>
      <c r="E4055" t="inlineStr">
        <is>
          <t>North America</t>
        </is>
      </c>
      <c r="F4055" t="inlineStr">
        <is>
          <t>USA</t>
        </is>
      </c>
      <c r="G4055" t="inlineStr">
        <is>
          <t>RAV4</t>
        </is>
      </c>
      <c r="H4055" t="inlineStr">
        <is>
          <t>Dealer retail</t>
        </is>
      </c>
      <c r="I4055" t="inlineStr">
        <is>
          <t>Company fleet</t>
        </is>
      </c>
      <c r="J4055" t="inlineStr">
        <is>
          <t>Yuki Sato</t>
        </is>
      </c>
      <c r="K4055" s="70" t="n">
        <v>19</v>
      </c>
      <c r="L4055" s="71" t="n">
        <v>3704571.13</v>
      </c>
      <c r="M4055" s="71" t="n">
        <v>70386851.47</v>
      </c>
      <c r="N4055" s="71" t="n">
        <v>1407737.03</v>
      </c>
      <c r="O4055" s="71" t="n">
        <v>68979114.44</v>
      </c>
      <c r="P4055" s="71" t="n">
        <v>54624917.34</v>
      </c>
      <c r="Q4055" s="71" t="n">
        <v>14354197.1</v>
      </c>
      <c r="R4055" t="inlineStr">
        <is>
          <t>TX-03</t>
        </is>
      </c>
      <c r="S4055" t="inlineStr">
        <is>
          <t>Petrol</t>
        </is>
      </c>
      <c r="T4055" s="70" t="n">
        <v>21</v>
      </c>
      <c r="U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TY104047</t>
        </is>
      </c>
      <c r="B4056" s="68" t="n">
        <v>46197</v>
      </c>
      <c r="C4056" s="69" t="n">
        <v>2026</v>
      </c>
      <c r="D4056" t="inlineStr">
        <is>
          <t>Jun</t>
        </is>
      </c>
      <c r="E4056" t="inlineStr">
        <is>
          <t>North America</t>
        </is>
      </c>
      <c r="F4056" t="inlineStr">
        <is>
          <t>Canada</t>
        </is>
      </c>
      <c r="G4056" t="inlineStr">
        <is>
          <t>bZ4X</t>
        </is>
      </c>
      <c r="H4056" t="inlineStr">
        <is>
          <t>Dealer retail</t>
        </is>
      </c>
      <c r="I4056" t="inlineStr">
        <is>
          <t>Private buyer</t>
        </is>
      </c>
      <c r="J4056" t="inlineStr">
        <is>
          <t>Liam O'Brien</t>
        </is>
      </c>
      <c r="K4056" s="70" t="n">
        <v>35</v>
      </c>
      <c r="L4056" s="71" t="n">
        <v>6767210.84</v>
      </c>
      <c r="M4056" s="71" t="n">
        <v>236852379.4</v>
      </c>
      <c r="N4056" s="71" t="n">
        <v>4737047.59</v>
      </c>
      <c r="O4056" s="71" t="n">
        <v>232115331.81</v>
      </c>
      <c r="P4056" s="71" t="n">
        <v>191162857.81</v>
      </c>
      <c r="Q4056" s="71" t="n">
        <v>40952474</v>
      </c>
      <c r="R4056" t="inlineStr">
        <is>
          <t>TO-03</t>
        </is>
      </c>
      <c r="S4056" t="inlineStr">
        <is>
          <t>EV</t>
        </is>
      </c>
      <c r="T4056" s="70" t="n">
        <v>36</v>
      </c>
      <c r="U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TY104048</t>
        </is>
      </c>
      <c r="B4057" s="68" t="n">
        <v>46197</v>
      </c>
      <c r="C4057" s="69" t="n">
        <v>2026</v>
      </c>
      <c r="D4057" t="inlineStr">
        <is>
          <t>Jun</t>
        </is>
      </c>
      <c r="E4057" t="inlineStr">
        <is>
          <t>Japan</t>
        </is>
      </c>
      <c r="F4057" t="inlineStr">
        <is>
          <t>Japan</t>
        </is>
      </c>
      <c r="G4057" t="inlineStr">
        <is>
          <t>RAV4</t>
        </is>
      </c>
      <c r="H4057" t="inlineStr">
        <is>
          <t>Dealer retail</t>
        </is>
      </c>
      <c r="I4057" t="inlineStr">
        <is>
          <t>Company fleet</t>
        </is>
      </c>
      <c r="J4057" t="inlineStr">
        <is>
          <t>Amir Khan</t>
        </is>
      </c>
      <c r="K4057" s="70" t="n">
        <v>43</v>
      </c>
      <c r="L4057" s="71" t="n">
        <v>3809813.03</v>
      </c>
      <c r="M4057" s="71" t="n">
        <v>163821960.29</v>
      </c>
      <c r="N4057" s="71" t="n">
        <v>3276439.21</v>
      </c>
      <c r="O4057" s="71" t="n">
        <v>160545521.08</v>
      </c>
      <c r="P4057" s="71" t="n">
        <v>126997630.91</v>
      </c>
      <c r="Q4057" s="71" t="n">
        <v>33547890.17</v>
      </c>
      <c r="R4057" t="inlineStr">
        <is>
          <t>TK-01</t>
        </is>
      </c>
      <c r="S4057" t="inlineStr">
        <is>
          <t>Petrol</t>
        </is>
      </c>
      <c r="T4057" s="70" t="n">
        <v>44</v>
      </c>
      <c r="U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TY104049</t>
        </is>
      </c>
      <c r="B4058" s="68" t="n">
        <v>46198</v>
      </c>
      <c r="C4058" s="69" t="n">
        <v>2026</v>
      </c>
      <c r="D4058" t="inlineStr">
        <is>
          <t>Jun</t>
        </is>
      </c>
      <c r="E4058" t="inlineStr">
        <is>
          <t>Japan</t>
        </is>
      </c>
      <c r="F4058" t="inlineStr">
        <is>
          <t>Japan</t>
        </is>
      </c>
      <c r="G4058" t="inlineStr">
        <is>
          <t>Corolla</t>
        </is>
      </c>
      <c r="H4058" t="inlineStr">
        <is>
          <t>Dealer retail</t>
        </is>
      </c>
      <c r="I4058" t="inlineStr">
        <is>
          <t>Government</t>
        </is>
      </c>
      <c r="J4058" t="inlineStr">
        <is>
          <t>Ana Costa</t>
        </is>
      </c>
      <c r="K4058" s="70" t="n">
        <v>3</v>
      </c>
      <c r="L4058" s="71" t="n">
        <v>2865061.92</v>
      </c>
      <c r="M4058" s="71" t="n">
        <v>8595185.76</v>
      </c>
      <c r="N4058" s="71" t="n">
        <v>171903.72</v>
      </c>
      <c r="O4058" s="71" t="n">
        <v>8423282.039999999</v>
      </c>
      <c r="P4058" s="71" t="n">
        <v>6759096.34</v>
      </c>
      <c r="Q4058" s="71" t="n">
        <v>1664185.7</v>
      </c>
      <c r="R4058" t="inlineStr">
        <is>
          <t>OS-02</t>
        </is>
      </c>
      <c r="S4058" t="inlineStr">
        <is>
          <t>Petrol</t>
        </is>
      </c>
      <c r="T4058" s="70" t="n">
        <v>3</v>
      </c>
      <c r="U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TY104050</t>
        </is>
      </c>
      <c r="B4059" s="68" t="n">
        <v>46198</v>
      </c>
      <c r="C4059" s="69" t="n">
        <v>2026</v>
      </c>
      <c r="D4059" t="inlineStr">
        <is>
          <t>Jun</t>
        </is>
      </c>
      <c r="E4059" t="inlineStr">
        <is>
          <t>Japan</t>
        </is>
      </c>
      <c r="F4059" t="inlineStr">
        <is>
          <t>Japan</t>
        </is>
      </c>
      <c r="G4059" t="inlineStr">
        <is>
          <t>Camry</t>
        </is>
      </c>
      <c r="H4059" t="inlineStr">
        <is>
          <t>Dealer retail</t>
        </is>
      </c>
      <c r="I4059" t="inlineStr">
        <is>
          <t>Company fleet</t>
        </is>
      </c>
      <c r="J4059" t="inlineStr">
        <is>
          <t>Omar Haddad</t>
        </is>
      </c>
      <c r="K4059" s="70" t="n">
        <v>46</v>
      </c>
      <c r="L4059" s="71" t="n">
        <v>4211355.03</v>
      </c>
      <c r="M4059" s="71" t="n">
        <v>193722331.38</v>
      </c>
      <c r="N4059" s="71" t="n">
        <v>5811669.94</v>
      </c>
      <c r="O4059" s="71" t="n">
        <v>187910661.44</v>
      </c>
      <c r="P4059" s="71" t="n">
        <v>143712161.98</v>
      </c>
      <c r="Q4059" s="71" t="n">
        <v>44198499.46</v>
      </c>
      <c r="R4059" t="inlineStr">
        <is>
          <t>OS-02</t>
        </is>
      </c>
      <c r="S4059" t="inlineStr">
        <is>
          <t>Hybrid</t>
        </is>
      </c>
      <c r="T4059" s="70" t="n">
        <v>51</v>
      </c>
      <c r="U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TY104051</t>
        </is>
      </c>
      <c r="B4060" s="68" t="n">
        <v>46198</v>
      </c>
      <c r="C4060" s="69" t="n">
        <v>2026</v>
      </c>
      <c r="D4060" t="inlineStr">
        <is>
          <t>Jun</t>
        </is>
      </c>
      <c r="E4060" t="inlineStr">
        <is>
          <t>Asia</t>
        </is>
      </c>
      <c r="F4060" t="inlineStr">
        <is>
          <t>Indonesia</t>
        </is>
      </c>
      <c r="G4060" t="inlineStr">
        <is>
          <t>Camry</t>
        </is>
      </c>
      <c r="H4060" t="inlineStr">
        <is>
          <t>Dealer retail</t>
        </is>
      </c>
      <c r="I4060" t="inlineStr">
        <is>
          <t>Private buyer</t>
        </is>
      </c>
      <c r="J4060" t="inlineStr">
        <is>
          <t>Ravindra Patil</t>
        </is>
      </c>
      <c r="K4060" s="70" t="n">
        <v>15</v>
      </c>
      <c r="L4060" s="71" t="n">
        <v>3872521</v>
      </c>
      <c r="M4060" s="71" t="n">
        <v>58087815</v>
      </c>
      <c r="N4060" s="71" t="n">
        <v>1161756.3</v>
      </c>
      <c r="O4060" s="71" t="n">
        <v>56926058.7</v>
      </c>
      <c r="P4060" s="71" t="n">
        <v>49301027.78</v>
      </c>
      <c r="Q4060" s="71" t="n">
        <v>7625030.92</v>
      </c>
      <c r="R4060" t="inlineStr">
        <is>
          <t>JK-04</t>
        </is>
      </c>
      <c r="S4060" t="inlineStr">
        <is>
          <t>Hybrid</t>
        </is>
      </c>
      <c r="T4060" s="70" t="n">
        <v>17</v>
      </c>
      <c r="U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TY104052</t>
        </is>
      </c>
      <c r="B4061" s="68" t="n">
        <v>46198</v>
      </c>
      <c r="C4061" s="69" t="n">
        <v>2026</v>
      </c>
      <c r="D4061" t="inlineStr">
        <is>
          <t>Jun</t>
        </is>
      </c>
      <c r="E4061" t="inlineStr">
        <is>
          <t>North America</t>
        </is>
      </c>
      <c r="F4061" t="inlineStr">
        <is>
          <t>USA</t>
        </is>
      </c>
      <c r="G4061" t="inlineStr">
        <is>
          <t>Hilux</t>
        </is>
      </c>
      <c r="H4061" t="inlineStr">
        <is>
          <t>Dealer retail</t>
        </is>
      </c>
      <c r="I4061" t="inlineStr">
        <is>
          <t>Company fleet</t>
        </is>
      </c>
      <c r="J4061" t="inlineStr">
        <is>
          <t>Hiroshi Tanaka</t>
        </is>
      </c>
      <c r="K4061" s="70" t="n">
        <v>7</v>
      </c>
      <c r="L4061" s="71" t="n">
        <v>3823308.94</v>
      </c>
      <c r="M4061" s="71" t="n">
        <v>26763162.58</v>
      </c>
      <c r="N4061" s="71" t="n">
        <v>802894.88</v>
      </c>
      <c r="O4061" s="71" t="n">
        <v>25960267.7</v>
      </c>
      <c r="P4061" s="71" t="n">
        <v>22237782.44</v>
      </c>
      <c r="Q4061" s="71" t="n">
        <v>3722485.26</v>
      </c>
      <c r="R4061" t="inlineStr">
        <is>
          <t>LA-02</t>
        </is>
      </c>
      <c r="S4061" t="inlineStr">
        <is>
          <t>Diesel</t>
        </is>
      </c>
      <c r="T4061" s="70" t="n">
        <v>8</v>
      </c>
      <c r="U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TY104053</t>
        </is>
      </c>
      <c r="B4062" s="68" t="n">
        <v>46198</v>
      </c>
      <c r="C4062" s="69" t="n">
        <v>2026</v>
      </c>
      <c r="D4062" t="inlineStr">
        <is>
          <t>Jun</t>
        </is>
      </c>
      <c r="E4062" t="inlineStr">
        <is>
          <t>Asia</t>
        </is>
      </c>
      <c r="F4062" t="inlineStr">
        <is>
          <t>India</t>
        </is>
      </c>
      <c r="G4062" t="inlineStr">
        <is>
          <t>RAV4</t>
        </is>
      </c>
      <c r="H4062" t="inlineStr">
        <is>
          <t>Dealer retail</t>
        </is>
      </c>
      <c r="I4062" t="inlineStr">
        <is>
          <t>Private buyer</t>
        </is>
      </c>
      <c r="J4062" t="inlineStr">
        <is>
          <t>Sophie Müller</t>
        </is>
      </c>
      <c r="K4062" s="70" t="n">
        <v>9</v>
      </c>
      <c r="L4062" s="71" t="n">
        <v>3547855.07</v>
      </c>
      <c r="M4062" s="71" t="n">
        <v>31930695.63</v>
      </c>
      <c r="N4062" s="71" t="n">
        <v>0</v>
      </c>
      <c r="O4062" s="71" t="n">
        <v>31930695.63</v>
      </c>
      <c r="P4062" s="71" t="n">
        <v>26615108.84</v>
      </c>
      <c r="Q4062" s="71" t="n">
        <v>5315586.79</v>
      </c>
      <c r="R4062" t="inlineStr">
        <is>
          <t>BL-04</t>
        </is>
      </c>
      <c r="S4062" t="inlineStr">
        <is>
          <t>Petrol</t>
        </is>
      </c>
      <c r="T4062" s="70" t="n">
        <v>9</v>
      </c>
      <c r="U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TY104054</t>
        </is>
      </c>
      <c r="B4063" s="68" t="n">
        <v>46198</v>
      </c>
      <c r="C4063" s="69" t="n">
        <v>2026</v>
      </c>
      <c r="D4063" t="inlineStr">
        <is>
          <t>Jun</t>
        </is>
      </c>
      <c r="E4063" t="inlineStr">
        <is>
          <t>Asia</t>
        </is>
      </c>
      <c r="F4063" t="inlineStr">
        <is>
          <t>Indonesia</t>
        </is>
      </c>
      <c r="G4063" t="inlineStr">
        <is>
          <t>Prius</t>
        </is>
      </c>
      <c r="H4063" t="inlineStr">
        <is>
          <t>Dealer retail</t>
        </is>
      </c>
      <c r="I4063" t="inlineStr">
        <is>
          <t>Private buyer</t>
        </is>
      </c>
      <c r="J4063" t="inlineStr">
        <is>
          <t>Sara Rossi</t>
        </is>
      </c>
      <c r="K4063" s="70" t="n">
        <v>13</v>
      </c>
      <c r="L4063" s="71" t="n">
        <v>3712833.62</v>
      </c>
      <c r="M4063" s="71" t="n">
        <v>48266837.06</v>
      </c>
      <c r="N4063" s="71" t="n">
        <v>1448005.11</v>
      </c>
      <c r="O4063" s="71" t="n">
        <v>46818831.95</v>
      </c>
      <c r="P4063" s="71" t="n">
        <v>35668367.48</v>
      </c>
      <c r="Q4063" s="71" t="n">
        <v>11150464.47</v>
      </c>
      <c r="R4063" t="inlineStr">
        <is>
          <t>JK-01</t>
        </is>
      </c>
      <c r="S4063" t="inlineStr">
        <is>
          <t>Hybrid</t>
        </is>
      </c>
      <c r="T4063" s="70" t="n">
        <v>14</v>
      </c>
      <c r="U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TY104055</t>
        </is>
      </c>
      <c r="B4064" s="68" t="n">
        <v>46198</v>
      </c>
      <c r="C4064" s="69" t="n">
        <v>2026</v>
      </c>
      <c r="D4064" t="inlineStr">
        <is>
          <t>Jun</t>
        </is>
      </c>
      <c r="E4064" t="inlineStr">
        <is>
          <t>Japan</t>
        </is>
      </c>
      <c r="F4064" t="inlineStr">
        <is>
          <t>Japan</t>
        </is>
      </c>
      <c r="G4064" t="inlineStr">
        <is>
          <t>Hilux</t>
        </is>
      </c>
      <c r="H4064" t="inlineStr">
        <is>
          <t>Dealer retail</t>
        </is>
      </c>
      <c r="I4064" t="inlineStr">
        <is>
          <t>Company fleet</t>
        </is>
      </c>
      <c r="J4064" t="inlineStr">
        <is>
          <t>Aisha Bello</t>
        </is>
      </c>
      <c r="K4064" s="70" t="n">
        <v>16</v>
      </c>
      <c r="L4064" s="71" t="n">
        <v>4182665.2</v>
      </c>
      <c r="M4064" s="71" t="n">
        <v>66922643.2</v>
      </c>
      <c r="N4064" s="71" t="n">
        <v>0</v>
      </c>
      <c r="O4064" s="71" t="n">
        <v>66922643.2</v>
      </c>
      <c r="P4064" s="71" t="n">
        <v>51156066.12</v>
      </c>
      <c r="Q4064" s="71" t="n">
        <v>15766577.08</v>
      </c>
      <c r="R4064" t="inlineStr">
        <is>
          <t>TK-02</t>
        </is>
      </c>
      <c r="S4064" t="inlineStr">
        <is>
          <t>Diesel</t>
        </is>
      </c>
      <c r="T4064" s="70" t="n">
        <v>17</v>
      </c>
      <c r="U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TY104056</t>
        </is>
      </c>
      <c r="B4065" s="68" t="n">
        <v>46198</v>
      </c>
      <c r="C4065" s="69" t="n">
        <v>2026</v>
      </c>
      <c r="D4065" t="inlineStr">
        <is>
          <t>Jun</t>
        </is>
      </c>
      <c r="E4065" t="inlineStr">
        <is>
          <t>Japan</t>
        </is>
      </c>
      <c r="F4065" t="inlineStr">
        <is>
          <t>Japan</t>
        </is>
      </c>
      <c r="G4065" t="inlineStr">
        <is>
          <t>Hilux</t>
        </is>
      </c>
      <c r="H4065" t="inlineStr">
        <is>
          <t>Dealer retail</t>
        </is>
      </c>
      <c r="I4065" t="inlineStr">
        <is>
          <t>Company fleet</t>
        </is>
      </c>
      <c r="J4065" t="inlineStr">
        <is>
          <t>Kofi Mensah</t>
        </is>
      </c>
      <c r="K4065" s="70" t="n">
        <v>31</v>
      </c>
      <c r="L4065" s="71" t="n">
        <v>4211314.93</v>
      </c>
      <c r="M4065" s="71" t="n">
        <v>130550762.83</v>
      </c>
      <c r="N4065" s="71" t="n">
        <v>6527538.14</v>
      </c>
      <c r="O4065" s="71" t="n">
        <v>124023224.69</v>
      </c>
      <c r="P4065" s="71" t="n">
        <v>96945671.2</v>
      </c>
      <c r="Q4065" s="71" t="n">
        <v>27077553.49</v>
      </c>
      <c r="R4065" t="inlineStr">
        <is>
          <t>OS-02</t>
        </is>
      </c>
      <c r="S4065" t="inlineStr">
        <is>
          <t>Petrol</t>
        </is>
      </c>
      <c r="T4065" s="70" t="n">
        <v>31</v>
      </c>
      <c r="U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TY104057</t>
        </is>
      </c>
      <c r="B4066" s="68" t="n">
        <v>46198</v>
      </c>
      <c r="C4066" s="69" t="n">
        <v>2026</v>
      </c>
      <c r="D4066" t="inlineStr">
        <is>
          <t>Jun</t>
        </is>
      </c>
      <c r="E4066" t="inlineStr">
        <is>
          <t>North America</t>
        </is>
      </c>
      <c r="F4066" t="inlineStr">
        <is>
          <t>Canada</t>
        </is>
      </c>
      <c r="G4066" t="inlineStr">
        <is>
          <t>RAV4</t>
        </is>
      </c>
      <c r="H4066" t="inlineStr">
        <is>
          <t>Dealer retail</t>
        </is>
      </c>
      <c r="I4066" t="inlineStr">
        <is>
          <t>Private buyer</t>
        </is>
      </c>
      <c r="J4066" t="inlineStr">
        <is>
          <t>Emma Clarke</t>
        </is>
      </c>
      <c r="K4066" s="70" t="n">
        <v>49</v>
      </c>
      <c r="L4066" s="71" t="n">
        <v>3758162.62</v>
      </c>
      <c r="M4066" s="71" t="n">
        <v>184149968.38</v>
      </c>
      <c r="N4066" s="71" t="n">
        <v>5524499.05</v>
      </c>
      <c r="O4066" s="71" t="n">
        <v>178625469.33</v>
      </c>
      <c r="P4066" s="71" t="n">
        <v>142007708.18</v>
      </c>
      <c r="Q4066" s="71" t="n">
        <v>36617761.15</v>
      </c>
      <c r="R4066" t="inlineStr">
        <is>
          <t>TO-01</t>
        </is>
      </c>
      <c r="S4066" t="inlineStr">
        <is>
          <t>Hybrid</t>
        </is>
      </c>
      <c r="T4066" s="70" t="n">
        <v>47</v>
      </c>
      <c r="U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TY104058</t>
        </is>
      </c>
      <c r="B4067" s="68" t="n">
        <v>46199</v>
      </c>
      <c r="C4067" s="69" t="n">
        <v>2026</v>
      </c>
      <c r="D4067" t="inlineStr">
        <is>
          <t>Jun</t>
        </is>
      </c>
      <c r="E4067" t="inlineStr">
        <is>
          <t>Japan</t>
        </is>
      </c>
      <c r="F4067" t="inlineStr">
        <is>
          <t>Japan</t>
        </is>
      </c>
      <c r="G4067" t="inlineStr">
        <is>
          <t>Hilux</t>
        </is>
      </c>
      <c r="H4067" t="inlineStr">
        <is>
          <t>Online reservation</t>
        </is>
      </c>
      <c r="I4067" t="inlineStr">
        <is>
          <t>Private buyer</t>
        </is>
      </c>
      <c r="J4067" t="inlineStr">
        <is>
          <t>Hiroshi Tanaka</t>
        </is>
      </c>
      <c r="K4067" s="70" t="n">
        <v>13</v>
      </c>
      <c r="L4067" s="71" t="n">
        <v>4014065.43</v>
      </c>
      <c r="M4067" s="71" t="n">
        <v>52182850.59</v>
      </c>
      <c r="N4067" s="71" t="n">
        <v>2609142.53</v>
      </c>
      <c r="O4067" s="71" t="n">
        <v>49573708.06</v>
      </c>
      <c r="P4067" s="71" t="n">
        <v>43236012.91</v>
      </c>
      <c r="Q4067" s="71" t="n">
        <v>6337695.15</v>
      </c>
      <c r="R4067" t="inlineStr">
        <is>
          <t>OS-03</t>
        </is>
      </c>
      <c r="S4067" t="inlineStr">
        <is>
          <t>Diesel</t>
        </is>
      </c>
      <c r="T4067" s="70" t="n">
        <v>13</v>
      </c>
      <c r="U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TY104059</t>
        </is>
      </c>
      <c r="B4068" s="68" t="n">
        <v>46199</v>
      </c>
      <c r="C4068" s="69" t="n">
        <v>2026</v>
      </c>
      <c r="D4068" t="inlineStr">
        <is>
          <t>Jun</t>
        </is>
      </c>
      <c r="E4068" t="inlineStr">
        <is>
          <t>Europe</t>
        </is>
      </c>
      <c r="F4068" t="inlineStr">
        <is>
          <t>France</t>
        </is>
      </c>
      <c r="G4068" t="inlineStr">
        <is>
          <t>Land Cruiser</t>
        </is>
      </c>
      <c r="H4068" t="inlineStr">
        <is>
          <t>Fleet</t>
        </is>
      </c>
      <c r="I4068" t="inlineStr">
        <is>
          <t>Private buyer</t>
        </is>
      </c>
      <c r="J4068" t="inlineStr">
        <is>
          <t>Zoya Ahmed</t>
        </is>
      </c>
      <c r="K4068" s="70" t="n">
        <v>15</v>
      </c>
      <c r="L4068" s="71" t="n">
        <v>7512007.68</v>
      </c>
      <c r="M4068" s="71" t="n">
        <v>112680115.2</v>
      </c>
      <c r="N4068" s="71" t="n">
        <v>5634005.76</v>
      </c>
      <c r="O4068" s="71" t="n">
        <v>107046109.44</v>
      </c>
      <c r="P4068" s="71" t="n">
        <v>85293823.88</v>
      </c>
      <c r="Q4068" s="71" t="n">
        <v>21752285.56</v>
      </c>
      <c r="R4068" t="inlineStr">
        <is>
          <t>PA-04</t>
        </is>
      </c>
      <c r="S4068" t="inlineStr">
        <is>
          <t>Hybrid</t>
        </is>
      </c>
      <c r="T4068" s="70" t="n">
        <v>15</v>
      </c>
      <c r="U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TY104060</t>
        </is>
      </c>
      <c r="B4069" s="68" t="n">
        <v>46199</v>
      </c>
      <c r="C4069" s="69" t="n">
        <v>2026</v>
      </c>
      <c r="D4069" t="inlineStr">
        <is>
          <t>Jun</t>
        </is>
      </c>
      <c r="E4069" t="inlineStr">
        <is>
          <t>Europe</t>
        </is>
      </c>
      <c r="F4069" t="inlineStr">
        <is>
          <t>France</t>
        </is>
      </c>
      <c r="G4069" t="inlineStr">
        <is>
          <t>RAV4</t>
        </is>
      </c>
      <c r="H4069" t="inlineStr">
        <is>
          <t>Dealer retail</t>
        </is>
      </c>
      <c r="I4069" t="inlineStr">
        <is>
          <t>Private buyer</t>
        </is>
      </c>
      <c r="J4069" t="inlineStr">
        <is>
          <t>Aisha Bello</t>
        </is>
      </c>
      <c r="K4069" s="70" t="n">
        <v>47</v>
      </c>
      <c r="L4069" s="71" t="n">
        <v>3806778.39</v>
      </c>
      <c r="M4069" s="71" t="n">
        <v>178918584.33</v>
      </c>
      <c r="N4069" s="71" t="n">
        <v>3578371.69</v>
      </c>
      <c r="O4069" s="71" t="n">
        <v>175340212.64</v>
      </c>
      <c r="P4069" s="71" t="n">
        <v>130408014.34</v>
      </c>
      <c r="Q4069" s="71" t="n">
        <v>44932198.3</v>
      </c>
      <c r="R4069" t="inlineStr">
        <is>
          <t>PA-01</t>
        </is>
      </c>
      <c r="S4069" t="inlineStr">
        <is>
          <t>Hybrid</t>
        </is>
      </c>
      <c r="T4069" s="70" t="n">
        <v>45</v>
      </c>
      <c r="U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TY104061</t>
        </is>
      </c>
      <c r="B4070" s="68" t="n">
        <v>46199</v>
      </c>
      <c r="C4070" s="69" t="n">
        <v>2026</v>
      </c>
      <c r="D4070" t="inlineStr">
        <is>
          <t>Jun</t>
        </is>
      </c>
      <c r="E4070" t="inlineStr">
        <is>
          <t>Asia</t>
        </is>
      </c>
      <c r="F4070" t="inlineStr">
        <is>
          <t>Indonesia</t>
        </is>
      </c>
      <c r="G4070" t="inlineStr">
        <is>
          <t>Corolla</t>
        </is>
      </c>
      <c r="H4070" t="inlineStr">
        <is>
          <t>Dealer retail</t>
        </is>
      </c>
      <c r="I4070" t="inlineStr">
        <is>
          <t>Private buyer</t>
        </is>
      </c>
      <c r="J4070" t="inlineStr">
        <is>
          <t>Sophie Müller</t>
        </is>
      </c>
      <c r="K4070" s="70" t="n">
        <v>2</v>
      </c>
      <c r="L4070" s="71" t="n">
        <v>2758925.17</v>
      </c>
      <c r="M4070" s="71" t="n">
        <v>5517850.34</v>
      </c>
      <c r="N4070" s="71" t="n">
        <v>110357.01</v>
      </c>
      <c r="O4070" s="71" t="n">
        <v>5407493.33</v>
      </c>
      <c r="P4070" s="71" t="n">
        <v>4504584.17</v>
      </c>
      <c r="Q4070" s="71" t="n">
        <v>902909.16</v>
      </c>
      <c r="R4070" t="inlineStr">
        <is>
          <t>JK-04</t>
        </is>
      </c>
      <c r="S4070" t="inlineStr">
        <is>
          <t>Hybrid</t>
        </is>
      </c>
      <c r="T4070" s="70" t="n">
        <v>2</v>
      </c>
      <c r="U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TY104062</t>
        </is>
      </c>
      <c r="B4071" s="68" t="n">
        <v>46199</v>
      </c>
      <c r="C4071" s="69" t="n">
        <v>2026</v>
      </c>
      <c r="D4071" t="inlineStr">
        <is>
          <t>Jun</t>
        </is>
      </c>
      <c r="E4071" t="inlineStr">
        <is>
          <t>North America</t>
        </is>
      </c>
      <c r="F4071" t="inlineStr">
        <is>
          <t>USA</t>
        </is>
      </c>
      <c r="G4071" t="inlineStr">
        <is>
          <t>RAV4</t>
        </is>
      </c>
      <c r="H4071" t="inlineStr">
        <is>
          <t>Dealer retail</t>
        </is>
      </c>
      <c r="I4071" t="inlineStr">
        <is>
          <t>Private buyer</t>
        </is>
      </c>
      <c r="J4071" t="inlineStr">
        <is>
          <t>Amir Khan</t>
        </is>
      </c>
      <c r="K4071" s="70" t="n">
        <v>2</v>
      </c>
      <c r="L4071" s="71" t="n">
        <v>3759690.61</v>
      </c>
      <c r="M4071" s="71" t="n">
        <v>7519381.22</v>
      </c>
      <c r="N4071" s="71" t="n">
        <v>375969.06</v>
      </c>
      <c r="O4071" s="71" t="n">
        <v>7143412.16</v>
      </c>
      <c r="P4071" s="71" t="n">
        <v>5780207.46</v>
      </c>
      <c r="Q4071" s="71" t="n">
        <v>1363204.7</v>
      </c>
      <c r="R4071" t="inlineStr">
        <is>
          <t>NY-03</t>
        </is>
      </c>
      <c r="S4071" t="inlineStr">
        <is>
          <t>Hybrid</t>
        </is>
      </c>
      <c r="T4071" s="70" t="n">
        <v>2</v>
      </c>
      <c r="U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TY104063</t>
        </is>
      </c>
      <c r="B4072" s="68" t="n">
        <v>46199</v>
      </c>
      <c r="C4072" s="69" t="n">
        <v>2026</v>
      </c>
      <c r="D4072" t="inlineStr">
        <is>
          <t>Jun</t>
        </is>
      </c>
      <c r="E4072" t="inlineStr">
        <is>
          <t>Japan</t>
        </is>
      </c>
      <c r="F4072" t="inlineStr">
        <is>
          <t>Japan</t>
        </is>
      </c>
      <c r="G4072" t="inlineStr">
        <is>
          <t>Corolla</t>
        </is>
      </c>
      <c r="H4072" t="inlineStr">
        <is>
          <t>Dealer retail</t>
        </is>
      </c>
      <c r="I4072" t="inlineStr">
        <is>
          <t>Company fleet</t>
        </is>
      </c>
      <c r="J4072" t="inlineStr">
        <is>
          <t>Carlos Silva</t>
        </is>
      </c>
      <c r="K4072" s="70" t="n">
        <v>18</v>
      </c>
      <c r="L4072" s="71" t="n">
        <v>2923835.67</v>
      </c>
      <c r="M4072" s="71" t="n">
        <v>52629042.06</v>
      </c>
      <c r="N4072" s="71" t="n">
        <v>2631452.1</v>
      </c>
      <c r="O4072" s="71" t="n">
        <v>49997589.96</v>
      </c>
      <c r="P4072" s="71" t="n">
        <v>40363907.9</v>
      </c>
      <c r="Q4072" s="71" t="n">
        <v>9633682.060000001</v>
      </c>
      <c r="R4072" t="inlineStr">
        <is>
          <t>TK-01</t>
        </is>
      </c>
      <c r="S4072" t="inlineStr">
        <is>
          <t>Petrol</t>
        </is>
      </c>
      <c r="T4072" s="70" t="n">
        <v>20</v>
      </c>
      <c r="U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TY104064</t>
        </is>
      </c>
      <c r="B4073" s="68" t="n">
        <v>46199</v>
      </c>
      <c r="C4073" s="69" t="n">
        <v>2026</v>
      </c>
      <c r="D4073" t="inlineStr">
        <is>
          <t>Jun</t>
        </is>
      </c>
      <c r="E4073" t="inlineStr">
        <is>
          <t>North America</t>
        </is>
      </c>
      <c r="F4073" t="inlineStr">
        <is>
          <t>USA</t>
        </is>
      </c>
      <c r="G4073" t="inlineStr">
        <is>
          <t>Hilux</t>
        </is>
      </c>
      <c r="H4073" t="inlineStr">
        <is>
          <t>Dealer retail</t>
        </is>
      </c>
      <c r="I4073" t="inlineStr">
        <is>
          <t>Private buyer</t>
        </is>
      </c>
      <c r="J4073" t="inlineStr">
        <is>
          <t>Priya Nair</t>
        </is>
      </c>
      <c r="K4073" s="70" t="n">
        <v>26</v>
      </c>
      <c r="L4073" s="71" t="n">
        <v>3989084.46</v>
      </c>
      <c r="M4073" s="71" t="n">
        <v>103716195.96</v>
      </c>
      <c r="N4073" s="71" t="n">
        <v>2074323.92</v>
      </c>
      <c r="O4073" s="71" t="n">
        <v>101641872.04</v>
      </c>
      <c r="P4073" s="71" t="n">
        <v>80007665.25</v>
      </c>
      <c r="Q4073" s="71" t="n">
        <v>21634206.79</v>
      </c>
      <c r="R4073" t="inlineStr">
        <is>
          <t>TX-04</t>
        </is>
      </c>
      <c r="S4073" t="inlineStr">
        <is>
          <t>Petrol</t>
        </is>
      </c>
      <c r="T4073" s="70" t="n">
        <v>25</v>
      </c>
      <c r="U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TY104065</t>
        </is>
      </c>
      <c r="B4074" s="68" t="n">
        <v>46199</v>
      </c>
      <c r="C4074" s="69" t="n">
        <v>2026</v>
      </c>
      <c r="D4074" t="inlineStr">
        <is>
          <t>Jun</t>
        </is>
      </c>
      <c r="E4074" t="inlineStr">
        <is>
          <t>Japan</t>
        </is>
      </c>
      <c r="F4074" t="inlineStr">
        <is>
          <t>Japan</t>
        </is>
      </c>
      <c r="G4074" t="inlineStr">
        <is>
          <t>Prius</t>
        </is>
      </c>
      <c r="H4074" t="inlineStr">
        <is>
          <t>Dealer retail</t>
        </is>
      </c>
      <c r="I4074" t="inlineStr">
        <is>
          <t>Private buyer</t>
        </is>
      </c>
      <c r="J4074" t="inlineStr">
        <is>
          <t>Sara Rossi</t>
        </is>
      </c>
      <c r="K4074" s="70" t="n">
        <v>20</v>
      </c>
      <c r="L4074" s="71" t="n">
        <v>3705784.45</v>
      </c>
      <c r="M4074" s="71" t="n">
        <v>74115689</v>
      </c>
      <c r="N4074" s="71" t="n">
        <v>1482313.78</v>
      </c>
      <c r="O4074" s="71" t="n">
        <v>72633375.22</v>
      </c>
      <c r="P4074" s="71" t="n">
        <v>56957436.82</v>
      </c>
      <c r="Q4074" s="71" t="n">
        <v>15675938.4</v>
      </c>
      <c r="R4074" t="inlineStr">
        <is>
          <t>NG-03</t>
        </is>
      </c>
      <c r="S4074" t="inlineStr">
        <is>
          <t>Hybrid</t>
        </is>
      </c>
      <c r="T4074" s="70" t="n">
        <v>20</v>
      </c>
      <c r="U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TY104066</t>
        </is>
      </c>
      <c r="B4075" s="68" t="n">
        <v>46199</v>
      </c>
      <c r="C4075" s="69" t="n">
        <v>2026</v>
      </c>
      <c r="D4075" t="inlineStr">
        <is>
          <t>Jun</t>
        </is>
      </c>
      <c r="E4075" t="inlineStr">
        <is>
          <t>Japan</t>
        </is>
      </c>
      <c r="F4075" t="inlineStr">
        <is>
          <t>Japan</t>
        </is>
      </c>
      <c r="G4075" t="inlineStr">
        <is>
          <t>Corolla</t>
        </is>
      </c>
      <c r="H4075" t="inlineStr">
        <is>
          <t>Dealer retail</t>
        </is>
      </c>
      <c r="I4075" t="inlineStr">
        <is>
          <t>Private buyer</t>
        </is>
      </c>
      <c r="J4075" t="inlineStr">
        <is>
          <t>Zoya Ahmed</t>
        </is>
      </c>
      <c r="K4075" s="70" t="n">
        <v>35</v>
      </c>
      <c r="L4075" s="71" t="n">
        <v>2788248.4</v>
      </c>
      <c r="M4075" s="71" t="n">
        <v>97588694</v>
      </c>
      <c r="N4075" s="71" t="n">
        <v>1951773.88</v>
      </c>
      <c r="O4075" s="71" t="n">
        <v>95636920.12</v>
      </c>
      <c r="P4075" s="71" t="n">
        <v>82541761.83</v>
      </c>
      <c r="Q4075" s="71" t="n">
        <v>13095158.29</v>
      </c>
      <c r="R4075" t="inlineStr">
        <is>
          <t>NG-03</t>
        </is>
      </c>
      <c r="S4075" t="inlineStr">
        <is>
          <t>Hybrid</t>
        </is>
      </c>
      <c r="T4075" s="70" t="n">
        <v>35</v>
      </c>
      <c r="U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TY104067</t>
        </is>
      </c>
      <c r="B4076" s="68" t="n">
        <v>46199</v>
      </c>
      <c r="C4076" s="69" t="n">
        <v>2026</v>
      </c>
      <c r="D4076" t="inlineStr">
        <is>
          <t>Jun</t>
        </is>
      </c>
      <c r="E4076" t="inlineStr">
        <is>
          <t>Japan</t>
        </is>
      </c>
      <c r="F4076" t="inlineStr">
        <is>
          <t>Japan</t>
        </is>
      </c>
      <c r="G4076" t="inlineStr">
        <is>
          <t>Camry</t>
        </is>
      </c>
      <c r="H4076" t="inlineStr">
        <is>
          <t>Dealer retail</t>
        </is>
      </c>
      <c r="I4076" t="inlineStr">
        <is>
          <t>Private buyer</t>
        </is>
      </c>
      <c r="J4076" t="inlineStr">
        <is>
          <t>Sara Rossi</t>
        </is>
      </c>
      <c r="K4076" s="70" t="n">
        <v>42</v>
      </c>
      <c r="L4076" s="71" t="n">
        <v>4238327.52</v>
      </c>
      <c r="M4076" s="71" t="n">
        <v>178009755.84</v>
      </c>
      <c r="N4076" s="71" t="n">
        <v>0</v>
      </c>
      <c r="O4076" s="71" t="n">
        <v>178009755.84</v>
      </c>
      <c r="P4076" s="71" t="n">
        <v>133851041.84</v>
      </c>
      <c r="Q4076" s="71" t="n">
        <v>44158714</v>
      </c>
      <c r="R4076" t="inlineStr">
        <is>
          <t>OS-03</t>
        </is>
      </c>
      <c r="S4076" t="inlineStr">
        <is>
          <t>Petrol</t>
        </is>
      </c>
      <c r="T4076" s="70" t="n">
        <v>42</v>
      </c>
      <c r="U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TY104068</t>
        </is>
      </c>
      <c r="B4077" s="68" t="n">
        <v>46200</v>
      </c>
      <c r="C4077" s="69" t="n">
        <v>2026</v>
      </c>
      <c r="D4077" t="inlineStr">
        <is>
          <t>Jun</t>
        </is>
      </c>
      <c r="E4077" t="inlineStr">
        <is>
          <t>Middle East</t>
        </is>
      </c>
      <c r="F4077" t="inlineStr">
        <is>
          <t>UAE</t>
        </is>
      </c>
      <c r="G4077" t="inlineStr">
        <is>
          <t>bZ4X</t>
        </is>
      </c>
      <c r="H4077" t="inlineStr">
        <is>
          <t>Dealer retail</t>
        </is>
      </c>
      <c r="I4077" t="inlineStr">
        <is>
          <t>Private buyer</t>
        </is>
      </c>
      <c r="J4077" t="inlineStr">
        <is>
          <t>Ravindra Patil</t>
        </is>
      </c>
      <c r="K4077" s="70" t="n">
        <v>23</v>
      </c>
      <c r="L4077" s="71" t="n">
        <v>7053416.6</v>
      </c>
      <c r="M4077" s="71" t="n">
        <v>162228581.8</v>
      </c>
      <c r="N4077" s="71" t="n">
        <v>4866857.45</v>
      </c>
      <c r="O4077" s="71" t="n">
        <v>157361724.35</v>
      </c>
      <c r="P4077" s="71" t="n">
        <v>125136387.43</v>
      </c>
      <c r="Q4077" s="71" t="n">
        <v>32225336.92</v>
      </c>
      <c r="R4077" t="inlineStr">
        <is>
          <t>DB-04</t>
        </is>
      </c>
      <c r="S4077" t="inlineStr">
        <is>
          <t>EV</t>
        </is>
      </c>
      <c r="T4077" s="70" t="n">
        <v>25</v>
      </c>
      <c r="U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TY104069</t>
        </is>
      </c>
      <c r="B4078" s="68" t="n">
        <v>46200</v>
      </c>
      <c r="C4078" s="69" t="n">
        <v>2026</v>
      </c>
      <c r="D4078" t="inlineStr">
        <is>
          <t>Jun</t>
        </is>
      </c>
      <c r="E4078" t="inlineStr">
        <is>
          <t>Japan</t>
        </is>
      </c>
      <c r="F4078" t="inlineStr">
        <is>
          <t>Japan</t>
        </is>
      </c>
      <c r="G4078" t="inlineStr">
        <is>
          <t>Land Cruiser</t>
        </is>
      </c>
      <c r="H4078" t="inlineStr">
        <is>
          <t>Dealer retail</t>
        </is>
      </c>
      <c r="I4078" t="inlineStr">
        <is>
          <t>Private buyer</t>
        </is>
      </c>
      <c r="J4078" t="inlineStr">
        <is>
          <t>Noah Smith</t>
        </is>
      </c>
      <c r="K4078" s="70" t="n">
        <v>28</v>
      </c>
      <c r="L4078" s="71" t="n">
        <v>7591140.19</v>
      </c>
      <c r="M4078" s="71" t="n">
        <v>212551925.32</v>
      </c>
      <c r="N4078" s="71" t="n">
        <v>6376557.76</v>
      </c>
      <c r="O4078" s="71" t="n">
        <v>206175367.56</v>
      </c>
      <c r="P4078" s="71" t="n">
        <v>151375521.24</v>
      </c>
      <c r="Q4078" s="71" t="n">
        <v>54799846.32</v>
      </c>
      <c r="R4078" t="inlineStr">
        <is>
          <t>TK-03</t>
        </is>
      </c>
      <c r="S4078" t="inlineStr">
        <is>
          <t>Diesel</t>
        </is>
      </c>
      <c r="T4078" s="70" t="n">
        <v>31</v>
      </c>
      <c r="U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TY104070</t>
        </is>
      </c>
      <c r="B4079" s="68" t="n">
        <v>46200</v>
      </c>
      <c r="C4079" s="69" t="n">
        <v>2026</v>
      </c>
      <c r="D4079" t="inlineStr">
        <is>
          <t>Jun</t>
        </is>
      </c>
      <c r="E4079" t="inlineStr">
        <is>
          <t>Japan</t>
        </is>
      </c>
      <c r="F4079" t="inlineStr">
        <is>
          <t>Japan</t>
        </is>
      </c>
      <c r="G4079" t="inlineStr">
        <is>
          <t>bZ4X</t>
        </is>
      </c>
      <c r="H4079" t="inlineStr">
        <is>
          <t>Online reservation</t>
        </is>
      </c>
      <c r="I4079" t="inlineStr">
        <is>
          <t>Private buyer</t>
        </is>
      </c>
      <c r="J4079" t="inlineStr">
        <is>
          <t>Amir Khan</t>
        </is>
      </c>
      <c r="K4079" s="70" t="n">
        <v>20</v>
      </c>
      <c r="L4079" s="71" t="n">
        <v>7366867.37</v>
      </c>
      <c r="M4079" s="71" t="n">
        <v>147337347.4</v>
      </c>
      <c r="N4079" s="71" t="n">
        <v>4420120.42</v>
      </c>
      <c r="O4079" s="71" t="n">
        <v>142917226.98</v>
      </c>
      <c r="P4079" s="71" t="n">
        <v>104885970.65</v>
      </c>
      <c r="Q4079" s="71" t="n">
        <v>38031256.33</v>
      </c>
      <c r="R4079" t="inlineStr">
        <is>
          <t>NG-03</t>
        </is>
      </c>
      <c r="S4079" t="inlineStr">
        <is>
          <t>EV</t>
        </is>
      </c>
      <c r="T4079" s="70" t="n">
        <v>21</v>
      </c>
      <c r="U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TY104071</t>
        </is>
      </c>
      <c r="B4080" s="68" t="n">
        <v>46200</v>
      </c>
      <c r="C4080" s="69" t="n">
        <v>2026</v>
      </c>
      <c r="D4080" t="inlineStr">
        <is>
          <t>Jun</t>
        </is>
      </c>
      <c r="E4080" t="inlineStr">
        <is>
          <t>Japan</t>
        </is>
      </c>
      <c r="F4080" t="inlineStr">
        <is>
          <t>Japan</t>
        </is>
      </c>
      <c r="G4080" t="inlineStr">
        <is>
          <t>Hilux</t>
        </is>
      </c>
      <c r="H4080" t="inlineStr">
        <is>
          <t>Dealer retail</t>
        </is>
      </c>
      <c r="I4080" t="inlineStr">
        <is>
          <t>Private buyer</t>
        </is>
      </c>
      <c r="J4080" t="inlineStr">
        <is>
          <t>Arjun Mehta</t>
        </is>
      </c>
      <c r="K4080" s="70" t="n">
        <v>15</v>
      </c>
      <c r="L4080" s="71" t="n">
        <v>3880744.9</v>
      </c>
      <c r="M4080" s="71" t="n">
        <v>58211173.5</v>
      </c>
      <c r="N4080" s="71" t="n">
        <v>1164223.47</v>
      </c>
      <c r="O4080" s="71" t="n">
        <v>57046950.03</v>
      </c>
      <c r="P4080" s="71" t="n">
        <v>47787892.5</v>
      </c>
      <c r="Q4080" s="71" t="n">
        <v>9259057.529999999</v>
      </c>
      <c r="R4080" t="inlineStr">
        <is>
          <t>TK-03</t>
        </is>
      </c>
      <c r="S4080" t="inlineStr">
        <is>
          <t>Diesel</t>
        </is>
      </c>
      <c r="T4080" s="70" t="n">
        <v>14</v>
      </c>
      <c r="U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TY104072</t>
        </is>
      </c>
      <c r="B4081" s="68" t="n">
        <v>46200</v>
      </c>
      <c r="C4081" s="69" t="n">
        <v>2026</v>
      </c>
      <c r="D4081" t="inlineStr">
        <is>
          <t>Jun</t>
        </is>
      </c>
      <c r="E4081" t="inlineStr">
        <is>
          <t>North America</t>
        </is>
      </c>
      <c r="F4081" t="inlineStr">
        <is>
          <t>USA</t>
        </is>
      </c>
      <c r="G4081" t="inlineStr">
        <is>
          <t>Corolla</t>
        </is>
      </c>
      <c r="H4081" t="inlineStr">
        <is>
          <t>Dealer retail</t>
        </is>
      </c>
      <c r="I4081" t="inlineStr">
        <is>
          <t>Government</t>
        </is>
      </c>
      <c r="J4081" t="inlineStr">
        <is>
          <t>Hiroshi Tanaka</t>
        </is>
      </c>
      <c r="K4081" s="70" t="n">
        <v>45</v>
      </c>
      <c r="L4081" s="71" t="n">
        <v>2858173.18</v>
      </c>
      <c r="M4081" s="71" t="n">
        <v>128617793.1</v>
      </c>
      <c r="N4081" s="71" t="n">
        <v>3858533.79</v>
      </c>
      <c r="O4081" s="71" t="n">
        <v>124759259.31</v>
      </c>
      <c r="P4081" s="71" t="n">
        <v>104378867.85</v>
      </c>
      <c r="Q4081" s="71" t="n">
        <v>20380391.46</v>
      </c>
      <c r="R4081" t="inlineStr">
        <is>
          <t>TX-03</t>
        </is>
      </c>
      <c r="S4081" t="inlineStr">
        <is>
          <t>Petrol</t>
        </is>
      </c>
      <c r="T4081" s="70" t="n">
        <v>50</v>
      </c>
      <c r="U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TY104073</t>
        </is>
      </c>
      <c r="B4082" s="68" t="n">
        <v>46200</v>
      </c>
      <c r="C4082" s="69" t="n">
        <v>2026</v>
      </c>
      <c r="D4082" t="inlineStr">
        <is>
          <t>Jun</t>
        </is>
      </c>
      <c r="E4082" t="inlineStr">
        <is>
          <t>Japan</t>
        </is>
      </c>
      <c r="F4082" t="inlineStr">
        <is>
          <t>Japan</t>
        </is>
      </c>
      <c r="G4082" t="inlineStr">
        <is>
          <t>Camry</t>
        </is>
      </c>
      <c r="H4082" t="inlineStr">
        <is>
          <t>Dealer retail</t>
        </is>
      </c>
      <c r="I4082" t="inlineStr">
        <is>
          <t>Private buyer</t>
        </is>
      </c>
      <c r="J4082" t="inlineStr">
        <is>
          <t>Arjun Mehta</t>
        </is>
      </c>
      <c r="K4082" s="70" t="n">
        <v>14</v>
      </c>
      <c r="L4082" s="71" t="n">
        <v>4092284.67</v>
      </c>
      <c r="M4082" s="71" t="n">
        <v>57291985.38</v>
      </c>
      <c r="N4082" s="71" t="n">
        <v>0</v>
      </c>
      <c r="O4082" s="71" t="n">
        <v>57291985.38</v>
      </c>
      <c r="P4082" s="71" t="n">
        <v>44878546.8</v>
      </c>
      <c r="Q4082" s="71" t="n">
        <v>12413438.58</v>
      </c>
      <c r="R4082" t="inlineStr">
        <is>
          <t>TK-04</t>
        </is>
      </c>
      <c r="S4082" t="inlineStr">
        <is>
          <t>Petrol</t>
        </is>
      </c>
      <c r="T4082" s="70" t="n">
        <v>15</v>
      </c>
      <c r="U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TY104074</t>
        </is>
      </c>
      <c r="B4083" s="68" t="n">
        <v>46200</v>
      </c>
      <c r="C4083" s="69" t="n">
        <v>2026</v>
      </c>
      <c r="D4083" t="inlineStr">
        <is>
          <t>Jun</t>
        </is>
      </c>
      <c r="E4083" t="inlineStr">
        <is>
          <t>Japan</t>
        </is>
      </c>
      <c r="F4083" t="inlineStr">
        <is>
          <t>Japan</t>
        </is>
      </c>
      <c r="G4083" t="inlineStr">
        <is>
          <t>Corolla</t>
        </is>
      </c>
      <c r="H4083" t="inlineStr">
        <is>
          <t>Dealer retail</t>
        </is>
      </c>
      <c r="I4083" t="inlineStr">
        <is>
          <t>Private buyer</t>
        </is>
      </c>
      <c r="J4083" t="inlineStr">
        <is>
          <t>Ravindra Patil</t>
        </is>
      </c>
      <c r="K4083" s="70" t="n">
        <v>40</v>
      </c>
      <c r="L4083" s="71" t="n">
        <v>2865219.21</v>
      </c>
      <c r="M4083" s="71" t="n">
        <v>114608768.4</v>
      </c>
      <c r="N4083" s="71" t="n">
        <v>0</v>
      </c>
      <c r="O4083" s="71" t="n">
        <v>114608768.4</v>
      </c>
      <c r="P4083" s="71" t="n">
        <v>94097923</v>
      </c>
      <c r="Q4083" s="71" t="n">
        <v>20510845.4</v>
      </c>
      <c r="R4083" t="inlineStr">
        <is>
          <t>TK-01</t>
        </is>
      </c>
      <c r="S4083" t="inlineStr">
        <is>
          <t>Petrol</t>
        </is>
      </c>
      <c r="T4083" s="70" t="n">
        <v>41</v>
      </c>
      <c r="U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TY104075</t>
        </is>
      </c>
      <c r="B4084" s="68" t="n">
        <v>46200</v>
      </c>
      <c r="C4084" s="69" t="n">
        <v>2026</v>
      </c>
      <c r="D4084" t="inlineStr">
        <is>
          <t>Jun</t>
        </is>
      </c>
      <c r="E4084" t="inlineStr">
        <is>
          <t>Japan</t>
        </is>
      </c>
      <c r="F4084" t="inlineStr">
        <is>
          <t>Japan</t>
        </is>
      </c>
      <c r="G4084" t="inlineStr">
        <is>
          <t>RAV4</t>
        </is>
      </c>
      <c r="H4084" t="inlineStr">
        <is>
          <t>Fleet</t>
        </is>
      </c>
      <c r="I4084" t="inlineStr">
        <is>
          <t>Private buyer</t>
        </is>
      </c>
      <c r="J4084" t="inlineStr">
        <is>
          <t>Ana Costa</t>
        </is>
      </c>
      <c r="K4084" s="70" t="n">
        <v>6</v>
      </c>
      <c r="L4084" s="71" t="n">
        <v>3789218.84</v>
      </c>
      <c r="M4084" s="71" t="n">
        <v>22735313.04</v>
      </c>
      <c r="N4084" s="71" t="n">
        <v>454706.26</v>
      </c>
      <c r="O4084" s="71" t="n">
        <v>22280606.78</v>
      </c>
      <c r="P4084" s="71" t="n">
        <v>17348859.67</v>
      </c>
      <c r="Q4084" s="71" t="n">
        <v>4931747.11</v>
      </c>
      <c r="R4084" t="inlineStr">
        <is>
          <t>NG-04</t>
        </is>
      </c>
      <c r="S4084" t="inlineStr">
        <is>
          <t>Hybrid</t>
        </is>
      </c>
      <c r="T4084" s="70" t="n">
        <v>6</v>
      </c>
      <c r="U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TY104076</t>
        </is>
      </c>
      <c r="B4085" s="68" t="n">
        <v>46200</v>
      </c>
      <c r="C4085" s="69" t="n">
        <v>2026</v>
      </c>
      <c r="D4085" t="inlineStr">
        <is>
          <t>Jun</t>
        </is>
      </c>
      <c r="E4085" t="inlineStr">
        <is>
          <t>Middle East</t>
        </is>
      </c>
      <c r="F4085" t="inlineStr">
        <is>
          <t>Saudi Arabia</t>
        </is>
      </c>
      <c r="G4085" t="inlineStr">
        <is>
          <t>Hilux</t>
        </is>
      </c>
      <c r="H4085" t="inlineStr">
        <is>
          <t>Dealer retail</t>
        </is>
      </c>
      <c r="I4085" t="inlineStr">
        <is>
          <t>Government</t>
        </is>
      </c>
      <c r="J4085" t="inlineStr">
        <is>
          <t>Emma Clarke</t>
        </is>
      </c>
      <c r="K4085" s="70" t="n">
        <v>14</v>
      </c>
      <c r="L4085" s="71" t="n">
        <v>3944593.14</v>
      </c>
      <c r="M4085" s="71" t="n">
        <v>55224303.96</v>
      </c>
      <c r="N4085" s="71" t="n">
        <v>0</v>
      </c>
      <c r="O4085" s="71" t="n">
        <v>55224303.96</v>
      </c>
      <c r="P4085" s="71" t="n">
        <v>45317587.65</v>
      </c>
      <c r="Q4085" s="71" t="n">
        <v>9906716.310000001</v>
      </c>
      <c r="R4085" t="inlineStr">
        <is>
          <t>RY-03</t>
        </is>
      </c>
      <c r="S4085" t="inlineStr">
        <is>
          <t>Diesel</t>
        </is>
      </c>
      <c r="T4085" s="70" t="n">
        <v>13</v>
      </c>
      <c r="U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TY104077</t>
        </is>
      </c>
      <c r="B4086" s="68" t="n">
        <v>46201</v>
      </c>
      <c r="C4086" s="69" t="n">
        <v>2026</v>
      </c>
      <c r="D4086" t="inlineStr">
        <is>
          <t>Jun</t>
        </is>
      </c>
      <c r="E4086" t="inlineStr">
        <is>
          <t>Asia</t>
        </is>
      </c>
      <c r="F4086" t="inlineStr">
        <is>
          <t>Indonesia</t>
        </is>
      </c>
      <c r="G4086" t="inlineStr">
        <is>
          <t>RAV4</t>
        </is>
      </c>
      <c r="H4086" t="inlineStr">
        <is>
          <t>Online reservation</t>
        </is>
      </c>
      <c r="I4086" t="inlineStr">
        <is>
          <t>Private buyer</t>
        </is>
      </c>
      <c r="J4086" t="inlineStr">
        <is>
          <t>Priya Nair</t>
        </is>
      </c>
      <c r="K4086" s="70" t="n">
        <v>32</v>
      </c>
      <c r="L4086" s="71" t="n">
        <v>3562518.89</v>
      </c>
      <c r="M4086" s="71" t="n">
        <v>114000604.48</v>
      </c>
      <c r="N4086" s="71" t="n">
        <v>5700030.22</v>
      </c>
      <c r="O4086" s="71" t="n">
        <v>108300574.26</v>
      </c>
      <c r="P4086" s="71" t="n">
        <v>93374170.81</v>
      </c>
      <c r="Q4086" s="71" t="n">
        <v>14926403.45</v>
      </c>
      <c r="R4086" t="inlineStr">
        <is>
          <t>JK-01</t>
        </is>
      </c>
      <c r="S4086" t="inlineStr">
        <is>
          <t>Hybrid</t>
        </is>
      </c>
      <c r="T4086" s="70" t="n">
        <v>34</v>
      </c>
      <c r="U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TY104078</t>
        </is>
      </c>
      <c r="B4087" s="68" t="n">
        <v>46201</v>
      </c>
      <c r="C4087" s="69" t="n">
        <v>2026</v>
      </c>
      <c r="D4087" t="inlineStr">
        <is>
          <t>Jun</t>
        </is>
      </c>
      <c r="E4087" t="inlineStr">
        <is>
          <t>Japan</t>
        </is>
      </c>
      <c r="F4087" t="inlineStr">
        <is>
          <t>Japan</t>
        </is>
      </c>
      <c r="G4087" t="inlineStr">
        <is>
          <t>Hilux</t>
        </is>
      </c>
      <c r="H4087" t="inlineStr">
        <is>
          <t>Fleet</t>
        </is>
      </c>
      <c r="I4087" t="inlineStr">
        <is>
          <t>Private buyer</t>
        </is>
      </c>
      <c r="J4087" t="inlineStr">
        <is>
          <t>Ravindra Patil</t>
        </is>
      </c>
      <c r="K4087" s="70" t="n">
        <v>5</v>
      </c>
      <c r="L4087" s="71" t="n">
        <v>3824995.6</v>
      </c>
      <c r="M4087" s="71" t="n">
        <v>19124978</v>
      </c>
      <c r="N4087" s="71" t="n">
        <v>573749.34</v>
      </c>
      <c r="O4087" s="71" t="n">
        <v>18551228.66</v>
      </c>
      <c r="P4087" s="71" t="n">
        <v>15662928.48</v>
      </c>
      <c r="Q4087" s="71" t="n">
        <v>2888300.18</v>
      </c>
      <c r="R4087" t="inlineStr">
        <is>
          <t>NG-03</t>
        </is>
      </c>
      <c r="S4087" t="inlineStr">
        <is>
          <t>Diesel</t>
        </is>
      </c>
      <c r="T4087" s="70" t="n">
        <v>5</v>
      </c>
      <c r="U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TY104079</t>
        </is>
      </c>
      <c r="B4088" s="68" t="n">
        <v>46201</v>
      </c>
      <c r="C4088" s="69" t="n">
        <v>2026</v>
      </c>
      <c r="D4088" t="inlineStr">
        <is>
          <t>Jun</t>
        </is>
      </c>
      <c r="E4088" t="inlineStr">
        <is>
          <t>North America</t>
        </is>
      </c>
      <c r="F4088" t="inlineStr">
        <is>
          <t>Canada</t>
        </is>
      </c>
      <c r="G4088" t="inlineStr">
        <is>
          <t>Camry</t>
        </is>
      </c>
      <c r="H4088" t="inlineStr">
        <is>
          <t>Dealer retail</t>
        </is>
      </c>
      <c r="I4088" t="inlineStr">
        <is>
          <t>Government</t>
        </is>
      </c>
      <c r="J4088" t="inlineStr">
        <is>
          <t>Aisha Bello</t>
        </is>
      </c>
      <c r="K4088" s="70" t="n">
        <v>47</v>
      </c>
      <c r="L4088" s="71" t="n">
        <v>3812451.32</v>
      </c>
      <c r="M4088" s="71" t="n">
        <v>179185212.04</v>
      </c>
      <c r="N4088" s="71" t="n">
        <v>0</v>
      </c>
      <c r="O4088" s="71" t="n">
        <v>179185212.04</v>
      </c>
      <c r="P4088" s="71" t="n">
        <v>152348277.26</v>
      </c>
      <c r="Q4088" s="71" t="n">
        <v>26836934.78</v>
      </c>
      <c r="R4088" t="inlineStr">
        <is>
          <t>TO-04</t>
        </is>
      </c>
      <c r="S4088" t="inlineStr">
        <is>
          <t>Hybrid</t>
        </is>
      </c>
      <c r="T4088" s="70" t="n">
        <v>48</v>
      </c>
      <c r="U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TY104080</t>
        </is>
      </c>
      <c r="B4089" s="68" t="n">
        <v>46201</v>
      </c>
      <c r="C4089" s="69" t="n">
        <v>2026</v>
      </c>
      <c r="D4089" t="inlineStr">
        <is>
          <t>Jun</t>
        </is>
      </c>
      <c r="E4089" t="inlineStr">
        <is>
          <t>North America</t>
        </is>
      </c>
      <c r="F4089" t="inlineStr">
        <is>
          <t>USA</t>
        </is>
      </c>
      <c r="G4089" t="inlineStr">
        <is>
          <t>RAV4</t>
        </is>
      </c>
      <c r="H4089" t="inlineStr">
        <is>
          <t>Fleet</t>
        </is>
      </c>
      <c r="I4089" t="inlineStr">
        <is>
          <t>Private buyer</t>
        </is>
      </c>
      <c r="J4089" t="inlineStr">
        <is>
          <t>Amir Khan</t>
        </is>
      </c>
      <c r="K4089" s="70" t="n">
        <v>46</v>
      </c>
      <c r="L4089" s="71" t="n">
        <v>3647179.75</v>
      </c>
      <c r="M4089" s="71" t="n">
        <v>167770268.5</v>
      </c>
      <c r="N4089" s="71" t="n">
        <v>5033108.05</v>
      </c>
      <c r="O4089" s="71" t="n">
        <v>162737160.45</v>
      </c>
      <c r="P4089" s="71" t="n">
        <v>128714153.43</v>
      </c>
      <c r="Q4089" s="71" t="n">
        <v>34023007.02</v>
      </c>
      <c r="R4089" t="inlineStr">
        <is>
          <t>NY-03</t>
        </is>
      </c>
      <c r="S4089" t="inlineStr">
        <is>
          <t>Petrol</t>
        </is>
      </c>
      <c r="T4089" s="70" t="n">
        <v>51</v>
      </c>
      <c r="U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TY104081</t>
        </is>
      </c>
      <c r="B4090" s="68" t="n">
        <v>46201</v>
      </c>
      <c r="C4090" s="69" t="n">
        <v>2026</v>
      </c>
      <c r="D4090" t="inlineStr">
        <is>
          <t>Jun</t>
        </is>
      </c>
      <c r="E4090" t="inlineStr">
        <is>
          <t>Japan</t>
        </is>
      </c>
      <c r="F4090" t="inlineStr">
        <is>
          <t>Japan</t>
        </is>
      </c>
      <c r="G4090" t="inlineStr">
        <is>
          <t>Prius</t>
        </is>
      </c>
      <c r="H4090" t="inlineStr">
        <is>
          <t>Fleet</t>
        </is>
      </c>
      <c r="I4090" t="inlineStr">
        <is>
          <t>Private buyer</t>
        </is>
      </c>
      <c r="J4090" t="inlineStr">
        <is>
          <t>Aisha Bello</t>
        </is>
      </c>
      <c r="K4090" s="70" t="n">
        <v>20</v>
      </c>
      <c r="L4090" s="71" t="n">
        <v>3605245.6</v>
      </c>
      <c r="M4090" s="71" t="n">
        <v>72104912</v>
      </c>
      <c r="N4090" s="71" t="n">
        <v>2163147.36</v>
      </c>
      <c r="O4090" s="71" t="n">
        <v>69941764.64</v>
      </c>
      <c r="P4090" s="71" t="n">
        <v>58100467.91</v>
      </c>
      <c r="Q4090" s="71" t="n">
        <v>11841296.73</v>
      </c>
      <c r="R4090" t="inlineStr">
        <is>
          <t>OS-02</t>
        </is>
      </c>
      <c r="S4090" t="inlineStr">
        <is>
          <t>Hybrid</t>
        </is>
      </c>
      <c r="T4090" s="70" t="n">
        <v>20</v>
      </c>
      <c r="U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TY104082</t>
        </is>
      </c>
      <c r="B4091" s="68" t="n">
        <v>46201</v>
      </c>
      <c r="C4091" s="69" t="n">
        <v>2026</v>
      </c>
      <c r="D4091" t="inlineStr">
        <is>
          <t>Jun</t>
        </is>
      </c>
      <c r="E4091" t="inlineStr">
        <is>
          <t>North America</t>
        </is>
      </c>
      <c r="F4091" t="inlineStr">
        <is>
          <t>USA</t>
        </is>
      </c>
      <c r="G4091" t="inlineStr">
        <is>
          <t>RAV4</t>
        </is>
      </c>
      <c r="H4091" t="inlineStr">
        <is>
          <t>Fleet</t>
        </is>
      </c>
      <c r="I4091" t="inlineStr">
        <is>
          <t>Government</t>
        </is>
      </c>
      <c r="J4091" t="inlineStr">
        <is>
          <t>Ruhi Shaikh</t>
        </is>
      </c>
      <c r="K4091" s="70" t="n">
        <v>34</v>
      </c>
      <c r="L4091" s="71" t="n">
        <v>3878411.75</v>
      </c>
      <c r="M4091" s="71" t="n">
        <v>131865999.5</v>
      </c>
      <c r="N4091" s="71" t="n">
        <v>6593299.98</v>
      </c>
      <c r="O4091" s="71" t="n">
        <v>125272699.52</v>
      </c>
      <c r="P4091" s="71" t="n">
        <v>96068608.25</v>
      </c>
      <c r="Q4091" s="71" t="n">
        <v>29204091.27</v>
      </c>
      <c r="R4091" t="inlineStr">
        <is>
          <t>TX-02</t>
        </is>
      </c>
      <c r="S4091" t="inlineStr">
        <is>
          <t>Hybrid</t>
        </is>
      </c>
      <c r="T4091" s="70" t="n">
        <v>37</v>
      </c>
      <c r="U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TY104083</t>
        </is>
      </c>
      <c r="B4092" s="68" t="n">
        <v>46201</v>
      </c>
      <c r="C4092" s="69" t="n">
        <v>2026</v>
      </c>
      <c r="D4092" t="inlineStr">
        <is>
          <t>Jun</t>
        </is>
      </c>
      <c r="E4092" t="inlineStr">
        <is>
          <t>Japan</t>
        </is>
      </c>
      <c r="F4092" t="inlineStr">
        <is>
          <t>Japan</t>
        </is>
      </c>
      <c r="G4092" t="inlineStr">
        <is>
          <t>Camry</t>
        </is>
      </c>
      <c r="H4092" t="inlineStr">
        <is>
          <t>Dealer retail</t>
        </is>
      </c>
      <c r="I4092" t="inlineStr">
        <is>
          <t>Private buyer</t>
        </is>
      </c>
      <c r="J4092" t="inlineStr">
        <is>
          <t>Wei Chen</t>
        </is>
      </c>
      <c r="K4092" s="70" t="n">
        <v>10</v>
      </c>
      <c r="L4092" s="71" t="n">
        <v>4088998.96</v>
      </c>
      <c r="M4092" s="71" t="n">
        <v>40889989.6</v>
      </c>
      <c r="N4092" s="71" t="n">
        <v>0</v>
      </c>
      <c r="O4092" s="71" t="n">
        <v>40889989.6</v>
      </c>
      <c r="P4092" s="71" t="n">
        <v>32281462.18</v>
      </c>
      <c r="Q4092" s="71" t="n">
        <v>8608527.42</v>
      </c>
      <c r="R4092" t="inlineStr">
        <is>
          <t>OS-04</t>
        </is>
      </c>
      <c r="S4092" t="inlineStr">
        <is>
          <t>Hybrid</t>
        </is>
      </c>
      <c r="T4092" s="70" t="n">
        <v>10</v>
      </c>
      <c r="U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TY104084</t>
        </is>
      </c>
      <c r="B4093" s="68" t="n">
        <v>46201</v>
      </c>
      <c r="C4093" s="69" t="n">
        <v>2026</v>
      </c>
      <c r="D4093" t="inlineStr">
        <is>
          <t>Jun</t>
        </is>
      </c>
      <c r="E4093" t="inlineStr">
        <is>
          <t>Europe</t>
        </is>
      </c>
      <c r="F4093" t="inlineStr">
        <is>
          <t>UK</t>
        </is>
      </c>
      <c r="G4093" t="inlineStr">
        <is>
          <t>Corolla</t>
        </is>
      </c>
      <c r="H4093" t="inlineStr">
        <is>
          <t>Dealer retail</t>
        </is>
      </c>
      <c r="I4093" t="inlineStr">
        <is>
          <t>Private buyer</t>
        </is>
      </c>
      <c r="J4093" t="inlineStr">
        <is>
          <t>Arjun Mehta</t>
        </is>
      </c>
      <c r="K4093" s="70" t="n">
        <v>3</v>
      </c>
      <c r="L4093" s="71" t="n">
        <v>2825533.98</v>
      </c>
      <c r="M4093" s="71" t="n">
        <v>8476601.939999999</v>
      </c>
      <c r="N4093" s="71" t="n">
        <v>423830.1</v>
      </c>
      <c r="O4093" s="71" t="n">
        <v>8052771.84</v>
      </c>
      <c r="P4093" s="71" t="n">
        <v>6966805.42</v>
      </c>
      <c r="Q4093" s="71" t="n">
        <v>1085966.42</v>
      </c>
      <c r="R4093" t="inlineStr">
        <is>
          <t>LN-04</t>
        </is>
      </c>
      <c r="S4093" t="inlineStr">
        <is>
          <t>Hybrid</t>
        </is>
      </c>
      <c r="T4093" s="70" t="n">
        <v>3</v>
      </c>
      <c r="U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TY104085</t>
        </is>
      </c>
      <c r="B4094" s="68" t="n">
        <v>46201</v>
      </c>
      <c r="C4094" s="69" t="n">
        <v>2026</v>
      </c>
      <c r="D4094" t="inlineStr">
        <is>
          <t>Jun</t>
        </is>
      </c>
      <c r="E4094" t="inlineStr">
        <is>
          <t>North America</t>
        </is>
      </c>
      <c r="F4094" t="inlineStr">
        <is>
          <t>USA</t>
        </is>
      </c>
      <c r="G4094" t="inlineStr">
        <is>
          <t>Land Cruiser</t>
        </is>
      </c>
      <c r="H4094" t="inlineStr">
        <is>
          <t>Dealer retail</t>
        </is>
      </c>
      <c r="I4094" t="inlineStr">
        <is>
          <t>Private buyer</t>
        </is>
      </c>
      <c r="J4094" t="inlineStr">
        <is>
          <t>Olivia Brown</t>
        </is>
      </c>
      <c r="K4094" s="70" t="n">
        <v>37</v>
      </c>
      <c r="L4094" s="71" t="n">
        <v>7890783.05</v>
      </c>
      <c r="M4094" s="71" t="n">
        <v>291958972.85</v>
      </c>
      <c r="N4094" s="71" t="n">
        <v>5839179.46</v>
      </c>
      <c r="O4094" s="71" t="n">
        <v>286119793.39</v>
      </c>
      <c r="P4094" s="71" t="n">
        <v>201645352.45</v>
      </c>
      <c r="Q4094" s="71" t="n">
        <v>84474440.94</v>
      </c>
      <c r="R4094" t="inlineStr">
        <is>
          <t>TX-04</t>
        </is>
      </c>
      <c r="S4094" t="inlineStr">
        <is>
          <t>Diesel</t>
        </is>
      </c>
      <c r="T4094" s="70" t="n">
        <v>37</v>
      </c>
      <c r="U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TY104086</t>
        </is>
      </c>
      <c r="B4095" s="68" t="n">
        <v>46201</v>
      </c>
      <c r="C4095" s="69" t="n">
        <v>2026</v>
      </c>
      <c r="D4095" t="inlineStr">
        <is>
          <t>Jun</t>
        </is>
      </c>
      <c r="E4095" t="inlineStr">
        <is>
          <t>Japan</t>
        </is>
      </c>
      <c r="F4095" t="inlineStr">
        <is>
          <t>Japan</t>
        </is>
      </c>
      <c r="G4095" t="inlineStr">
        <is>
          <t>Hilux</t>
        </is>
      </c>
      <c r="H4095" t="inlineStr">
        <is>
          <t>Dealer retail</t>
        </is>
      </c>
      <c r="I4095" t="inlineStr">
        <is>
          <t>Private buyer</t>
        </is>
      </c>
      <c r="J4095" t="inlineStr">
        <is>
          <t>Noah Smith</t>
        </is>
      </c>
      <c r="K4095" s="70" t="n">
        <v>16</v>
      </c>
      <c r="L4095" s="71" t="n">
        <v>3847776.47</v>
      </c>
      <c r="M4095" s="71" t="n">
        <v>61564423.52</v>
      </c>
      <c r="N4095" s="71" t="n">
        <v>1846932.71</v>
      </c>
      <c r="O4095" s="71" t="n">
        <v>59717490.81</v>
      </c>
      <c r="P4095" s="71" t="n">
        <v>52915342.79</v>
      </c>
      <c r="Q4095" s="71" t="n">
        <v>6802148.02</v>
      </c>
      <c r="R4095" t="inlineStr">
        <is>
          <t>TK-03</t>
        </is>
      </c>
      <c r="S4095" t="inlineStr">
        <is>
          <t>Diesel</t>
        </is>
      </c>
      <c r="T4095" s="70" t="n">
        <v>16</v>
      </c>
      <c r="U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TY104087</t>
        </is>
      </c>
      <c r="B4096" s="68" t="n">
        <v>46201</v>
      </c>
      <c r="C4096" s="69" t="n">
        <v>2026</v>
      </c>
      <c r="D4096" t="inlineStr">
        <is>
          <t>Jun</t>
        </is>
      </c>
      <c r="E4096" t="inlineStr">
        <is>
          <t>Europe</t>
        </is>
      </c>
      <c r="F4096" t="inlineStr">
        <is>
          <t>France</t>
        </is>
      </c>
      <c r="G4096" t="inlineStr">
        <is>
          <t>RAV4</t>
        </is>
      </c>
      <c r="H4096" t="inlineStr">
        <is>
          <t>Dealer retail</t>
        </is>
      </c>
      <c r="I4096" t="inlineStr">
        <is>
          <t>Private buyer</t>
        </is>
      </c>
      <c r="J4096" t="inlineStr">
        <is>
          <t>Amir Khan</t>
        </is>
      </c>
      <c r="K4096" s="70" t="n">
        <v>2</v>
      </c>
      <c r="L4096" s="71" t="n">
        <v>3669361.29</v>
      </c>
      <c r="M4096" s="71" t="n">
        <v>7338722.58</v>
      </c>
      <c r="N4096" s="71" t="n">
        <v>366936.13</v>
      </c>
      <c r="O4096" s="71" t="n">
        <v>6971786.45</v>
      </c>
      <c r="P4096" s="71" t="n">
        <v>5661289.69</v>
      </c>
      <c r="Q4096" s="71" t="n">
        <v>1310496.76</v>
      </c>
      <c r="R4096" t="inlineStr">
        <is>
          <t>PA-03</t>
        </is>
      </c>
      <c r="S4096" t="inlineStr">
        <is>
          <t>Petrol</t>
        </is>
      </c>
      <c r="T4096" s="70" t="n">
        <v>2</v>
      </c>
      <c r="U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TY104088</t>
        </is>
      </c>
      <c r="B4097" s="68" t="n">
        <v>46201</v>
      </c>
      <c r="C4097" s="69" t="n">
        <v>2026</v>
      </c>
      <c r="D4097" t="inlineStr">
        <is>
          <t>Jun</t>
        </is>
      </c>
      <c r="E4097" t="inlineStr">
        <is>
          <t>Europe</t>
        </is>
      </c>
      <c r="F4097" t="inlineStr">
        <is>
          <t>UK</t>
        </is>
      </c>
      <c r="G4097" t="inlineStr">
        <is>
          <t>Corolla</t>
        </is>
      </c>
      <c r="H4097" t="inlineStr">
        <is>
          <t>Dealer retail</t>
        </is>
      </c>
      <c r="I4097" t="inlineStr">
        <is>
          <t>Company fleet</t>
        </is>
      </c>
      <c r="J4097" t="inlineStr">
        <is>
          <t>Shraddha Kulkarni</t>
        </is>
      </c>
      <c r="K4097" s="70" t="n">
        <v>32</v>
      </c>
      <c r="L4097" s="71" t="n">
        <v>2773208.59</v>
      </c>
      <c r="M4097" s="71" t="n">
        <v>88742674.88</v>
      </c>
      <c r="N4097" s="71" t="n">
        <v>1774853.5</v>
      </c>
      <c r="O4097" s="71" t="n">
        <v>86967821.38</v>
      </c>
      <c r="P4097" s="71" t="n">
        <v>75380771.03</v>
      </c>
      <c r="Q4097" s="71" t="n">
        <v>11587050.35</v>
      </c>
      <c r="R4097" t="inlineStr">
        <is>
          <t>LN-02</t>
        </is>
      </c>
      <c r="S4097" t="inlineStr">
        <is>
          <t>Hybrid</t>
        </is>
      </c>
      <c r="T4097" s="70" t="n">
        <v>33</v>
      </c>
      <c r="U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TY104089</t>
        </is>
      </c>
      <c r="B4098" s="68" t="n">
        <v>46204</v>
      </c>
      <c r="C4098" s="69" t="n">
        <v>2026</v>
      </c>
      <c r="D4098" t="inlineStr">
        <is>
          <t>Jul</t>
        </is>
      </c>
      <c r="E4098" t="inlineStr">
        <is>
          <t>Japan</t>
        </is>
      </c>
      <c r="F4098" t="inlineStr">
        <is>
          <t>Japan</t>
        </is>
      </c>
      <c r="G4098" t="inlineStr">
        <is>
          <t>RAV4</t>
        </is>
      </c>
      <c r="H4098" t="inlineStr">
        <is>
          <t>Dealer retail</t>
        </is>
      </c>
      <c r="I4098" t="inlineStr">
        <is>
          <t>Private buyer</t>
        </is>
      </c>
      <c r="J4098" t="inlineStr">
        <is>
          <t>Ana Costa</t>
        </is>
      </c>
      <c r="K4098" s="70" t="n">
        <v>47</v>
      </c>
      <c r="L4098" s="71" t="n">
        <v>3783292.27</v>
      </c>
      <c r="M4098" s="71" t="n">
        <v>177814736.69</v>
      </c>
      <c r="N4098" s="71" t="n">
        <v>8890736.83</v>
      </c>
      <c r="O4098" s="71" t="n">
        <v>168923999.86</v>
      </c>
      <c r="P4098" s="71" t="n">
        <v>130040003.24</v>
      </c>
      <c r="Q4098" s="71" t="n">
        <v>38883996.62</v>
      </c>
      <c r="R4098" t="inlineStr">
        <is>
          <t>OS-02</t>
        </is>
      </c>
      <c r="S4098" t="inlineStr">
        <is>
          <t>Hybrid</t>
        </is>
      </c>
      <c r="T4098" s="70" t="n">
        <v>47</v>
      </c>
      <c r="U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TY104090</t>
        </is>
      </c>
      <c r="B4099" s="68" t="n">
        <v>46204</v>
      </c>
      <c r="C4099" s="69" t="n">
        <v>2026</v>
      </c>
      <c r="D4099" t="inlineStr">
        <is>
          <t>Jul</t>
        </is>
      </c>
      <c r="E4099" t="inlineStr">
        <is>
          <t>Japan</t>
        </is>
      </c>
      <c r="F4099" t="inlineStr">
        <is>
          <t>Japan</t>
        </is>
      </c>
      <c r="G4099" t="inlineStr">
        <is>
          <t>RAV4</t>
        </is>
      </c>
      <c r="H4099" t="inlineStr">
        <is>
          <t>Fleet</t>
        </is>
      </c>
      <c r="I4099" t="inlineStr">
        <is>
          <t>Company fleet</t>
        </is>
      </c>
      <c r="J4099" t="inlineStr">
        <is>
          <t>Sara Rossi</t>
        </is>
      </c>
      <c r="K4099" s="70" t="n">
        <v>43</v>
      </c>
      <c r="L4099" s="71" t="n">
        <v>3948764.02</v>
      </c>
      <c r="M4099" s="71" t="n">
        <v>169796852.86</v>
      </c>
      <c r="N4099" s="71" t="n">
        <v>8489842.640000001</v>
      </c>
      <c r="O4099" s="71" t="n">
        <v>161307010.22</v>
      </c>
      <c r="P4099" s="71" t="n">
        <v>123201067.45</v>
      </c>
      <c r="Q4099" s="71" t="n">
        <v>38105942.77</v>
      </c>
      <c r="R4099" t="inlineStr">
        <is>
          <t>TK-04</t>
        </is>
      </c>
      <c r="S4099" t="inlineStr">
        <is>
          <t>Hybrid</t>
        </is>
      </c>
      <c r="T4099" s="70" t="n">
        <v>47</v>
      </c>
      <c r="U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TY104091</t>
        </is>
      </c>
      <c r="B4100" s="68" t="n">
        <v>46204</v>
      </c>
      <c r="C4100" s="69" t="n">
        <v>2026</v>
      </c>
      <c r="D4100" t="inlineStr">
        <is>
          <t>Jul</t>
        </is>
      </c>
      <c r="E4100" t="inlineStr">
        <is>
          <t>North America</t>
        </is>
      </c>
      <c r="F4100" t="inlineStr">
        <is>
          <t>Canada</t>
        </is>
      </c>
      <c r="G4100" t="inlineStr">
        <is>
          <t>Hilux</t>
        </is>
      </c>
      <c r="H4100" t="inlineStr">
        <is>
          <t>Dealer retail</t>
        </is>
      </c>
      <c r="I4100" t="inlineStr">
        <is>
          <t>Private buyer</t>
        </is>
      </c>
      <c r="J4100" t="inlineStr">
        <is>
          <t>Olivia Brown</t>
        </is>
      </c>
      <c r="K4100" s="70" t="n">
        <v>43</v>
      </c>
      <c r="L4100" s="71" t="n">
        <v>4040026.74</v>
      </c>
      <c r="M4100" s="71" t="n">
        <v>173721149.82</v>
      </c>
      <c r="N4100" s="71" t="n">
        <v>0</v>
      </c>
      <c r="O4100" s="71" t="n">
        <v>173721149.82</v>
      </c>
      <c r="P4100" s="71" t="n">
        <v>141848429.64</v>
      </c>
      <c r="Q4100" s="71" t="n">
        <v>31872720.18</v>
      </c>
      <c r="R4100" t="inlineStr">
        <is>
          <t>TO-01</t>
        </is>
      </c>
      <c r="S4100" t="inlineStr">
        <is>
          <t>Diesel</t>
        </is>
      </c>
      <c r="T4100" s="70" t="n">
        <v>43</v>
      </c>
      <c r="U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TY104092</t>
        </is>
      </c>
      <c r="B4101" s="68" t="n">
        <v>46204</v>
      </c>
      <c r="C4101" s="69" t="n">
        <v>2026</v>
      </c>
      <c r="D4101" t="inlineStr">
        <is>
          <t>Jul</t>
        </is>
      </c>
      <c r="E4101" t="inlineStr">
        <is>
          <t>North America</t>
        </is>
      </c>
      <c r="F4101" t="inlineStr">
        <is>
          <t>Canada</t>
        </is>
      </c>
      <c r="G4101" t="inlineStr">
        <is>
          <t>Prius</t>
        </is>
      </c>
      <c r="H4101" t="inlineStr">
        <is>
          <t>Dealer retail</t>
        </is>
      </c>
      <c r="I4101" t="inlineStr">
        <is>
          <t>Private buyer</t>
        </is>
      </c>
      <c r="J4101" t="inlineStr">
        <is>
          <t>Ana Costa</t>
        </is>
      </c>
      <c r="K4101" s="70" t="n">
        <v>40</v>
      </c>
      <c r="L4101" s="71" t="n">
        <v>3578857.69</v>
      </c>
      <c r="M4101" s="71" t="n">
        <v>143154307.6</v>
      </c>
      <c r="N4101" s="71" t="n">
        <v>0</v>
      </c>
      <c r="O4101" s="71" t="n">
        <v>143154307.6</v>
      </c>
      <c r="P4101" s="71" t="n">
        <v>110052951.69</v>
      </c>
      <c r="Q4101" s="71" t="n">
        <v>33101355.91</v>
      </c>
      <c r="R4101" t="inlineStr">
        <is>
          <t>TO-04</t>
        </is>
      </c>
      <c r="S4101" t="inlineStr">
        <is>
          <t>Hybrid</t>
        </is>
      </c>
      <c r="T4101" s="70" t="n">
        <v>40</v>
      </c>
      <c r="U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TY104093</t>
        </is>
      </c>
      <c r="B4102" s="68" t="n">
        <v>46204</v>
      </c>
      <c r="C4102" s="69" t="n">
        <v>2026</v>
      </c>
      <c r="D4102" t="inlineStr">
        <is>
          <t>Jul</t>
        </is>
      </c>
      <c r="E4102" t="inlineStr">
        <is>
          <t>Europe</t>
        </is>
      </c>
      <c r="F4102" t="inlineStr">
        <is>
          <t>UK</t>
        </is>
      </c>
      <c r="G4102" t="inlineStr">
        <is>
          <t>Camry</t>
        </is>
      </c>
      <c r="H4102" t="inlineStr">
        <is>
          <t>Dealer retail</t>
        </is>
      </c>
      <c r="I4102" t="inlineStr">
        <is>
          <t>Private buyer</t>
        </is>
      </c>
      <c r="J4102" t="inlineStr">
        <is>
          <t>Emma Clarke</t>
        </is>
      </c>
      <c r="K4102" s="70" t="n">
        <v>41</v>
      </c>
      <c r="L4102" s="71" t="n">
        <v>4099361.28</v>
      </c>
      <c r="M4102" s="71" t="n">
        <v>168073812.48</v>
      </c>
      <c r="N4102" s="71" t="n">
        <v>3361476.25</v>
      </c>
      <c r="O4102" s="71" t="n">
        <v>164712336.23</v>
      </c>
      <c r="P4102" s="71" t="n">
        <v>128631729.95</v>
      </c>
      <c r="Q4102" s="71" t="n">
        <v>36080606.28</v>
      </c>
      <c r="R4102" t="inlineStr">
        <is>
          <t>LN-04</t>
        </is>
      </c>
      <c r="S4102" t="inlineStr">
        <is>
          <t>Hybrid</t>
        </is>
      </c>
      <c r="T4102" s="70" t="n">
        <v>41</v>
      </c>
      <c r="U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TY104094</t>
        </is>
      </c>
      <c r="B4103" s="68" t="n">
        <v>46204</v>
      </c>
      <c r="C4103" s="69" t="n">
        <v>2026</v>
      </c>
      <c r="D4103" t="inlineStr">
        <is>
          <t>Jul</t>
        </is>
      </c>
      <c r="E4103" t="inlineStr">
        <is>
          <t>Japan</t>
        </is>
      </c>
      <c r="F4103" t="inlineStr">
        <is>
          <t>Japan</t>
        </is>
      </c>
      <c r="G4103" t="inlineStr">
        <is>
          <t>Corolla</t>
        </is>
      </c>
      <c r="H4103" t="inlineStr">
        <is>
          <t>Dealer retail</t>
        </is>
      </c>
      <c r="I4103" t="inlineStr">
        <is>
          <t>Private buyer</t>
        </is>
      </c>
      <c r="J4103" t="inlineStr">
        <is>
          <t>Shraddha Kulkarni</t>
        </is>
      </c>
      <c r="K4103" s="70" t="n">
        <v>33</v>
      </c>
      <c r="L4103" s="71" t="n">
        <v>2761880.71</v>
      </c>
      <c r="M4103" s="71" t="n">
        <v>91142063.43000001</v>
      </c>
      <c r="N4103" s="71" t="n">
        <v>4557103.17</v>
      </c>
      <c r="O4103" s="71" t="n">
        <v>86584960.26000001</v>
      </c>
      <c r="P4103" s="71" t="n">
        <v>73306822.87</v>
      </c>
      <c r="Q4103" s="71" t="n">
        <v>13278137.39</v>
      </c>
      <c r="R4103" t="inlineStr">
        <is>
          <t>OS-04</t>
        </is>
      </c>
      <c r="S4103" t="inlineStr">
        <is>
          <t>Petrol</t>
        </is>
      </c>
      <c r="T4103" s="70" t="n">
        <v>33</v>
      </c>
      <c r="U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TY104095</t>
        </is>
      </c>
      <c r="B4104" s="68" t="n">
        <v>46204</v>
      </c>
      <c r="C4104" s="69" t="n">
        <v>2026</v>
      </c>
      <c r="D4104" t="inlineStr">
        <is>
          <t>Jul</t>
        </is>
      </c>
      <c r="E4104" t="inlineStr">
        <is>
          <t>Japan</t>
        </is>
      </c>
      <c r="F4104" t="inlineStr">
        <is>
          <t>Japan</t>
        </is>
      </c>
      <c r="G4104" t="inlineStr">
        <is>
          <t>bZ4X</t>
        </is>
      </c>
      <c r="H4104" t="inlineStr">
        <is>
          <t>Dealer retail</t>
        </is>
      </c>
      <c r="I4104" t="inlineStr">
        <is>
          <t>Government</t>
        </is>
      </c>
      <c r="J4104" t="inlineStr">
        <is>
          <t>Arjun Mehta</t>
        </is>
      </c>
      <c r="K4104" s="70" t="n">
        <v>26</v>
      </c>
      <c r="L4104" s="71" t="n">
        <v>7327144.83</v>
      </c>
      <c r="M4104" s="71" t="n">
        <v>190505765.58</v>
      </c>
      <c r="N4104" s="71" t="n">
        <v>0</v>
      </c>
      <c r="O4104" s="71" t="n">
        <v>190505765.58</v>
      </c>
      <c r="P4104" s="71" t="n">
        <v>139247906.98</v>
      </c>
      <c r="Q4104" s="71" t="n">
        <v>51257858.6</v>
      </c>
      <c r="R4104" t="inlineStr">
        <is>
          <t>TK-04</t>
        </is>
      </c>
      <c r="S4104" t="inlineStr">
        <is>
          <t>EV</t>
        </is>
      </c>
      <c r="T4104" s="70" t="n">
        <v>25</v>
      </c>
      <c r="U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TY104096</t>
        </is>
      </c>
      <c r="B4105" s="68" t="n">
        <v>46204</v>
      </c>
      <c r="C4105" s="69" t="n">
        <v>2026</v>
      </c>
      <c r="D4105" t="inlineStr">
        <is>
          <t>Jul</t>
        </is>
      </c>
      <c r="E4105" t="inlineStr">
        <is>
          <t>Japan</t>
        </is>
      </c>
      <c r="F4105" t="inlineStr">
        <is>
          <t>Japan</t>
        </is>
      </c>
      <c r="G4105" t="inlineStr">
        <is>
          <t>RAV4</t>
        </is>
      </c>
      <c r="H4105" t="inlineStr">
        <is>
          <t>Fleet</t>
        </is>
      </c>
      <c r="I4105" t="inlineStr">
        <is>
          <t>Private buyer</t>
        </is>
      </c>
      <c r="J4105" t="inlineStr">
        <is>
          <t>Wei Chen</t>
        </is>
      </c>
      <c r="K4105" s="70" t="n">
        <v>28</v>
      </c>
      <c r="L4105" s="71" t="n">
        <v>3740049.08</v>
      </c>
      <c r="M4105" s="71" t="n">
        <v>104721374.24</v>
      </c>
      <c r="N4105" s="71" t="n">
        <v>0</v>
      </c>
      <c r="O4105" s="71" t="n">
        <v>104721374.24</v>
      </c>
      <c r="P4105" s="71" t="n">
        <v>76992021.12</v>
      </c>
      <c r="Q4105" s="71" t="n">
        <v>27729353.12</v>
      </c>
      <c r="R4105" t="inlineStr">
        <is>
          <t>TK-04</t>
        </is>
      </c>
      <c r="S4105" t="inlineStr">
        <is>
          <t>Hybrid</t>
        </is>
      </c>
      <c r="T4105" s="70" t="n">
        <v>30</v>
      </c>
      <c r="U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TY104097</t>
        </is>
      </c>
      <c r="B4106" s="68" t="n">
        <v>46205</v>
      </c>
      <c r="C4106" s="69" t="n">
        <v>2026</v>
      </c>
      <c r="D4106" t="inlineStr">
        <is>
          <t>Jul</t>
        </is>
      </c>
      <c r="E4106" t="inlineStr">
        <is>
          <t>Japan</t>
        </is>
      </c>
      <c r="F4106" t="inlineStr">
        <is>
          <t>Japan</t>
        </is>
      </c>
      <c r="G4106" t="inlineStr">
        <is>
          <t>RAV4</t>
        </is>
      </c>
      <c r="H4106" t="inlineStr">
        <is>
          <t>Dealer retail</t>
        </is>
      </c>
      <c r="I4106" t="inlineStr">
        <is>
          <t>Company fleet</t>
        </is>
      </c>
      <c r="J4106" t="inlineStr">
        <is>
          <t>Ravindra Patil</t>
        </is>
      </c>
      <c r="K4106" s="70" t="n">
        <v>22</v>
      </c>
      <c r="L4106" s="71" t="n">
        <v>3834961.95</v>
      </c>
      <c r="M4106" s="71" t="n">
        <v>84369162.90000001</v>
      </c>
      <c r="N4106" s="71" t="n">
        <v>0</v>
      </c>
      <c r="O4106" s="71" t="n">
        <v>84369162.90000001</v>
      </c>
      <c r="P4106" s="71" t="n">
        <v>64324193.24</v>
      </c>
      <c r="Q4106" s="71" t="n">
        <v>20044969.66</v>
      </c>
      <c r="R4106" t="inlineStr">
        <is>
          <t>TK-02</t>
        </is>
      </c>
      <c r="S4106" t="inlineStr">
        <is>
          <t>Petrol</t>
        </is>
      </c>
      <c r="T4106" s="70" t="n">
        <v>23</v>
      </c>
      <c r="U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TY104098</t>
        </is>
      </c>
      <c r="B4107" s="68" t="n">
        <v>46205</v>
      </c>
      <c r="C4107" s="69" t="n">
        <v>2026</v>
      </c>
      <c r="D4107" t="inlineStr">
        <is>
          <t>Jul</t>
        </is>
      </c>
      <c r="E4107" t="inlineStr">
        <is>
          <t>North America</t>
        </is>
      </c>
      <c r="F4107" t="inlineStr">
        <is>
          <t>USA</t>
        </is>
      </c>
      <c r="G4107" t="inlineStr">
        <is>
          <t>Land Cruiser</t>
        </is>
      </c>
      <c r="H4107" t="inlineStr">
        <is>
          <t>Dealer retail</t>
        </is>
      </c>
      <c r="I4107" t="inlineStr">
        <is>
          <t>Private buyer</t>
        </is>
      </c>
      <c r="J4107" t="inlineStr">
        <is>
          <t>Emma Clarke</t>
        </is>
      </c>
      <c r="K4107" s="70" t="n">
        <v>46</v>
      </c>
      <c r="L4107" s="71" t="n">
        <v>7425394.89</v>
      </c>
      <c r="M4107" s="71" t="n">
        <v>341568164.94</v>
      </c>
      <c r="N4107" s="71" t="n">
        <v>0</v>
      </c>
      <c r="O4107" s="71" t="n">
        <v>341568164.94</v>
      </c>
      <c r="P4107" s="71" t="n">
        <v>252192802.04</v>
      </c>
      <c r="Q4107" s="71" t="n">
        <v>89375362.90000001</v>
      </c>
      <c r="R4107" t="inlineStr">
        <is>
          <t>LA-01</t>
        </is>
      </c>
      <c r="S4107" t="inlineStr">
        <is>
          <t>Diesel</t>
        </is>
      </c>
      <c r="T4107" s="70" t="n">
        <v>46</v>
      </c>
      <c r="U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TY104099</t>
        </is>
      </c>
      <c r="B4108" s="68" t="n">
        <v>46205</v>
      </c>
      <c r="C4108" s="69" t="n">
        <v>2026</v>
      </c>
      <c r="D4108" t="inlineStr">
        <is>
          <t>Jul</t>
        </is>
      </c>
      <c r="E4108" t="inlineStr">
        <is>
          <t>Japan</t>
        </is>
      </c>
      <c r="F4108" t="inlineStr">
        <is>
          <t>Japan</t>
        </is>
      </c>
      <c r="G4108" t="inlineStr">
        <is>
          <t>Land Cruiser</t>
        </is>
      </c>
      <c r="H4108" t="inlineStr">
        <is>
          <t>Dealer retail</t>
        </is>
      </c>
      <c r="I4108" t="inlineStr">
        <is>
          <t>Private buyer</t>
        </is>
      </c>
      <c r="J4108" t="inlineStr">
        <is>
          <t>Zoya Ahmed</t>
        </is>
      </c>
      <c r="K4108" s="70" t="n">
        <v>36</v>
      </c>
      <c r="L4108" s="71" t="n">
        <v>7264237.48</v>
      </c>
      <c r="M4108" s="71" t="n">
        <v>261512549.28</v>
      </c>
      <c r="N4108" s="71" t="n">
        <v>13075627.46</v>
      </c>
      <c r="O4108" s="71" t="n">
        <v>248436921.82</v>
      </c>
      <c r="P4108" s="71" t="n">
        <v>194510777.99</v>
      </c>
      <c r="Q4108" s="71" t="n">
        <v>53926143.83</v>
      </c>
      <c r="R4108" t="inlineStr">
        <is>
          <t>NG-04</t>
        </is>
      </c>
      <c r="S4108" t="inlineStr">
        <is>
          <t>Petrol</t>
        </is>
      </c>
      <c r="T4108" s="70" t="n">
        <v>39</v>
      </c>
      <c r="U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TY104100</t>
        </is>
      </c>
      <c r="B4109" s="68" t="n">
        <v>46205</v>
      </c>
      <c r="C4109" s="69" t="n">
        <v>2026</v>
      </c>
      <c r="D4109" t="inlineStr">
        <is>
          <t>Jul</t>
        </is>
      </c>
      <c r="E4109" t="inlineStr">
        <is>
          <t>Europe</t>
        </is>
      </c>
      <c r="F4109" t="inlineStr">
        <is>
          <t>France</t>
        </is>
      </c>
      <c r="G4109" t="inlineStr">
        <is>
          <t>Hilux</t>
        </is>
      </c>
      <c r="H4109" t="inlineStr">
        <is>
          <t>Online reservation</t>
        </is>
      </c>
      <c r="I4109" t="inlineStr">
        <is>
          <t>Private buyer</t>
        </is>
      </c>
      <c r="J4109" t="inlineStr">
        <is>
          <t>Hiroshi Tanaka</t>
        </is>
      </c>
      <c r="K4109" s="70" t="n">
        <v>39</v>
      </c>
      <c r="L4109" s="71" t="n">
        <v>4242651.66</v>
      </c>
      <c r="M4109" s="71" t="n">
        <v>165463414.74</v>
      </c>
      <c r="N4109" s="71" t="n">
        <v>0</v>
      </c>
      <c r="O4109" s="71" t="n">
        <v>165463414.74</v>
      </c>
      <c r="P4109" s="71" t="n">
        <v>120279346.98</v>
      </c>
      <c r="Q4109" s="71" t="n">
        <v>45184067.76</v>
      </c>
      <c r="R4109" t="inlineStr">
        <is>
          <t>PA-02</t>
        </is>
      </c>
      <c r="S4109" t="inlineStr">
        <is>
          <t>Diesel</t>
        </is>
      </c>
      <c r="T4109" s="70" t="n">
        <v>40</v>
      </c>
      <c r="U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TY104101</t>
        </is>
      </c>
      <c r="B4110" s="68" t="n">
        <v>46205</v>
      </c>
      <c r="C4110" s="69" t="n">
        <v>2026</v>
      </c>
      <c r="D4110" t="inlineStr">
        <is>
          <t>Jul</t>
        </is>
      </c>
      <c r="E4110" t="inlineStr">
        <is>
          <t>Asia</t>
        </is>
      </c>
      <c r="F4110" t="inlineStr">
        <is>
          <t>India</t>
        </is>
      </c>
      <c r="G4110" t="inlineStr">
        <is>
          <t>Hilux</t>
        </is>
      </c>
      <c r="H4110" t="inlineStr">
        <is>
          <t>Fleet</t>
        </is>
      </c>
      <c r="I4110" t="inlineStr">
        <is>
          <t>Private buyer</t>
        </is>
      </c>
      <c r="J4110" t="inlineStr">
        <is>
          <t>Ravindra Patil</t>
        </is>
      </c>
      <c r="K4110" s="70" t="n">
        <v>5</v>
      </c>
      <c r="L4110" s="71" t="n">
        <v>4187863.34</v>
      </c>
      <c r="M4110" s="71" t="n">
        <v>20939316.7</v>
      </c>
      <c r="N4110" s="71" t="n">
        <v>0</v>
      </c>
      <c r="O4110" s="71" t="n">
        <v>20939316.7</v>
      </c>
      <c r="P4110" s="71" t="n">
        <v>15471943.4</v>
      </c>
      <c r="Q4110" s="71" t="n">
        <v>5467373.3</v>
      </c>
      <c r="R4110" t="inlineStr">
        <is>
          <t>DL-01</t>
        </is>
      </c>
      <c r="S4110" t="inlineStr">
        <is>
          <t>Diesel</t>
        </is>
      </c>
      <c r="T4110" s="70" t="n">
        <v>5</v>
      </c>
      <c r="U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TY104102</t>
        </is>
      </c>
      <c r="B4111" s="68" t="n">
        <v>46205</v>
      </c>
      <c r="C4111" s="69" t="n">
        <v>2026</v>
      </c>
      <c r="D4111" t="inlineStr">
        <is>
          <t>Jul</t>
        </is>
      </c>
      <c r="E4111" t="inlineStr">
        <is>
          <t>North America</t>
        </is>
      </c>
      <c r="F4111" t="inlineStr">
        <is>
          <t>Canada</t>
        </is>
      </c>
      <c r="G4111" t="inlineStr">
        <is>
          <t>Corolla</t>
        </is>
      </c>
      <c r="H4111" t="inlineStr">
        <is>
          <t>Fleet</t>
        </is>
      </c>
      <c r="I4111" t="inlineStr">
        <is>
          <t>Private buyer</t>
        </is>
      </c>
      <c r="J4111" t="inlineStr">
        <is>
          <t>Noah Smith</t>
        </is>
      </c>
      <c r="K4111" s="70" t="n">
        <v>47</v>
      </c>
      <c r="L4111" s="71" t="n">
        <v>2761848.11</v>
      </c>
      <c r="M4111" s="71" t="n">
        <v>129806861.17</v>
      </c>
      <c r="N4111" s="71" t="n">
        <v>0</v>
      </c>
      <c r="O4111" s="71" t="n">
        <v>129806861.17</v>
      </c>
      <c r="P4111" s="71" t="n">
        <v>108188194.16</v>
      </c>
      <c r="Q4111" s="71" t="n">
        <v>21618667.01</v>
      </c>
      <c r="R4111" t="inlineStr">
        <is>
          <t>TO-02</t>
        </is>
      </c>
      <c r="S4111" t="inlineStr">
        <is>
          <t>Hybrid</t>
        </is>
      </c>
      <c r="T4111" s="70" t="n">
        <v>50</v>
      </c>
      <c r="U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TY104103</t>
        </is>
      </c>
      <c r="B4112" s="68" t="n">
        <v>46205</v>
      </c>
      <c r="C4112" s="69" t="n">
        <v>2026</v>
      </c>
      <c r="D4112" t="inlineStr">
        <is>
          <t>Jul</t>
        </is>
      </c>
      <c r="E4112" t="inlineStr">
        <is>
          <t>Europe</t>
        </is>
      </c>
      <c r="F4112" t="inlineStr">
        <is>
          <t>Germany</t>
        </is>
      </c>
      <c r="G4112" t="inlineStr">
        <is>
          <t>Hilux</t>
        </is>
      </c>
      <c r="H4112" t="inlineStr">
        <is>
          <t>Fleet</t>
        </is>
      </c>
      <c r="I4112" t="inlineStr">
        <is>
          <t>Company fleet</t>
        </is>
      </c>
      <c r="J4112" t="inlineStr">
        <is>
          <t>Ruhi Shaikh</t>
        </is>
      </c>
      <c r="K4112" s="70" t="n">
        <v>9</v>
      </c>
      <c r="L4112" s="71" t="n">
        <v>3831621.42</v>
      </c>
      <c r="M4112" s="71" t="n">
        <v>34484592.78</v>
      </c>
      <c r="N4112" s="71" t="n">
        <v>1034537.78</v>
      </c>
      <c r="O4112" s="71" t="n">
        <v>33450055</v>
      </c>
      <c r="P4112" s="71" t="n">
        <v>28493949.91</v>
      </c>
      <c r="Q4112" s="71" t="n">
        <v>4956105.09</v>
      </c>
      <c r="R4112" t="inlineStr">
        <is>
          <t>BE-04</t>
        </is>
      </c>
      <c r="S4112" t="inlineStr">
        <is>
          <t>Diesel</t>
        </is>
      </c>
      <c r="T4112" s="70" t="n">
        <v>10</v>
      </c>
      <c r="U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TY104104</t>
        </is>
      </c>
      <c r="B4113" s="68" t="n">
        <v>46205</v>
      </c>
      <c r="C4113" s="69" t="n">
        <v>2026</v>
      </c>
      <c r="D4113" t="inlineStr">
        <is>
          <t>Jul</t>
        </is>
      </c>
      <c r="E4113" t="inlineStr">
        <is>
          <t>North America</t>
        </is>
      </c>
      <c r="F4113" t="inlineStr">
        <is>
          <t>USA</t>
        </is>
      </c>
      <c r="G4113" t="inlineStr">
        <is>
          <t>RAV4</t>
        </is>
      </c>
      <c r="H4113" t="inlineStr">
        <is>
          <t>Dealer retail</t>
        </is>
      </c>
      <c r="I4113" t="inlineStr">
        <is>
          <t>Company fleet</t>
        </is>
      </c>
      <c r="J4113" t="inlineStr">
        <is>
          <t>Arjun Mehta</t>
        </is>
      </c>
      <c r="K4113" s="70" t="n">
        <v>30</v>
      </c>
      <c r="L4113" s="71" t="n">
        <v>3639663.02</v>
      </c>
      <c r="M4113" s="71" t="n">
        <v>109189890.6</v>
      </c>
      <c r="N4113" s="71" t="n">
        <v>3275696.72</v>
      </c>
      <c r="O4113" s="71" t="n">
        <v>105914193.88</v>
      </c>
      <c r="P4113" s="71" t="n">
        <v>85977099.14</v>
      </c>
      <c r="Q4113" s="71" t="n">
        <v>19937094.74</v>
      </c>
      <c r="R4113" t="inlineStr">
        <is>
          <t>TX-01</t>
        </is>
      </c>
      <c r="S4113" t="inlineStr">
        <is>
          <t>Hybrid</t>
        </is>
      </c>
      <c r="T4113" s="70" t="n">
        <v>29</v>
      </c>
      <c r="U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TY104105</t>
        </is>
      </c>
      <c r="B4114" s="68" t="n">
        <v>46206</v>
      </c>
      <c r="C4114" s="69" t="n">
        <v>2026</v>
      </c>
      <c r="D4114" t="inlineStr">
        <is>
          <t>Jul</t>
        </is>
      </c>
      <c r="E4114" t="inlineStr">
        <is>
          <t>Asia</t>
        </is>
      </c>
      <c r="F4114" t="inlineStr">
        <is>
          <t>Thailand</t>
        </is>
      </c>
      <c r="G4114" t="inlineStr">
        <is>
          <t>bZ4X</t>
        </is>
      </c>
      <c r="H4114" t="inlineStr">
        <is>
          <t>Dealer retail</t>
        </is>
      </c>
      <c r="I4114" t="inlineStr">
        <is>
          <t>Private buyer</t>
        </is>
      </c>
      <c r="J4114" t="inlineStr">
        <is>
          <t>Sophie Müller</t>
        </is>
      </c>
      <c r="K4114" s="70" t="n">
        <v>46</v>
      </c>
      <c r="L4114" s="71" t="n">
        <v>7092361.25</v>
      </c>
      <c r="M4114" s="71" t="n">
        <v>326248617.5</v>
      </c>
      <c r="N4114" s="71" t="n">
        <v>0</v>
      </c>
      <c r="O4114" s="71" t="n">
        <v>326248617.5</v>
      </c>
      <c r="P4114" s="71" t="n">
        <v>250404710.72</v>
      </c>
      <c r="Q4114" s="71" t="n">
        <v>75843906.78</v>
      </c>
      <c r="R4114" t="inlineStr">
        <is>
          <t>BK-02</t>
        </is>
      </c>
      <c r="S4114" t="inlineStr">
        <is>
          <t>EV</t>
        </is>
      </c>
      <c r="T4114" s="70" t="n">
        <v>48</v>
      </c>
      <c r="U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TY104106</t>
        </is>
      </c>
      <c r="B4115" s="68" t="n">
        <v>46206</v>
      </c>
      <c r="C4115" s="69" t="n">
        <v>2026</v>
      </c>
      <c r="D4115" t="inlineStr">
        <is>
          <t>Jul</t>
        </is>
      </c>
      <c r="E4115" t="inlineStr">
        <is>
          <t>Japan</t>
        </is>
      </c>
      <c r="F4115" t="inlineStr">
        <is>
          <t>Japan</t>
        </is>
      </c>
      <c r="G4115" t="inlineStr">
        <is>
          <t>Corolla</t>
        </is>
      </c>
      <c r="H4115" t="inlineStr">
        <is>
          <t>Dealer retail</t>
        </is>
      </c>
      <c r="I4115" t="inlineStr">
        <is>
          <t>Company fleet</t>
        </is>
      </c>
      <c r="J4115" t="inlineStr">
        <is>
          <t>Priya Nair</t>
        </is>
      </c>
      <c r="K4115" s="70" t="n">
        <v>35</v>
      </c>
      <c r="L4115" s="71" t="n">
        <v>2753120.19</v>
      </c>
      <c r="M4115" s="71" t="n">
        <v>96359206.65000001</v>
      </c>
      <c r="N4115" s="71" t="n">
        <v>4817960.33</v>
      </c>
      <c r="O4115" s="71" t="n">
        <v>91541246.31999999</v>
      </c>
      <c r="P4115" s="71" t="n">
        <v>79932593.95999999</v>
      </c>
      <c r="Q4115" s="71" t="n">
        <v>11608652.36</v>
      </c>
      <c r="R4115" t="inlineStr">
        <is>
          <t>TK-02</t>
        </is>
      </c>
      <c r="S4115" t="inlineStr">
        <is>
          <t>Hybrid</t>
        </is>
      </c>
      <c r="T4115" s="70" t="n">
        <v>36</v>
      </c>
      <c r="U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TY104107</t>
        </is>
      </c>
      <c r="B4116" s="68" t="n">
        <v>46206</v>
      </c>
      <c r="C4116" s="69" t="n">
        <v>2026</v>
      </c>
      <c r="D4116" t="inlineStr">
        <is>
          <t>Jul</t>
        </is>
      </c>
      <c r="E4116" t="inlineStr">
        <is>
          <t>Japan</t>
        </is>
      </c>
      <c r="F4116" t="inlineStr">
        <is>
          <t>Japan</t>
        </is>
      </c>
      <c r="G4116" t="inlineStr">
        <is>
          <t>RAV4</t>
        </is>
      </c>
      <c r="H4116" t="inlineStr">
        <is>
          <t>Dealer retail</t>
        </is>
      </c>
      <c r="I4116" t="inlineStr">
        <is>
          <t>Company fleet</t>
        </is>
      </c>
      <c r="J4116" t="inlineStr">
        <is>
          <t>Wei Chen</t>
        </is>
      </c>
      <c r="K4116" s="70" t="n">
        <v>40</v>
      </c>
      <c r="L4116" s="71" t="n">
        <v>3532200.17</v>
      </c>
      <c r="M4116" s="71" t="n">
        <v>141288006.8</v>
      </c>
      <c r="N4116" s="71" t="n">
        <v>0</v>
      </c>
      <c r="O4116" s="71" t="n">
        <v>141288006.8</v>
      </c>
      <c r="P4116" s="71" t="n">
        <v>113153339.62</v>
      </c>
      <c r="Q4116" s="71" t="n">
        <v>28134667.18</v>
      </c>
      <c r="R4116" t="inlineStr">
        <is>
          <t>NG-03</t>
        </is>
      </c>
      <c r="S4116" t="inlineStr">
        <is>
          <t>Hybrid</t>
        </is>
      </c>
      <c r="T4116" s="70" t="n">
        <v>42</v>
      </c>
      <c r="U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TY104108</t>
        </is>
      </c>
      <c r="B4117" s="68" t="n">
        <v>46206</v>
      </c>
      <c r="C4117" s="69" t="n">
        <v>2026</v>
      </c>
      <c r="D4117" t="inlineStr">
        <is>
          <t>Jul</t>
        </is>
      </c>
      <c r="E4117" t="inlineStr">
        <is>
          <t>Asia</t>
        </is>
      </c>
      <c r="F4117" t="inlineStr">
        <is>
          <t>Thailand</t>
        </is>
      </c>
      <c r="G4117" t="inlineStr">
        <is>
          <t>RAV4</t>
        </is>
      </c>
      <c r="H4117" t="inlineStr">
        <is>
          <t>Dealer retail</t>
        </is>
      </c>
      <c r="I4117" t="inlineStr">
        <is>
          <t>Company fleet</t>
        </is>
      </c>
      <c r="J4117" t="inlineStr">
        <is>
          <t>Hiroshi Tanaka</t>
        </is>
      </c>
      <c r="K4117" s="70" t="n">
        <v>15</v>
      </c>
      <c r="L4117" s="71" t="n">
        <v>3522732.94</v>
      </c>
      <c r="M4117" s="71" t="n">
        <v>52840994.1</v>
      </c>
      <c r="N4117" s="71" t="n">
        <v>2642049.71</v>
      </c>
      <c r="O4117" s="71" t="n">
        <v>50198944.39</v>
      </c>
      <c r="P4117" s="71" t="n">
        <v>43914150.54</v>
      </c>
      <c r="Q4117" s="71" t="n">
        <v>6284793.85</v>
      </c>
      <c r="R4117" t="inlineStr">
        <is>
          <t>BK-02</t>
        </is>
      </c>
      <c r="S4117" t="inlineStr">
        <is>
          <t>Hybrid</t>
        </is>
      </c>
      <c r="T4117" s="70" t="n">
        <v>16</v>
      </c>
      <c r="U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TY104109</t>
        </is>
      </c>
      <c r="B4118" s="68" t="n">
        <v>46206</v>
      </c>
      <c r="C4118" s="69" t="n">
        <v>2026</v>
      </c>
      <c r="D4118" t="inlineStr">
        <is>
          <t>Jul</t>
        </is>
      </c>
      <c r="E4118" t="inlineStr">
        <is>
          <t>Japan</t>
        </is>
      </c>
      <c r="F4118" t="inlineStr">
        <is>
          <t>Japan</t>
        </is>
      </c>
      <c r="G4118" t="inlineStr">
        <is>
          <t>RAV4</t>
        </is>
      </c>
      <c r="H4118" t="inlineStr">
        <is>
          <t>Dealer retail</t>
        </is>
      </c>
      <c r="I4118" t="inlineStr">
        <is>
          <t>Private buyer</t>
        </is>
      </c>
      <c r="J4118" t="inlineStr">
        <is>
          <t>Noah Smith</t>
        </is>
      </c>
      <c r="K4118" s="70" t="n">
        <v>29</v>
      </c>
      <c r="L4118" s="71" t="n">
        <v>3562033.6</v>
      </c>
      <c r="M4118" s="71" t="n">
        <v>103298974.4</v>
      </c>
      <c r="N4118" s="71" t="n">
        <v>0</v>
      </c>
      <c r="O4118" s="71" t="n">
        <v>103298974.4</v>
      </c>
      <c r="P4118" s="71" t="n">
        <v>85185227.06999999</v>
      </c>
      <c r="Q4118" s="71" t="n">
        <v>18113747.33</v>
      </c>
      <c r="R4118" t="inlineStr">
        <is>
          <t>TK-01</t>
        </is>
      </c>
      <c r="S4118" t="inlineStr">
        <is>
          <t>Petrol</t>
        </is>
      </c>
      <c r="T4118" s="70" t="n">
        <v>31</v>
      </c>
      <c r="U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TY104110</t>
        </is>
      </c>
      <c r="B4119" s="68" t="n">
        <v>46206</v>
      </c>
      <c r="C4119" s="69" t="n">
        <v>2026</v>
      </c>
      <c r="D4119" t="inlineStr">
        <is>
          <t>Jul</t>
        </is>
      </c>
      <c r="E4119" t="inlineStr">
        <is>
          <t>Japan</t>
        </is>
      </c>
      <c r="F4119" t="inlineStr">
        <is>
          <t>Japan</t>
        </is>
      </c>
      <c r="G4119" t="inlineStr">
        <is>
          <t>Land Cruiser</t>
        </is>
      </c>
      <c r="H4119" t="inlineStr">
        <is>
          <t>Dealer retail</t>
        </is>
      </c>
      <c r="I4119" t="inlineStr">
        <is>
          <t>Private buyer</t>
        </is>
      </c>
      <c r="J4119" t="inlineStr">
        <is>
          <t>Aisha Bello</t>
        </is>
      </c>
      <c r="K4119" s="70" t="n">
        <v>37</v>
      </c>
      <c r="L4119" s="71" t="n">
        <v>7500121.4</v>
      </c>
      <c r="M4119" s="71" t="n">
        <v>277504491.8</v>
      </c>
      <c r="N4119" s="71" t="n">
        <v>13875224.59</v>
      </c>
      <c r="O4119" s="71" t="n">
        <v>263629267.21</v>
      </c>
      <c r="P4119" s="71" t="n">
        <v>201593108.24</v>
      </c>
      <c r="Q4119" s="71" t="n">
        <v>62036158.97</v>
      </c>
      <c r="R4119" t="inlineStr">
        <is>
          <t>NG-01</t>
        </is>
      </c>
      <c r="S4119" t="inlineStr">
        <is>
          <t>Hybrid</t>
        </is>
      </c>
      <c r="T4119" s="70" t="n">
        <v>40</v>
      </c>
      <c r="U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TY104111</t>
        </is>
      </c>
      <c r="B4120" s="68" t="n">
        <v>46206</v>
      </c>
      <c r="C4120" s="69" t="n">
        <v>2026</v>
      </c>
      <c r="D4120" t="inlineStr">
        <is>
          <t>Jul</t>
        </is>
      </c>
      <c r="E4120" t="inlineStr">
        <is>
          <t>North America</t>
        </is>
      </c>
      <c r="F4120" t="inlineStr">
        <is>
          <t>Canada</t>
        </is>
      </c>
      <c r="G4120" t="inlineStr">
        <is>
          <t>Corolla</t>
        </is>
      </c>
      <c r="H4120" t="inlineStr">
        <is>
          <t>Dealer retail</t>
        </is>
      </c>
      <c r="I4120" t="inlineStr">
        <is>
          <t>Private buyer</t>
        </is>
      </c>
      <c r="J4120" t="inlineStr">
        <is>
          <t>Carlos Silva</t>
        </is>
      </c>
      <c r="K4120" s="70" t="n">
        <v>45</v>
      </c>
      <c r="L4120" s="71" t="n">
        <v>2729493.72</v>
      </c>
      <c r="M4120" s="71" t="n">
        <v>122827217.4</v>
      </c>
      <c r="N4120" s="71" t="n">
        <v>6141360.87</v>
      </c>
      <c r="O4120" s="71" t="n">
        <v>116685856.53</v>
      </c>
      <c r="P4120" s="71" t="n">
        <v>99641219.94</v>
      </c>
      <c r="Q4120" s="71" t="n">
        <v>17044636.59</v>
      </c>
      <c r="R4120" t="inlineStr">
        <is>
          <t>TO-01</t>
        </is>
      </c>
      <c r="S4120" t="inlineStr">
        <is>
          <t>Petrol</t>
        </is>
      </c>
      <c r="T4120" s="70" t="n">
        <v>44</v>
      </c>
      <c r="U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TY104112</t>
        </is>
      </c>
      <c r="B4121" s="68" t="n">
        <v>46206</v>
      </c>
      <c r="C4121" s="69" t="n">
        <v>2026</v>
      </c>
      <c r="D4121" t="inlineStr">
        <is>
          <t>Jul</t>
        </is>
      </c>
      <c r="E4121" t="inlineStr">
        <is>
          <t>North America</t>
        </is>
      </c>
      <c r="F4121" t="inlineStr">
        <is>
          <t>Canada</t>
        </is>
      </c>
      <c r="G4121" t="inlineStr">
        <is>
          <t>Corolla</t>
        </is>
      </c>
      <c r="H4121" t="inlineStr">
        <is>
          <t>Online reservation</t>
        </is>
      </c>
      <c r="I4121" t="inlineStr">
        <is>
          <t>Private buyer</t>
        </is>
      </c>
      <c r="J4121" t="inlineStr">
        <is>
          <t>Sara Rossi</t>
        </is>
      </c>
      <c r="K4121" s="70" t="n">
        <v>38</v>
      </c>
      <c r="L4121" s="71" t="n">
        <v>2832379.53</v>
      </c>
      <c r="M4121" s="71" t="n">
        <v>107630422.14</v>
      </c>
      <c r="N4121" s="71" t="n">
        <v>0</v>
      </c>
      <c r="O4121" s="71" t="n">
        <v>107630422.14</v>
      </c>
      <c r="P4121" s="71" t="n">
        <v>87730007.53</v>
      </c>
      <c r="Q4121" s="71" t="n">
        <v>19900414.61</v>
      </c>
      <c r="R4121" t="inlineStr">
        <is>
          <t>TO-04</t>
        </is>
      </c>
      <c r="S4121" t="inlineStr">
        <is>
          <t>Petrol</t>
        </is>
      </c>
      <c r="T4121" s="70" t="n">
        <v>39</v>
      </c>
      <c r="U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TY104113</t>
        </is>
      </c>
      <c r="B4122" s="68" t="n">
        <v>46206</v>
      </c>
      <c r="C4122" s="69" t="n">
        <v>2026</v>
      </c>
      <c r="D4122" t="inlineStr">
        <is>
          <t>Jul</t>
        </is>
      </c>
      <c r="E4122" t="inlineStr">
        <is>
          <t>Asia</t>
        </is>
      </c>
      <c r="F4122" t="inlineStr">
        <is>
          <t>Indonesia</t>
        </is>
      </c>
      <c r="G4122" t="inlineStr">
        <is>
          <t>Camry</t>
        </is>
      </c>
      <c r="H4122" t="inlineStr">
        <is>
          <t>Fleet</t>
        </is>
      </c>
      <c r="I4122" t="inlineStr">
        <is>
          <t>Private buyer</t>
        </is>
      </c>
      <c r="J4122" t="inlineStr">
        <is>
          <t>Sara Rossi</t>
        </is>
      </c>
      <c r="K4122" s="70" t="n">
        <v>11</v>
      </c>
      <c r="L4122" s="71" t="n">
        <v>3972282.56</v>
      </c>
      <c r="M4122" s="71" t="n">
        <v>43695108.16</v>
      </c>
      <c r="N4122" s="71" t="n">
        <v>1310853.24</v>
      </c>
      <c r="O4122" s="71" t="n">
        <v>42384254.92</v>
      </c>
      <c r="P4122" s="71" t="n">
        <v>35711017.2</v>
      </c>
      <c r="Q4122" s="71" t="n">
        <v>6673237.72</v>
      </c>
      <c r="R4122" t="inlineStr">
        <is>
          <t>JK-02</t>
        </is>
      </c>
      <c r="S4122" t="inlineStr">
        <is>
          <t>Petrol</t>
        </is>
      </c>
      <c r="T4122" s="70" t="n">
        <v>11</v>
      </c>
      <c r="U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TY104114</t>
        </is>
      </c>
      <c r="B4123" s="68" t="n">
        <v>46206</v>
      </c>
      <c r="C4123" s="69" t="n">
        <v>2026</v>
      </c>
      <c r="D4123" t="inlineStr">
        <is>
          <t>Jul</t>
        </is>
      </c>
      <c r="E4123" t="inlineStr">
        <is>
          <t>Asia</t>
        </is>
      </c>
      <c r="F4123" t="inlineStr">
        <is>
          <t>India</t>
        </is>
      </c>
      <c r="G4123" t="inlineStr">
        <is>
          <t>Land Cruiser</t>
        </is>
      </c>
      <c r="H4123" t="inlineStr">
        <is>
          <t>Dealer retail</t>
        </is>
      </c>
      <c r="I4123" t="inlineStr">
        <is>
          <t>Government</t>
        </is>
      </c>
      <c r="J4123" t="inlineStr">
        <is>
          <t>Yuki Sato</t>
        </is>
      </c>
      <c r="K4123" s="70" t="n">
        <v>49</v>
      </c>
      <c r="L4123" s="71" t="n">
        <v>7476860.07</v>
      </c>
      <c r="M4123" s="71" t="n">
        <v>366366143.43</v>
      </c>
      <c r="N4123" s="71" t="n">
        <v>18318307.17</v>
      </c>
      <c r="O4123" s="71" t="n">
        <v>348047836.26</v>
      </c>
      <c r="P4123" s="71" t="n">
        <v>277980666</v>
      </c>
      <c r="Q4123" s="71" t="n">
        <v>70067170.26000001</v>
      </c>
      <c r="R4123" t="inlineStr">
        <is>
          <t>DL-02</t>
        </is>
      </c>
      <c r="S4123" t="inlineStr">
        <is>
          <t>Hybrid</t>
        </is>
      </c>
      <c r="T4123" s="70" t="n">
        <v>52</v>
      </c>
      <c r="U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TY104115</t>
        </is>
      </c>
      <c r="B4124" s="68" t="n">
        <v>46206</v>
      </c>
      <c r="C4124" s="69" t="n">
        <v>2026</v>
      </c>
      <c r="D4124" t="inlineStr">
        <is>
          <t>Jul</t>
        </is>
      </c>
      <c r="E4124" t="inlineStr">
        <is>
          <t>North America</t>
        </is>
      </c>
      <c r="F4124" t="inlineStr">
        <is>
          <t>USA</t>
        </is>
      </c>
      <c r="G4124" t="inlineStr">
        <is>
          <t>bZ4X</t>
        </is>
      </c>
      <c r="H4124" t="inlineStr">
        <is>
          <t>Dealer retail</t>
        </is>
      </c>
      <c r="I4124" t="inlineStr">
        <is>
          <t>Private buyer</t>
        </is>
      </c>
      <c r="J4124" t="inlineStr">
        <is>
          <t>Carlos Silva</t>
        </is>
      </c>
      <c r="K4124" s="70" t="n">
        <v>50</v>
      </c>
      <c r="L4124" s="71" t="n">
        <v>6711947.38</v>
      </c>
      <c r="M4124" s="71" t="n">
        <v>335597369</v>
      </c>
      <c r="N4124" s="71" t="n">
        <v>6711947.38</v>
      </c>
      <c r="O4124" s="71" t="n">
        <v>328885421.62</v>
      </c>
      <c r="P4124" s="71" t="n">
        <v>264512577.25</v>
      </c>
      <c r="Q4124" s="71" t="n">
        <v>64372844.37</v>
      </c>
      <c r="R4124" t="inlineStr">
        <is>
          <t>LA-01</t>
        </is>
      </c>
      <c r="S4124" t="inlineStr">
        <is>
          <t>EV</t>
        </is>
      </c>
      <c r="T4124" s="70" t="n">
        <v>50</v>
      </c>
      <c r="U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TY104116</t>
        </is>
      </c>
      <c r="B4125" s="68" t="n">
        <v>46207</v>
      </c>
      <c r="C4125" s="69" t="n">
        <v>2026</v>
      </c>
      <c r="D4125" t="inlineStr">
        <is>
          <t>Jul</t>
        </is>
      </c>
      <c r="E4125" t="inlineStr">
        <is>
          <t>Japan</t>
        </is>
      </c>
      <c r="F4125" t="inlineStr">
        <is>
          <t>Japan</t>
        </is>
      </c>
      <c r="G4125" t="inlineStr">
        <is>
          <t>Hilux</t>
        </is>
      </c>
      <c r="H4125" t="inlineStr">
        <is>
          <t>Dealer retail</t>
        </is>
      </c>
      <c r="I4125" t="inlineStr">
        <is>
          <t>Private buyer</t>
        </is>
      </c>
      <c r="J4125" t="inlineStr">
        <is>
          <t>Sophie Müller</t>
        </is>
      </c>
      <c r="K4125" s="70" t="n">
        <v>41</v>
      </c>
      <c r="L4125" s="71" t="n">
        <v>4127978.81</v>
      </c>
      <c r="M4125" s="71" t="n">
        <v>169247131.21</v>
      </c>
      <c r="N4125" s="71" t="n">
        <v>3384942.62</v>
      </c>
      <c r="O4125" s="71" t="n">
        <v>165862188.59</v>
      </c>
      <c r="P4125" s="71" t="n">
        <v>129896271.67</v>
      </c>
      <c r="Q4125" s="71" t="n">
        <v>35965916.92</v>
      </c>
      <c r="R4125" t="inlineStr">
        <is>
          <t>OS-02</t>
        </is>
      </c>
      <c r="S4125" t="inlineStr">
        <is>
          <t>Diesel</t>
        </is>
      </c>
      <c r="T4125" s="70" t="n">
        <v>41</v>
      </c>
      <c r="U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TY104117</t>
        </is>
      </c>
      <c r="B4126" s="68" t="n">
        <v>46207</v>
      </c>
      <c r="C4126" s="69" t="n">
        <v>2026</v>
      </c>
      <c r="D4126" t="inlineStr">
        <is>
          <t>Jul</t>
        </is>
      </c>
      <c r="E4126" t="inlineStr">
        <is>
          <t>Europe</t>
        </is>
      </c>
      <c r="F4126" t="inlineStr">
        <is>
          <t>UK</t>
        </is>
      </c>
      <c r="G4126" t="inlineStr">
        <is>
          <t>RAV4</t>
        </is>
      </c>
      <c r="H4126" t="inlineStr">
        <is>
          <t>Fleet</t>
        </is>
      </c>
      <c r="I4126" t="inlineStr">
        <is>
          <t>Government</t>
        </is>
      </c>
      <c r="J4126" t="inlineStr">
        <is>
          <t>Sophie Müller</t>
        </is>
      </c>
      <c r="K4126" s="70" t="n">
        <v>39</v>
      </c>
      <c r="L4126" s="71" t="n">
        <v>3801256</v>
      </c>
      <c r="M4126" s="71" t="n">
        <v>148248984</v>
      </c>
      <c r="N4126" s="71" t="n">
        <v>2964979.68</v>
      </c>
      <c r="O4126" s="71" t="n">
        <v>145284004.32</v>
      </c>
      <c r="P4126" s="71" t="n">
        <v>107526230.42</v>
      </c>
      <c r="Q4126" s="71" t="n">
        <v>37757773.9</v>
      </c>
      <c r="R4126" t="inlineStr">
        <is>
          <t>LN-04</t>
        </is>
      </c>
      <c r="S4126" t="inlineStr">
        <is>
          <t>Hybrid</t>
        </is>
      </c>
      <c r="T4126" s="70" t="n">
        <v>38</v>
      </c>
      <c r="U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TY104118</t>
        </is>
      </c>
      <c r="B4127" s="68" t="n">
        <v>46207</v>
      </c>
      <c r="C4127" s="69" t="n">
        <v>2026</v>
      </c>
      <c r="D4127" t="inlineStr">
        <is>
          <t>Jul</t>
        </is>
      </c>
      <c r="E4127" t="inlineStr">
        <is>
          <t>Europe</t>
        </is>
      </c>
      <c r="F4127" t="inlineStr">
        <is>
          <t>Germany</t>
        </is>
      </c>
      <c r="G4127" t="inlineStr">
        <is>
          <t>RAV4</t>
        </is>
      </c>
      <c r="H4127" t="inlineStr">
        <is>
          <t>Dealer retail</t>
        </is>
      </c>
      <c r="I4127" t="inlineStr">
        <is>
          <t>Company fleet</t>
        </is>
      </c>
      <c r="J4127" t="inlineStr">
        <is>
          <t>Fatima Al-Saud</t>
        </is>
      </c>
      <c r="K4127" s="70" t="n">
        <v>37</v>
      </c>
      <c r="L4127" s="71" t="n">
        <v>3892161.64</v>
      </c>
      <c r="M4127" s="71" t="n">
        <v>144009980.68</v>
      </c>
      <c r="N4127" s="71" t="n">
        <v>2880199.61</v>
      </c>
      <c r="O4127" s="71" t="n">
        <v>141129781.07</v>
      </c>
      <c r="P4127" s="71" t="n">
        <v>108497136.46</v>
      </c>
      <c r="Q4127" s="71" t="n">
        <v>32632644.61</v>
      </c>
      <c r="R4127" t="inlineStr">
        <is>
          <t>BE-02</t>
        </is>
      </c>
      <c r="S4127" t="inlineStr">
        <is>
          <t>Hybrid</t>
        </is>
      </c>
      <c r="T4127" s="70" t="n">
        <v>40</v>
      </c>
      <c r="U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TY104119</t>
        </is>
      </c>
      <c r="B4128" s="68" t="n">
        <v>46207</v>
      </c>
      <c r="C4128" s="69" t="n">
        <v>2026</v>
      </c>
      <c r="D4128" t="inlineStr">
        <is>
          <t>Jul</t>
        </is>
      </c>
      <c r="E4128" t="inlineStr">
        <is>
          <t>North America</t>
        </is>
      </c>
      <c r="F4128" t="inlineStr">
        <is>
          <t>USA</t>
        </is>
      </c>
      <c r="G4128" t="inlineStr">
        <is>
          <t>Land Cruiser</t>
        </is>
      </c>
      <c r="H4128" t="inlineStr">
        <is>
          <t>Dealer retail</t>
        </is>
      </c>
      <c r="I4128" t="inlineStr">
        <is>
          <t>Private buyer</t>
        </is>
      </c>
      <c r="J4128" t="inlineStr">
        <is>
          <t>Emma Clarke</t>
        </is>
      </c>
      <c r="K4128" s="70" t="n">
        <v>8</v>
      </c>
      <c r="L4128" s="71" t="n">
        <v>7699152.07</v>
      </c>
      <c r="M4128" s="71" t="n">
        <v>61593216.56</v>
      </c>
      <c r="N4128" s="71" t="n">
        <v>1231864.33</v>
      </c>
      <c r="O4128" s="71" t="n">
        <v>60361352.23</v>
      </c>
      <c r="P4128" s="71" t="n">
        <v>43248606.8</v>
      </c>
      <c r="Q4128" s="71" t="n">
        <v>17112745.43</v>
      </c>
      <c r="R4128" t="inlineStr">
        <is>
          <t>LA-04</t>
        </is>
      </c>
      <c r="S4128" t="inlineStr">
        <is>
          <t>Petrol</t>
        </is>
      </c>
      <c r="T4128" s="70" t="n">
        <v>8</v>
      </c>
      <c r="U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TY104120</t>
        </is>
      </c>
      <c r="B4129" s="68" t="n">
        <v>46207</v>
      </c>
      <c r="C4129" s="69" t="n">
        <v>2026</v>
      </c>
      <c r="D4129" t="inlineStr">
        <is>
          <t>Jul</t>
        </is>
      </c>
      <c r="E4129" t="inlineStr">
        <is>
          <t>North America</t>
        </is>
      </c>
      <c r="F4129" t="inlineStr">
        <is>
          <t>Canada</t>
        </is>
      </c>
      <c r="G4129" t="inlineStr">
        <is>
          <t>Land Cruiser</t>
        </is>
      </c>
      <c r="H4129" t="inlineStr">
        <is>
          <t>Dealer retail</t>
        </is>
      </c>
      <c r="I4129" t="inlineStr">
        <is>
          <t>Private buyer</t>
        </is>
      </c>
      <c r="J4129" t="inlineStr">
        <is>
          <t>Fatima Al-Saud</t>
        </is>
      </c>
      <c r="K4129" s="70" t="n">
        <v>17</v>
      </c>
      <c r="L4129" s="71" t="n">
        <v>7939918.76</v>
      </c>
      <c r="M4129" s="71" t="n">
        <v>134978618.92</v>
      </c>
      <c r="N4129" s="71" t="n">
        <v>6748930.95</v>
      </c>
      <c r="O4129" s="71" t="n">
        <v>128229687.97</v>
      </c>
      <c r="P4129" s="71" t="n">
        <v>91010686.66</v>
      </c>
      <c r="Q4129" s="71" t="n">
        <v>37219001.31</v>
      </c>
      <c r="R4129" t="inlineStr">
        <is>
          <t>TO-03</t>
        </is>
      </c>
      <c r="S4129" t="inlineStr">
        <is>
          <t>Petrol</t>
        </is>
      </c>
      <c r="T4129" s="70" t="n">
        <v>17</v>
      </c>
      <c r="U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TY104121</t>
        </is>
      </c>
      <c r="B4130" s="68" t="n">
        <v>46207</v>
      </c>
      <c r="C4130" s="69" t="n">
        <v>2026</v>
      </c>
      <c r="D4130" t="inlineStr">
        <is>
          <t>Jul</t>
        </is>
      </c>
      <c r="E4130" t="inlineStr">
        <is>
          <t>Japan</t>
        </is>
      </c>
      <c r="F4130" t="inlineStr">
        <is>
          <t>Japan</t>
        </is>
      </c>
      <c r="G4130" t="inlineStr">
        <is>
          <t>Corolla</t>
        </is>
      </c>
      <c r="H4130" t="inlineStr">
        <is>
          <t>Fleet</t>
        </is>
      </c>
      <c r="I4130" t="inlineStr">
        <is>
          <t>Private buyer</t>
        </is>
      </c>
      <c r="J4130" t="inlineStr">
        <is>
          <t>Mei Lin</t>
        </is>
      </c>
      <c r="K4130" s="70" t="n">
        <v>14</v>
      </c>
      <c r="L4130" s="71" t="n">
        <v>2986925.05</v>
      </c>
      <c r="M4130" s="71" t="n">
        <v>41816950.7</v>
      </c>
      <c r="N4130" s="71" t="n">
        <v>1254508.52</v>
      </c>
      <c r="O4130" s="71" t="n">
        <v>40562442.18</v>
      </c>
      <c r="P4130" s="71" t="n">
        <v>32268084.87</v>
      </c>
      <c r="Q4130" s="71" t="n">
        <v>8294357.31</v>
      </c>
      <c r="R4130" t="inlineStr">
        <is>
          <t>TK-01</t>
        </is>
      </c>
      <c r="S4130" t="inlineStr">
        <is>
          <t>Hybrid</t>
        </is>
      </c>
      <c r="T4130" s="70" t="n">
        <v>15</v>
      </c>
      <c r="U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TY104122</t>
        </is>
      </c>
      <c r="B4131" s="68" t="n">
        <v>46207</v>
      </c>
      <c r="C4131" s="69" t="n">
        <v>2026</v>
      </c>
      <c r="D4131" t="inlineStr">
        <is>
          <t>Jul</t>
        </is>
      </c>
      <c r="E4131" t="inlineStr">
        <is>
          <t>North America</t>
        </is>
      </c>
      <c r="F4131" t="inlineStr">
        <is>
          <t>USA</t>
        </is>
      </c>
      <c r="G4131" t="inlineStr">
        <is>
          <t>RAV4</t>
        </is>
      </c>
      <c r="H4131" t="inlineStr">
        <is>
          <t>Dealer retail</t>
        </is>
      </c>
      <c r="I4131" t="inlineStr">
        <is>
          <t>Private buyer</t>
        </is>
      </c>
      <c r="J4131" t="inlineStr">
        <is>
          <t>Lucas Martin</t>
        </is>
      </c>
      <c r="K4131" s="70" t="n">
        <v>45</v>
      </c>
      <c r="L4131" s="71" t="n">
        <v>3796552.86</v>
      </c>
      <c r="M4131" s="71" t="n">
        <v>170844878.7</v>
      </c>
      <c r="N4131" s="71" t="n">
        <v>8542243.939999999</v>
      </c>
      <c r="O4131" s="71" t="n">
        <v>162302634.76</v>
      </c>
      <c r="P4131" s="71" t="n">
        <v>127937533.14</v>
      </c>
      <c r="Q4131" s="71" t="n">
        <v>34365101.62</v>
      </c>
      <c r="R4131" t="inlineStr">
        <is>
          <t>LA-01</t>
        </is>
      </c>
      <c r="S4131" t="inlineStr">
        <is>
          <t>Petrol</t>
        </is>
      </c>
      <c r="T4131" s="70" t="n">
        <v>44</v>
      </c>
      <c r="U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TY104123</t>
        </is>
      </c>
      <c r="B4132" s="68" t="n">
        <v>46207</v>
      </c>
      <c r="C4132" s="69" t="n">
        <v>2026</v>
      </c>
      <c r="D4132" t="inlineStr">
        <is>
          <t>Jul</t>
        </is>
      </c>
      <c r="E4132" t="inlineStr">
        <is>
          <t>Asia</t>
        </is>
      </c>
      <c r="F4132" t="inlineStr">
        <is>
          <t>Thailand</t>
        </is>
      </c>
      <c r="G4132" t="inlineStr">
        <is>
          <t>Corolla</t>
        </is>
      </c>
      <c r="H4132" t="inlineStr">
        <is>
          <t>Dealer retail</t>
        </is>
      </c>
      <c r="I4132" t="inlineStr">
        <is>
          <t>Company fleet</t>
        </is>
      </c>
      <c r="J4132" t="inlineStr">
        <is>
          <t>Sara Rossi</t>
        </is>
      </c>
      <c r="K4132" s="70" t="n">
        <v>45</v>
      </c>
      <c r="L4132" s="71" t="n">
        <v>2970392.21</v>
      </c>
      <c r="M4132" s="71" t="n">
        <v>133667649.45</v>
      </c>
      <c r="N4132" s="71" t="n">
        <v>2673352.99</v>
      </c>
      <c r="O4132" s="71" t="n">
        <v>130994296.46</v>
      </c>
      <c r="P4132" s="71" t="n">
        <v>103607313.49</v>
      </c>
      <c r="Q4132" s="71" t="n">
        <v>27386982.97</v>
      </c>
      <c r="R4132" t="inlineStr">
        <is>
          <t>BK-03</t>
        </is>
      </c>
      <c r="S4132" t="inlineStr">
        <is>
          <t>Hybrid</t>
        </is>
      </c>
      <c r="T4132" s="70" t="n">
        <v>46</v>
      </c>
      <c r="U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TY104124</t>
        </is>
      </c>
      <c r="B4133" s="68" t="n">
        <v>46208</v>
      </c>
      <c r="C4133" s="69" t="n">
        <v>2026</v>
      </c>
      <c r="D4133" t="inlineStr">
        <is>
          <t>Jul</t>
        </is>
      </c>
      <c r="E4133" t="inlineStr">
        <is>
          <t>North America</t>
        </is>
      </c>
      <c r="F4133" t="inlineStr">
        <is>
          <t>Canada</t>
        </is>
      </c>
      <c r="G4133" t="inlineStr">
        <is>
          <t>RAV4</t>
        </is>
      </c>
      <c r="H4133" t="inlineStr">
        <is>
          <t>Dealer retail</t>
        </is>
      </c>
      <c r="I4133" t="inlineStr">
        <is>
          <t>Private buyer</t>
        </is>
      </c>
      <c r="J4133" t="inlineStr">
        <is>
          <t>Carlos Silva</t>
        </is>
      </c>
      <c r="K4133" s="70" t="n">
        <v>21</v>
      </c>
      <c r="L4133" s="71" t="n">
        <v>3783317.71</v>
      </c>
      <c r="M4133" s="71" t="n">
        <v>79449671.91</v>
      </c>
      <c r="N4133" s="71" t="n">
        <v>0</v>
      </c>
      <c r="O4133" s="71" t="n">
        <v>79449671.91</v>
      </c>
      <c r="P4133" s="71" t="n">
        <v>61761176.22</v>
      </c>
      <c r="Q4133" s="71" t="n">
        <v>17688495.69</v>
      </c>
      <c r="R4133" t="inlineStr">
        <is>
          <t>TO-01</t>
        </is>
      </c>
      <c r="S4133" t="inlineStr">
        <is>
          <t>Hybrid</t>
        </is>
      </c>
      <c r="T4133" s="70" t="n">
        <v>23</v>
      </c>
      <c r="U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TY104125</t>
        </is>
      </c>
      <c r="B4134" s="68" t="n">
        <v>46208</v>
      </c>
      <c r="C4134" s="69" t="n">
        <v>2026</v>
      </c>
      <c r="D4134" t="inlineStr">
        <is>
          <t>Jul</t>
        </is>
      </c>
      <c r="E4134" t="inlineStr">
        <is>
          <t>Japan</t>
        </is>
      </c>
      <c r="F4134" t="inlineStr">
        <is>
          <t>Japan</t>
        </is>
      </c>
      <c r="G4134" t="inlineStr">
        <is>
          <t>bZ4X</t>
        </is>
      </c>
      <c r="H4134" t="inlineStr">
        <is>
          <t>Dealer retail</t>
        </is>
      </c>
      <c r="I4134" t="inlineStr">
        <is>
          <t>Private buyer</t>
        </is>
      </c>
      <c r="J4134" t="inlineStr">
        <is>
          <t>Omar Haddad</t>
        </is>
      </c>
      <c r="K4134" s="70" t="n">
        <v>49</v>
      </c>
      <c r="L4134" s="71" t="n">
        <v>6849573.71</v>
      </c>
      <c r="M4134" s="71" t="n">
        <v>335629111.79</v>
      </c>
      <c r="N4134" s="71" t="n">
        <v>10068873.35</v>
      </c>
      <c r="O4134" s="71" t="n">
        <v>325560238.44</v>
      </c>
      <c r="P4134" s="71" t="n">
        <v>265338198.69</v>
      </c>
      <c r="Q4134" s="71" t="n">
        <v>60222039.75</v>
      </c>
      <c r="R4134" t="inlineStr">
        <is>
          <t>NG-02</t>
        </is>
      </c>
      <c r="S4134" t="inlineStr">
        <is>
          <t>EV</t>
        </is>
      </c>
      <c r="T4134" s="70" t="n">
        <v>53</v>
      </c>
      <c r="U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TY104126</t>
        </is>
      </c>
      <c r="B4135" s="68" t="n">
        <v>46208</v>
      </c>
      <c r="C4135" s="69" t="n">
        <v>2026</v>
      </c>
      <c r="D4135" t="inlineStr">
        <is>
          <t>Jul</t>
        </is>
      </c>
      <c r="E4135" t="inlineStr">
        <is>
          <t>Japan</t>
        </is>
      </c>
      <c r="F4135" t="inlineStr">
        <is>
          <t>Japan</t>
        </is>
      </c>
      <c r="G4135" t="inlineStr">
        <is>
          <t>Corolla</t>
        </is>
      </c>
      <c r="H4135" t="inlineStr">
        <is>
          <t>Fleet</t>
        </is>
      </c>
      <c r="I4135" t="inlineStr">
        <is>
          <t>Company fleet</t>
        </is>
      </c>
      <c r="J4135" t="inlineStr">
        <is>
          <t>Priya Nair</t>
        </is>
      </c>
      <c r="K4135" s="70" t="n">
        <v>8</v>
      </c>
      <c r="L4135" s="71" t="n">
        <v>2816805.5</v>
      </c>
      <c r="M4135" s="71" t="n">
        <v>22534444</v>
      </c>
      <c r="N4135" s="71" t="n">
        <v>0</v>
      </c>
      <c r="O4135" s="71" t="n">
        <v>22534444</v>
      </c>
      <c r="P4135" s="71" t="n">
        <v>18551351.24</v>
      </c>
      <c r="Q4135" s="71" t="n">
        <v>3983092.76</v>
      </c>
      <c r="R4135" t="inlineStr">
        <is>
          <t>NG-01</t>
        </is>
      </c>
      <c r="S4135" t="inlineStr">
        <is>
          <t>Petrol</t>
        </is>
      </c>
      <c r="T4135" s="70" t="n">
        <v>9</v>
      </c>
      <c r="U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TY104127</t>
        </is>
      </c>
      <c r="B4136" s="68" t="n">
        <v>46208</v>
      </c>
      <c r="C4136" s="69" t="n">
        <v>2026</v>
      </c>
      <c r="D4136" t="inlineStr">
        <is>
          <t>Jul</t>
        </is>
      </c>
      <c r="E4136" t="inlineStr">
        <is>
          <t>Middle East</t>
        </is>
      </c>
      <c r="F4136" t="inlineStr">
        <is>
          <t>Saudi Arabia</t>
        </is>
      </c>
      <c r="G4136" t="inlineStr">
        <is>
          <t>Camry</t>
        </is>
      </c>
      <c r="H4136" t="inlineStr">
        <is>
          <t>Dealer retail</t>
        </is>
      </c>
      <c r="I4136" t="inlineStr">
        <is>
          <t>Government</t>
        </is>
      </c>
      <c r="J4136" t="inlineStr">
        <is>
          <t>Emma Clarke</t>
        </is>
      </c>
      <c r="K4136" s="70" t="n">
        <v>38</v>
      </c>
      <c r="L4136" s="71" t="n">
        <v>3826861.11</v>
      </c>
      <c r="M4136" s="71" t="n">
        <v>145420722.18</v>
      </c>
      <c r="N4136" s="71" t="n">
        <v>4362621.67</v>
      </c>
      <c r="O4136" s="71" t="n">
        <v>141058100.51</v>
      </c>
      <c r="P4136" s="71" t="n">
        <v>123404642.44</v>
      </c>
      <c r="Q4136" s="71" t="n">
        <v>17653458.07</v>
      </c>
      <c r="R4136" t="inlineStr">
        <is>
          <t>RY-04</t>
        </is>
      </c>
      <c r="S4136" t="inlineStr">
        <is>
          <t>Hybrid</t>
        </is>
      </c>
      <c r="T4136" s="70" t="n">
        <v>40</v>
      </c>
      <c r="U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TY104128</t>
        </is>
      </c>
      <c r="B4137" s="68" t="n">
        <v>46208</v>
      </c>
      <c r="C4137" s="69" t="n">
        <v>2026</v>
      </c>
      <c r="D4137" t="inlineStr">
        <is>
          <t>Jul</t>
        </is>
      </c>
      <c r="E4137" t="inlineStr">
        <is>
          <t>Japan</t>
        </is>
      </c>
      <c r="F4137" t="inlineStr">
        <is>
          <t>Japan</t>
        </is>
      </c>
      <c r="G4137" t="inlineStr">
        <is>
          <t>RAV4</t>
        </is>
      </c>
      <c r="H4137" t="inlineStr">
        <is>
          <t>Fleet</t>
        </is>
      </c>
      <c r="I4137" t="inlineStr">
        <is>
          <t>Company fleet</t>
        </is>
      </c>
      <c r="J4137" t="inlineStr">
        <is>
          <t>Ruhi Shaikh</t>
        </is>
      </c>
      <c r="K4137" s="70" t="n">
        <v>41</v>
      </c>
      <c r="L4137" s="71" t="n">
        <v>3780451.28</v>
      </c>
      <c r="M4137" s="71" t="n">
        <v>154998502.48</v>
      </c>
      <c r="N4137" s="71" t="n">
        <v>0</v>
      </c>
      <c r="O4137" s="71" t="n">
        <v>154998502.48</v>
      </c>
      <c r="P4137" s="71" t="n">
        <v>120829393.34</v>
      </c>
      <c r="Q4137" s="71" t="n">
        <v>34169109.14</v>
      </c>
      <c r="R4137" t="inlineStr">
        <is>
          <t>TK-02</t>
        </is>
      </c>
      <c r="S4137" t="inlineStr">
        <is>
          <t>Petrol</t>
        </is>
      </c>
      <c r="T4137" s="70" t="n">
        <v>45</v>
      </c>
      <c r="U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TY104129</t>
        </is>
      </c>
      <c r="B4138" s="68" t="n">
        <v>46208</v>
      </c>
      <c r="C4138" s="69" t="n">
        <v>2026</v>
      </c>
      <c r="D4138" t="inlineStr">
        <is>
          <t>Jul</t>
        </is>
      </c>
      <c r="E4138" t="inlineStr">
        <is>
          <t>Europe</t>
        </is>
      </c>
      <c r="F4138" t="inlineStr">
        <is>
          <t>Germany</t>
        </is>
      </c>
      <c r="G4138" t="inlineStr">
        <is>
          <t>Corolla</t>
        </is>
      </c>
      <c r="H4138" t="inlineStr">
        <is>
          <t>Dealer retail</t>
        </is>
      </c>
      <c r="I4138" t="inlineStr">
        <is>
          <t>Private buyer</t>
        </is>
      </c>
      <c r="J4138" t="inlineStr">
        <is>
          <t>Olivia Brown</t>
        </is>
      </c>
      <c r="K4138" s="70" t="n">
        <v>13</v>
      </c>
      <c r="L4138" s="71" t="n">
        <v>2995542.72</v>
      </c>
      <c r="M4138" s="71" t="n">
        <v>38942055.36</v>
      </c>
      <c r="N4138" s="71" t="n">
        <v>0</v>
      </c>
      <c r="O4138" s="71" t="n">
        <v>38942055.36</v>
      </c>
      <c r="P4138" s="71" t="n">
        <v>30644559</v>
      </c>
      <c r="Q4138" s="71" t="n">
        <v>8297496.36</v>
      </c>
      <c r="R4138" t="inlineStr">
        <is>
          <t>BE-02</t>
        </is>
      </c>
      <c r="S4138" t="inlineStr">
        <is>
          <t>Hybrid</t>
        </is>
      </c>
      <c r="T4138" s="70" t="n">
        <v>14</v>
      </c>
      <c r="U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TY104130</t>
        </is>
      </c>
      <c r="B4139" s="68" t="n">
        <v>46208</v>
      </c>
      <c r="C4139" s="69" t="n">
        <v>2026</v>
      </c>
      <c r="D4139" t="inlineStr">
        <is>
          <t>Jul</t>
        </is>
      </c>
      <c r="E4139" t="inlineStr">
        <is>
          <t>Japan</t>
        </is>
      </c>
      <c r="F4139" t="inlineStr">
        <is>
          <t>Japan</t>
        </is>
      </c>
      <c r="G4139" t="inlineStr">
        <is>
          <t>Camry</t>
        </is>
      </c>
      <c r="H4139" t="inlineStr">
        <is>
          <t>Dealer retail</t>
        </is>
      </c>
      <c r="I4139" t="inlineStr">
        <is>
          <t>Private buyer</t>
        </is>
      </c>
      <c r="J4139" t="inlineStr">
        <is>
          <t>Ruhi Shaikh</t>
        </is>
      </c>
      <c r="K4139" s="70" t="n">
        <v>37</v>
      </c>
      <c r="L4139" s="71" t="n">
        <v>3971067.61</v>
      </c>
      <c r="M4139" s="71" t="n">
        <v>146929501.57</v>
      </c>
      <c r="N4139" s="71" t="n">
        <v>2938590.03</v>
      </c>
      <c r="O4139" s="71" t="n">
        <v>143990911.54</v>
      </c>
      <c r="P4139" s="71" t="n">
        <v>117161338.31</v>
      </c>
      <c r="Q4139" s="71" t="n">
        <v>26829573.23</v>
      </c>
      <c r="R4139" t="inlineStr">
        <is>
          <t>OS-03</t>
        </is>
      </c>
      <c r="S4139" t="inlineStr">
        <is>
          <t>Petrol</t>
        </is>
      </c>
      <c r="T4139" s="70" t="n">
        <v>40</v>
      </c>
      <c r="U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TY104131</t>
        </is>
      </c>
      <c r="B4140" s="68" t="n">
        <v>46208</v>
      </c>
      <c r="C4140" s="69" t="n">
        <v>2026</v>
      </c>
      <c r="D4140" t="inlineStr">
        <is>
          <t>Jul</t>
        </is>
      </c>
      <c r="E4140" t="inlineStr">
        <is>
          <t>Europe</t>
        </is>
      </c>
      <c r="F4140" t="inlineStr">
        <is>
          <t>France</t>
        </is>
      </c>
      <c r="G4140" t="inlineStr">
        <is>
          <t>RAV4</t>
        </is>
      </c>
      <c r="H4140" t="inlineStr">
        <is>
          <t>Dealer retail</t>
        </is>
      </c>
      <c r="I4140" t="inlineStr">
        <is>
          <t>Company fleet</t>
        </is>
      </c>
      <c r="J4140" t="inlineStr">
        <is>
          <t>Amir Khan</t>
        </is>
      </c>
      <c r="K4140" s="70" t="n">
        <v>47</v>
      </c>
      <c r="L4140" s="71" t="n">
        <v>3669724.12</v>
      </c>
      <c r="M4140" s="71" t="n">
        <v>172477033.64</v>
      </c>
      <c r="N4140" s="71" t="n">
        <v>0</v>
      </c>
      <c r="O4140" s="71" t="n">
        <v>172477033.64</v>
      </c>
      <c r="P4140" s="71" t="n">
        <v>135260680.95</v>
      </c>
      <c r="Q4140" s="71" t="n">
        <v>37216352.69</v>
      </c>
      <c r="R4140" t="inlineStr">
        <is>
          <t>PA-01</t>
        </is>
      </c>
      <c r="S4140" t="inlineStr">
        <is>
          <t>Hybrid</t>
        </is>
      </c>
      <c r="T4140" s="70" t="n">
        <v>48</v>
      </c>
      <c r="U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TY104132</t>
        </is>
      </c>
      <c r="B4141" s="68" t="n">
        <v>46208</v>
      </c>
      <c r="C4141" s="69" t="n">
        <v>2026</v>
      </c>
      <c r="D4141" t="inlineStr">
        <is>
          <t>Jul</t>
        </is>
      </c>
      <c r="E4141" t="inlineStr">
        <is>
          <t>North America</t>
        </is>
      </c>
      <c r="F4141" t="inlineStr">
        <is>
          <t>Canada</t>
        </is>
      </c>
      <c r="G4141" t="inlineStr">
        <is>
          <t>Land Cruiser</t>
        </is>
      </c>
      <c r="H4141" t="inlineStr">
        <is>
          <t>Dealer retail</t>
        </is>
      </c>
      <c r="I4141" t="inlineStr">
        <is>
          <t>Private buyer</t>
        </is>
      </c>
      <c r="J4141" t="inlineStr">
        <is>
          <t>Kofi Mensah</t>
        </is>
      </c>
      <c r="K4141" s="70" t="n">
        <v>14</v>
      </c>
      <c r="L4141" s="71" t="n">
        <v>7415482.35</v>
      </c>
      <c r="M4141" s="71" t="n">
        <v>103816752.9</v>
      </c>
      <c r="N4141" s="71" t="n">
        <v>5190837.65</v>
      </c>
      <c r="O4141" s="71" t="n">
        <v>98625915.25</v>
      </c>
      <c r="P4141" s="71" t="n">
        <v>77290441.40000001</v>
      </c>
      <c r="Q4141" s="71" t="n">
        <v>21335473.85</v>
      </c>
      <c r="R4141" t="inlineStr">
        <is>
          <t>TO-03</t>
        </is>
      </c>
      <c r="S4141" t="inlineStr">
        <is>
          <t>Petrol</t>
        </is>
      </c>
      <c r="T4141" s="70" t="n">
        <v>13</v>
      </c>
      <c r="U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TY104133</t>
        </is>
      </c>
      <c r="B4142" s="68" t="n">
        <v>46208</v>
      </c>
      <c r="C4142" s="69" t="n">
        <v>2026</v>
      </c>
      <c r="D4142" t="inlineStr">
        <is>
          <t>Jul</t>
        </is>
      </c>
      <c r="E4142" t="inlineStr">
        <is>
          <t>Europe</t>
        </is>
      </c>
      <c r="F4142" t="inlineStr">
        <is>
          <t>France</t>
        </is>
      </c>
      <c r="G4142" t="inlineStr">
        <is>
          <t>Hilux</t>
        </is>
      </c>
      <c r="H4142" t="inlineStr">
        <is>
          <t>Fleet</t>
        </is>
      </c>
      <c r="I4142" t="inlineStr">
        <is>
          <t>Company fleet</t>
        </is>
      </c>
      <c r="J4142" t="inlineStr">
        <is>
          <t>Ravindra Patil</t>
        </is>
      </c>
      <c r="K4142" s="70" t="n">
        <v>43</v>
      </c>
      <c r="L4142" s="71" t="n">
        <v>3947695.38</v>
      </c>
      <c r="M4142" s="71" t="n">
        <v>169750901.34</v>
      </c>
      <c r="N4142" s="71" t="n">
        <v>3395018.03</v>
      </c>
      <c r="O4142" s="71" t="n">
        <v>166355883.31</v>
      </c>
      <c r="P4142" s="71" t="n">
        <v>139811716.48</v>
      </c>
      <c r="Q4142" s="71" t="n">
        <v>26544166.83</v>
      </c>
      <c r="R4142" t="inlineStr">
        <is>
          <t>PA-03</t>
        </is>
      </c>
      <c r="S4142" t="inlineStr">
        <is>
          <t>Diesel</t>
        </is>
      </c>
      <c r="T4142" s="70" t="n">
        <v>43</v>
      </c>
      <c r="U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TY104134</t>
        </is>
      </c>
      <c r="B4143" s="68" t="n">
        <v>46208</v>
      </c>
      <c r="C4143" s="69" t="n">
        <v>2026</v>
      </c>
      <c r="D4143" t="inlineStr">
        <is>
          <t>Jul</t>
        </is>
      </c>
      <c r="E4143" t="inlineStr">
        <is>
          <t>North America</t>
        </is>
      </c>
      <c r="F4143" t="inlineStr">
        <is>
          <t>Canada</t>
        </is>
      </c>
      <c r="G4143" t="inlineStr">
        <is>
          <t>Hilux</t>
        </is>
      </c>
      <c r="H4143" t="inlineStr">
        <is>
          <t>Dealer retail</t>
        </is>
      </c>
      <c r="I4143" t="inlineStr">
        <is>
          <t>Private buyer</t>
        </is>
      </c>
      <c r="J4143" t="inlineStr">
        <is>
          <t>Priya Nair</t>
        </is>
      </c>
      <c r="K4143" s="70" t="n">
        <v>16</v>
      </c>
      <c r="L4143" s="71" t="n">
        <v>4090921.55</v>
      </c>
      <c r="M4143" s="71" t="n">
        <v>65454744.8</v>
      </c>
      <c r="N4143" s="71" t="n">
        <v>3272737.24</v>
      </c>
      <c r="O4143" s="71" t="n">
        <v>62182007.56</v>
      </c>
      <c r="P4143" s="71" t="n">
        <v>49982880.32</v>
      </c>
      <c r="Q4143" s="71" t="n">
        <v>12199127.24</v>
      </c>
      <c r="R4143" t="inlineStr">
        <is>
          <t>TO-04</t>
        </is>
      </c>
      <c r="S4143" t="inlineStr">
        <is>
          <t>Diesel</t>
        </is>
      </c>
      <c r="T4143" s="70" t="n">
        <v>18</v>
      </c>
      <c r="U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TY104135</t>
        </is>
      </c>
      <c r="B4144" s="68" t="n">
        <v>46208</v>
      </c>
      <c r="C4144" s="69" t="n">
        <v>2026</v>
      </c>
      <c r="D4144" t="inlineStr">
        <is>
          <t>Jul</t>
        </is>
      </c>
      <c r="E4144" t="inlineStr">
        <is>
          <t>Asia</t>
        </is>
      </c>
      <c r="F4144" t="inlineStr">
        <is>
          <t>India</t>
        </is>
      </c>
      <c r="G4144" t="inlineStr">
        <is>
          <t>Prius</t>
        </is>
      </c>
      <c r="H4144" t="inlineStr">
        <is>
          <t>Online reservation</t>
        </is>
      </c>
      <c r="I4144" t="inlineStr">
        <is>
          <t>Private buyer</t>
        </is>
      </c>
      <c r="J4144" t="inlineStr">
        <is>
          <t>Hiroshi Tanaka</t>
        </is>
      </c>
      <c r="K4144" s="70" t="n">
        <v>22</v>
      </c>
      <c r="L4144" s="71" t="n">
        <v>3527434.94</v>
      </c>
      <c r="M4144" s="71" t="n">
        <v>77603568.68000001</v>
      </c>
      <c r="N4144" s="71" t="n">
        <v>2328107.06</v>
      </c>
      <c r="O4144" s="71" t="n">
        <v>75275461.62</v>
      </c>
      <c r="P4144" s="71" t="n">
        <v>60900447.82</v>
      </c>
      <c r="Q4144" s="71" t="n">
        <v>14375013.8</v>
      </c>
      <c r="R4144" t="inlineStr">
        <is>
          <t>BL-01</t>
        </is>
      </c>
      <c r="S4144" t="inlineStr">
        <is>
          <t>Hybrid</t>
        </is>
      </c>
      <c r="T4144" s="70" t="n">
        <v>23</v>
      </c>
      <c r="U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TY104136</t>
        </is>
      </c>
      <c r="B4145" s="68" t="n">
        <v>46209</v>
      </c>
      <c r="C4145" s="69" t="n">
        <v>2026</v>
      </c>
      <c r="D4145" t="inlineStr">
        <is>
          <t>Jul</t>
        </is>
      </c>
      <c r="E4145" t="inlineStr">
        <is>
          <t>North America</t>
        </is>
      </c>
      <c r="F4145" t="inlineStr">
        <is>
          <t>Canada</t>
        </is>
      </c>
      <c r="G4145" t="inlineStr">
        <is>
          <t>Camry</t>
        </is>
      </c>
      <c r="H4145" t="inlineStr">
        <is>
          <t>Dealer retail</t>
        </is>
      </c>
      <c r="I4145" t="inlineStr">
        <is>
          <t>Private buyer</t>
        </is>
      </c>
      <c r="J4145" t="inlineStr">
        <is>
          <t>Mei Lin</t>
        </is>
      </c>
      <c r="K4145" s="70" t="n">
        <v>32</v>
      </c>
      <c r="L4145" s="71" t="n">
        <v>4173916.2</v>
      </c>
      <c r="M4145" s="71" t="n">
        <v>133565318.4</v>
      </c>
      <c r="N4145" s="71" t="n">
        <v>4006959.55</v>
      </c>
      <c r="O4145" s="71" t="n">
        <v>129558358.85</v>
      </c>
      <c r="P4145" s="71" t="n">
        <v>100142292.38</v>
      </c>
      <c r="Q4145" s="71" t="n">
        <v>29416066.47</v>
      </c>
      <c r="R4145" t="inlineStr">
        <is>
          <t>TO-01</t>
        </is>
      </c>
      <c r="S4145" t="inlineStr">
        <is>
          <t>Hybrid</t>
        </is>
      </c>
      <c r="T4145" s="70" t="n">
        <v>35</v>
      </c>
      <c r="U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TY104137</t>
        </is>
      </c>
      <c r="B4146" s="68" t="n">
        <v>46209</v>
      </c>
      <c r="C4146" s="69" t="n">
        <v>2026</v>
      </c>
      <c r="D4146" t="inlineStr">
        <is>
          <t>Jul</t>
        </is>
      </c>
      <c r="E4146" t="inlineStr">
        <is>
          <t>North America</t>
        </is>
      </c>
      <c r="F4146" t="inlineStr">
        <is>
          <t>USA</t>
        </is>
      </c>
      <c r="G4146" t="inlineStr">
        <is>
          <t>RAV4</t>
        </is>
      </c>
      <c r="H4146" t="inlineStr">
        <is>
          <t>Dealer retail</t>
        </is>
      </c>
      <c r="I4146" t="inlineStr">
        <is>
          <t>Company fleet</t>
        </is>
      </c>
      <c r="J4146" t="inlineStr">
        <is>
          <t>Priya Nair</t>
        </is>
      </c>
      <c r="K4146" s="70" t="n">
        <v>53</v>
      </c>
      <c r="L4146" s="71" t="n">
        <v>3922966.78</v>
      </c>
      <c r="M4146" s="71" t="n">
        <v>207917239.34</v>
      </c>
      <c r="N4146" s="71" t="n">
        <v>0</v>
      </c>
      <c r="O4146" s="71" t="n">
        <v>207917239.34</v>
      </c>
      <c r="P4146" s="71" t="n">
        <v>146975028.01</v>
      </c>
      <c r="Q4146" s="71" t="n">
        <v>60942211.33</v>
      </c>
      <c r="R4146" t="inlineStr">
        <is>
          <t>LA-04</t>
        </is>
      </c>
      <c r="S4146" t="inlineStr">
        <is>
          <t>Hybrid</t>
        </is>
      </c>
      <c r="T4146" s="70" t="n">
        <v>52</v>
      </c>
      <c r="U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TY104138</t>
        </is>
      </c>
      <c r="B4147" s="68" t="n">
        <v>46209</v>
      </c>
      <c r="C4147" s="69" t="n">
        <v>2026</v>
      </c>
      <c r="D4147" t="inlineStr">
        <is>
          <t>Jul</t>
        </is>
      </c>
      <c r="E4147" t="inlineStr">
        <is>
          <t>Japan</t>
        </is>
      </c>
      <c r="F4147" t="inlineStr">
        <is>
          <t>Japan</t>
        </is>
      </c>
      <c r="G4147" t="inlineStr">
        <is>
          <t>bZ4X</t>
        </is>
      </c>
      <c r="H4147" t="inlineStr">
        <is>
          <t>Dealer retail</t>
        </is>
      </c>
      <c r="I4147" t="inlineStr">
        <is>
          <t>Private buyer</t>
        </is>
      </c>
      <c r="J4147" t="inlineStr">
        <is>
          <t>Ana Costa</t>
        </is>
      </c>
      <c r="K4147" s="70" t="n">
        <v>33</v>
      </c>
      <c r="L4147" s="71" t="n">
        <v>6978475.84</v>
      </c>
      <c r="M4147" s="71" t="n">
        <v>230289702.72</v>
      </c>
      <c r="N4147" s="71" t="n">
        <v>6908691.08</v>
      </c>
      <c r="O4147" s="71" t="n">
        <v>223381011.64</v>
      </c>
      <c r="P4147" s="71" t="n">
        <v>184071205.15</v>
      </c>
      <c r="Q4147" s="71" t="n">
        <v>39309806.49</v>
      </c>
      <c r="R4147" t="inlineStr">
        <is>
          <t>OS-02</t>
        </is>
      </c>
      <c r="S4147" t="inlineStr">
        <is>
          <t>EV</t>
        </is>
      </c>
      <c r="T4147" s="70" t="n">
        <v>37</v>
      </c>
      <c r="U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TY104139</t>
        </is>
      </c>
      <c r="B4148" s="68" t="n">
        <v>46209</v>
      </c>
      <c r="C4148" s="69" t="n">
        <v>2026</v>
      </c>
      <c r="D4148" t="inlineStr">
        <is>
          <t>Jul</t>
        </is>
      </c>
      <c r="E4148" t="inlineStr">
        <is>
          <t>Middle East</t>
        </is>
      </c>
      <c r="F4148" t="inlineStr">
        <is>
          <t>UAE</t>
        </is>
      </c>
      <c r="G4148" t="inlineStr">
        <is>
          <t>Hilux</t>
        </is>
      </c>
      <c r="H4148" t="inlineStr">
        <is>
          <t>Dealer retail</t>
        </is>
      </c>
      <c r="I4148" t="inlineStr">
        <is>
          <t>Government</t>
        </is>
      </c>
      <c r="J4148" t="inlineStr">
        <is>
          <t>Ruhi Shaikh</t>
        </is>
      </c>
      <c r="K4148" s="70" t="n">
        <v>8</v>
      </c>
      <c r="L4148" s="71" t="n">
        <v>3992045.89</v>
      </c>
      <c r="M4148" s="71" t="n">
        <v>31936367.12</v>
      </c>
      <c r="N4148" s="71" t="n">
        <v>958091.01</v>
      </c>
      <c r="O4148" s="71" t="n">
        <v>30978276.11</v>
      </c>
      <c r="P4148" s="71" t="n">
        <v>25553112.89</v>
      </c>
      <c r="Q4148" s="71" t="n">
        <v>5425163.22</v>
      </c>
      <c r="R4148" t="inlineStr">
        <is>
          <t>DB-02</t>
        </is>
      </c>
      <c r="S4148" t="inlineStr">
        <is>
          <t>Diesel</t>
        </is>
      </c>
      <c r="T4148" s="70" t="n">
        <v>8</v>
      </c>
      <c r="U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TY104140</t>
        </is>
      </c>
      <c r="B4149" s="68" t="n">
        <v>46209</v>
      </c>
      <c r="C4149" s="69" t="n">
        <v>2026</v>
      </c>
      <c r="D4149" t="inlineStr">
        <is>
          <t>Jul</t>
        </is>
      </c>
      <c r="E4149" t="inlineStr">
        <is>
          <t>Asia</t>
        </is>
      </c>
      <c r="F4149" t="inlineStr">
        <is>
          <t>Indonesia</t>
        </is>
      </c>
      <c r="G4149" t="inlineStr">
        <is>
          <t>Corolla</t>
        </is>
      </c>
      <c r="H4149" t="inlineStr">
        <is>
          <t>Dealer retail</t>
        </is>
      </c>
      <c r="I4149" t="inlineStr">
        <is>
          <t>Private buyer</t>
        </is>
      </c>
      <c r="J4149" t="inlineStr">
        <is>
          <t>Priya Nair</t>
        </is>
      </c>
      <c r="K4149" s="70" t="n">
        <v>10</v>
      </c>
      <c r="L4149" s="71" t="n">
        <v>2665378.8</v>
      </c>
      <c r="M4149" s="71" t="n">
        <v>26653788</v>
      </c>
      <c r="N4149" s="71" t="n">
        <v>0</v>
      </c>
      <c r="O4149" s="71" t="n">
        <v>26653788</v>
      </c>
      <c r="P4149" s="71" t="n">
        <v>23255069.62</v>
      </c>
      <c r="Q4149" s="71" t="n">
        <v>3398718.38</v>
      </c>
      <c r="R4149" t="inlineStr">
        <is>
          <t>JK-03</t>
        </is>
      </c>
      <c r="S4149" t="inlineStr">
        <is>
          <t>Petrol</t>
        </is>
      </c>
      <c r="T4149" s="70" t="n">
        <v>10</v>
      </c>
      <c r="U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TY104141</t>
        </is>
      </c>
      <c r="B4150" s="68" t="n">
        <v>46209</v>
      </c>
      <c r="C4150" s="69" t="n">
        <v>2026</v>
      </c>
      <c r="D4150" t="inlineStr">
        <is>
          <t>Jul</t>
        </is>
      </c>
      <c r="E4150" t="inlineStr">
        <is>
          <t>North America</t>
        </is>
      </c>
      <c r="F4150" t="inlineStr">
        <is>
          <t>USA</t>
        </is>
      </c>
      <c r="G4150" t="inlineStr">
        <is>
          <t>bZ4X</t>
        </is>
      </c>
      <c r="H4150" t="inlineStr">
        <is>
          <t>Dealer retail</t>
        </is>
      </c>
      <c r="I4150" t="inlineStr">
        <is>
          <t>Company fleet</t>
        </is>
      </c>
      <c r="J4150" t="inlineStr">
        <is>
          <t>Carlos Silva</t>
        </is>
      </c>
      <c r="K4150" s="70" t="n">
        <v>41</v>
      </c>
      <c r="L4150" s="71" t="n">
        <v>6960863.51</v>
      </c>
      <c r="M4150" s="71" t="n">
        <v>285395403.91</v>
      </c>
      <c r="N4150" s="71" t="n">
        <v>14269770.2</v>
      </c>
      <c r="O4150" s="71" t="n">
        <v>271125633.71</v>
      </c>
      <c r="P4150" s="71" t="n">
        <v>215174291.37</v>
      </c>
      <c r="Q4150" s="71" t="n">
        <v>55951342.34</v>
      </c>
      <c r="R4150" t="inlineStr">
        <is>
          <t>TX-01</t>
        </is>
      </c>
      <c r="S4150" t="inlineStr">
        <is>
          <t>EV</t>
        </is>
      </c>
      <c r="T4150" s="70" t="n">
        <v>45</v>
      </c>
      <c r="U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TY104142</t>
        </is>
      </c>
      <c r="B4151" s="68" t="n">
        <v>46210</v>
      </c>
      <c r="C4151" s="69" t="n">
        <v>2026</v>
      </c>
      <c r="D4151" t="inlineStr">
        <is>
          <t>Jul</t>
        </is>
      </c>
      <c r="E4151" t="inlineStr">
        <is>
          <t>Japan</t>
        </is>
      </c>
      <c r="F4151" t="inlineStr">
        <is>
          <t>Japan</t>
        </is>
      </c>
      <c r="G4151" t="inlineStr">
        <is>
          <t>bZ4X</t>
        </is>
      </c>
      <c r="H4151" t="inlineStr">
        <is>
          <t>Fleet</t>
        </is>
      </c>
      <c r="I4151" t="inlineStr">
        <is>
          <t>Company fleet</t>
        </is>
      </c>
      <c r="J4151" t="inlineStr">
        <is>
          <t>Carlos Silva</t>
        </is>
      </c>
      <c r="K4151" s="70" t="n">
        <v>21</v>
      </c>
      <c r="L4151" s="71" t="n">
        <v>7282235.59</v>
      </c>
      <c r="M4151" s="71" t="n">
        <v>152926947.39</v>
      </c>
      <c r="N4151" s="71" t="n">
        <v>4587808.42</v>
      </c>
      <c r="O4151" s="71" t="n">
        <v>148339138.97</v>
      </c>
      <c r="P4151" s="71" t="n">
        <v>109107776</v>
      </c>
      <c r="Q4151" s="71" t="n">
        <v>39231362.97</v>
      </c>
      <c r="R4151" t="inlineStr">
        <is>
          <t>TK-04</t>
        </is>
      </c>
      <c r="S4151" t="inlineStr">
        <is>
          <t>EV</t>
        </is>
      </c>
      <c r="T4151" s="70" t="n">
        <v>22</v>
      </c>
      <c r="U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TY104143</t>
        </is>
      </c>
      <c r="B4152" s="68" t="n">
        <v>46210</v>
      </c>
      <c r="C4152" s="69" t="n">
        <v>2026</v>
      </c>
      <c r="D4152" t="inlineStr">
        <is>
          <t>Jul</t>
        </is>
      </c>
      <c r="E4152" t="inlineStr">
        <is>
          <t>Asia</t>
        </is>
      </c>
      <c r="F4152" t="inlineStr">
        <is>
          <t>Thailand</t>
        </is>
      </c>
      <c r="G4152" t="inlineStr">
        <is>
          <t>RAV4</t>
        </is>
      </c>
      <c r="H4152" t="inlineStr">
        <is>
          <t>Dealer retail</t>
        </is>
      </c>
      <c r="I4152" t="inlineStr">
        <is>
          <t>Private buyer</t>
        </is>
      </c>
      <c r="J4152" t="inlineStr">
        <is>
          <t>Sophie Müller</t>
        </is>
      </c>
      <c r="K4152" s="70" t="n">
        <v>6</v>
      </c>
      <c r="L4152" s="71" t="n">
        <v>3748769.42</v>
      </c>
      <c r="M4152" s="71" t="n">
        <v>22492616.52</v>
      </c>
      <c r="N4152" s="71" t="n">
        <v>449852.33</v>
      </c>
      <c r="O4152" s="71" t="n">
        <v>22042764.19</v>
      </c>
      <c r="P4152" s="71" t="n">
        <v>16739596.25</v>
      </c>
      <c r="Q4152" s="71" t="n">
        <v>5303167.94</v>
      </c>
      <c r="R4152" t="inlineStr">
        <is>
          <t>BK-02</t>
        </is>
      </c>
      <c r="S4152" t="inlineStr">
        <is>
          <t>Hybrid</t>
        </is>
      </c>
      <c r="T4152" s="70" t="n">
        <v>7</v>
      </c>
      <c r="U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TY104144</t>
        </is>
      </c>
      <c r="B4153" s="68" t="n">
        <v>46210</v>
      </c>
      <c r="C4153" s="69" t="n">
        <v>2026</v>
      </c>
      <c r="D4153" t="inlineStr">
        <is>
          <t>Jul</t>
        </is>
      </c>
      <c r="E4153" t="inlineStr">
        <is>
          <t>Japan</t>
        </is>
      </c>
      <c r="F4153" t="inlineStr">
        <is>
          <t>Japan</t>
        </is>
      </c>
      <c r="G4153" t="inlineStr">
        <is>
          <t>Corolla</t>
        </is>
      </c>
      <c r="H4153" t="inlineStr">
        <is>
          <t>Dealer retail</t>
        </is>
      </c>
      <c r="I4153" t="inlineStr">
        <is>
          <t>Private buyer</t>
        </is>
      </c>
      <c r="J4153" t="inlineStr">
        <is>
          <t>Wei Chen</t>
        </is>
      </c>
      <c r="K4153" s="70" t="n">
        <v>13</v>
      </c>
      <c r="L4153" s="71" t="n">
        <v>2979022.28</v>
      </c>
      <c r="M4153" s="71" t="n">
        <v>38727289.64</v>
      </c>
      <c r="N4153" s="71" t="n">
        <v>1161818.69</v>
      </c>
      <c r="O4153" s="71" t="n">
        <v>37565470.95</v>
      </c>
      <c r="P4153" s="71" t="n">
        <v>29656207.18</v>
      </c>
      <c r="Q4153" s="71" t="n">
        <v>7909263.77</v>
      </c>
      <c r="R4153" t="inlineStr">
        <is>
          <t>NG-01</t>
        </is>
      </c>
      <c r="S4153" t="inlineStr">
        <is>
          <t>Hybrid</t>
        </is>
      </c>
      <c r="T4153" s="70" t="n">
        <v>14</v>
      </c>
      <c r="U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TY104145</t>
        </is>
      </c>
      <c r="B4154" s="68" t="n">
        <v>46210</v>
      </c>
      <c r="C4154" s="69" t="n">
        <v>2026</v>
      </c>
      <c r="D4154" t="inlineStr">
        <is>
          <t>Jul</t>
        </is>
      </c>
      <c r="E4154" t="inlineStr">
        <is>
          <t>Europe</t>
        </is>
      </c>
      <c r="F4154" t="inlineStr">
        <is>
          <t>France</t>
        </is>
      </c>
      <c r="G4154" t="inlineStr">
        <is>
          <t>bZ4X</t>
        </is>
      </c>
      <c r="H4154" t="inlineStr">
        <is>
          <t>Fleet</t>
        </is>
      </c>
      <c r="I4154" t="inlineStr">
        <is>
          <t>Private buyer</t>
        </is>
      </c>
      <c r="J4154" t="inlineStr">
        <is>
          <t>Carlos Silva</t>
        </is>
      </c>
      <c r="K4154" s="70" t="n">
        <v>52</v>
      </c>
      <c r="L4154" s="71" t="n">
        <v>7315897.51</v>
      </c>
      <c r="M4154" s="71" t="n">
        <v>380426670.52</v>
      </c>
      <c r="N4154" s="71" t="n">
        <v>0</v>
      </c>
      <c r="O4154" s="71" t="n">
        <v>380426670.52</v>
      </c>
      <c r="P4154" s="71" t="n">
        <v>275121856.48</v>
      </c>
      <c r="Q4154" s="71" t="n">
        <v>105304814.04</v>
      </c>
      <c r="R4154" t="inlineStr">
        <is>
          <t>PA-01</t>
        </is>
      </c>
      <c r="S4154" t="inlineStr">
        <is>
          <t>EV</t>
        </is>
      </c>
      <c r="T4154" s="70" t="n">
        <v>53</v>
      </c>
      <c r="U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TY104146</t>
        </is>
      </c>
      <c r="B4155" s="68" t="n">
        <v>46210</v>
      </c>
      <c r="C4155" s="69" t="n">
        <v>2026</v>
      </c>
      <c r="D4155" t="inlineStr">
        <is>
          <t>Jul</t>
        </is>
      </c>
      <c r="E4155" t="inlineStr">
        <is>
          <t>Middle East</t>
        </is>
      </c>
      <c r="F4155" t="inlineStr">
        <is>
          <t>Saudi Arabia</t>
        </is>
      </c>
      <c r="G4155" t="inlineStr">
        <is>
          <t>RAV4</t>
        </is>
      </c>
      <c r="H4155" t="inlineStr">
        <is>
          <t>Dealer retail</t>
        </is>
      </c>
      <c r="I4155" t="inlineStr">
        <is>
          <t>Private buyer</t>
        </is>
      </c>
      <c r="J4155" t="inlineStr">
        <is>
          <t>Arjun Mehta</t>
        </is>
      </c>
      <c r="K4155" s="70" t="n">
        <v>17</v>
      </c>
      <c r="L4155" s="71" t="n">
        <v>3810305.52</v>
      </c>
      <c r="M4155" s="71" t="n">
        <v>64775193.84</v>
      </c>
      <c r="N4155" s="71" t="n">
        <v>0</v>
      </c>
      <c r="O4155" s="71" t="n">
        <v>64775193.84</v>
      </c>
      <c r="P4155" s="71" t="n">
        <v>49796553.36</v>
      </c>
      <c r="Q4155" s="71" t="n">
        <v>14978640.48</v>
      </c>
      <c r="R4155" t="inlineStr">
        <is>
          <t>RY-03</t>
        </is>
      </c>
      <c r="S4155" t="inlineStr">
        <is>
          <t>Hybrid</t>
        </is>
      </c>
      <c r="T4155" s="70" t="n">
        <v>17</v>
      </c>
      <c r="U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TY104147</t>
        </is>
      </c>
      <c r="B4156" s="68" t="n">
        <v>46210</v>
      </c>
      <c r="C4156" s="69" t="n">
        <v>2026</v>
      </c>
      <c r="D4156" t="inlineStr">
        <is>
          <t>Jul</t>
        </is>
      </c>
      <c r="E4156" t="inlineStr">
        <is>
          <t>Japan</t>
        </is>
      </c>
      <c r="F4156" t="inlineStr">
        <is>
          <t>Japan</t>
        </is>
      </c>
      <c r="G4156" t="inlineStr">
        <is>
          <t>Corolla</t>
        </is>
      </c>
      <c r="H4156" t="inlineStr">
        <is>
          <t>Dealer retail</t>
        </is>
      </c>
      <c r="I4156" t="inlineStr">
        <is>
          <t>Company fleet</t>
        </is>
      </c>
      <c r="J4156" t="inlineStr">
        <is>
          <t>Amir Khan</t>
        </is>
      </c>
      <c r="K4156" s="70" t="n">
        <v>26</v>
      </c>
      <c r="L4156" s="71" t="n">
        <v>2914180.7</v>
      </c>
      <c r="M4156" s="71" t="n">
        <v>75768698.2</v>
      </c>
      <c r="N4156" s="71" t="n">
        <v>0</v>
      </c>
      <c r="O4156" s="71" t="n">
        <v>75768698.2</v>
      </c>
      <c r="P4156" s="71" t="n">
        <v>58483194.27</v>
      </c>
      <c r="Q4156" s="71" t="n">
        <v>17285503.93</v>
      </c>
      <c r="R4156" t="inlineStr">
        <is>
          <t>TK-03</t>
        </is>
      </c>
      <c r="S4156" t="inlineStr">
        <is>
          <t>Petrol</t>
        </is>
      </c>
      <c r="T4156" s="70" t="n">
        <v>28</v>
      </c>
      <c r="U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TY104148</t>
        </is>
      </c>
      <c r="B4157" s="68" t="n">
        <v>46210</v>
      </c>
      <c r="C4157" s="69" t="n">
        <v>2026</v>
      </c>
      <c r="D4157" t="inlineStr">
        <is>
          <t>Jul</t>
        </is>
      </c>
      <c r="E4157" t="inlineStr">
        <is>
          <t>Japan</t>
        </is>
      </c>
      <c r="F4157" t="inlineStr">
        <is>
          <t>Japan</t>
        </is>
      </c>
      <c r="G4157" t="inlineStr">
        <is>
          <t>Camry</t>
        </is>
      </c>
      <c r="H4157" t="inlineStr">
        <is>
          <t>Fleet</t>
        </is>
      </c>
      <c r="I4157" t="inlineStr">
        <is>
          <t>Private buyer</t>
        </is>
      </c>
      <c r="J4157" t="inlineStr">
        <is>
          <t>Ravindra Patil</t>
        </is>
      </c>
      <c r="K4157" s="70" t="n">
        <v>29</v>
      </c>
      <c r="L4157" s="71" t="n">
        <v>3969363.06</v>
      </c>
      <c r="M4157" s="71" t="n">
        <v>115111528.74</v>
      </c>
      <c r="N4157" s="71" t="n">
        <v>2302230.57</v>
      </c>
      <c r="O4157" s="71" t="n">
        <v>112809298.17</v>
      </c>
      <c r="P4157" s="71" t="n">
        <v>91350443.19</v>
      </c>
      <c r="Q4157" s="71" t="n">
        <v>21458854.98</v>
      </c>
      <c r="R4157" t="inlineStr">
        <is>
          <t>NG-04</t>
        </is>
      </c>
      <c r="S4157" t="inlineStr">
        <is>
          <t>Petrol</t>
        </is>
      </c>
      <c r="T4157" s="70" t="n">
        <v>32</v>
      </c>
      <c r="U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TY104149</t>
        </is>
      </c>
      <c r="B4158" s="68" t="n">
        <v>46210</v>
      </c>
      <c r="C4158" s="69" t="n">
        <v>2026</v>
      </c>
      <c r="D4158" t="inlineStr">
        <is>
          <t>Jul</t>
        </is>
      </c>
      <c r="E4158" t="inlineStr">
        <is>
          <t>North America</t>
        </is>
      </c>
      <c r="F4158" t="inlineStr">
        <is>
          <t>USA</t>
        </is>
      </c>
      <c r="G4158" t="inlineStr">
        <is>
          <t>Hilux</t>
        </is>
      </c>
      <c r="H4158" t="inlineStr">
        <is>
          <t>Dealer retail</t>
        </is>
      </c>
      <c r="I4158" t="inlineStr">
        <is>
          <t>Private buyer</t>
        </is>
      </c>
      <c r="J4158" t="inlineStr">
        <is>
          <t>Mei Lin</t>
        </is>
      </c>
      <c r="K4158" s="70" t="n">
        <v>8</v>
      </c>
      <c r="L4158" s="71" t="n">
        <v>4101460.81</v>
      </c>
      <c r="M4158" s="71" t="n">
        <v>32811686.48</v>
      </c>
      <c r="N4158" s="71" t="n">
        <v>984350.59</v>
      </c>
      <c r="O4158" s="71" t="n">
        <v>31827335.89</v>
      </c>
      <c r="P4158" s="71" t="n">
        <v>25122300.23</v>
      </c>
      <c r="Q4158" s="71" t="n">
        <v>6705035.66</v>
      </c>
      <c r="R4158" t="inlineStr">
        <is>
          <t>LA-03</t>
        </is>
      </c>
      <c r="S4158" t="inlineStr">
        <is>
          <t>Petrol</t>
        </is>
      </c>
      <c r="T4158" s="70" t="n">
        <v>8</v>
      </c>
      <c r="U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TY104150</t>
        </is>
      </c>
      <c r="B4159" s="68" t="n">
        <v>46211</v>
      </c>
      <c r="C4159" s="69" t="n">
        <v>2026</v>
      </c>
      <c r="D4159" t="inlineStr">
        <is>
          <t>Jul</t>
        </is>
      </c>
      <c r="E4159" t="inlineStr">
        <is>
          <t>Europe</t>
        </is>
      </c>
      <c r="F4159" t="inlineStr">
        <is>
          <t>UK</t>
        </is>
      </c>
      <c r="G4159" t="inlineStr">
        <is>
          <t>RAV4</t>
        </is>
      </c>
      <c r="H4159" t="inlineStr">
        <is>
          <t>Dealer retail</t>
        </is>
      </c>
      <c r="I4159" t="inlineStr">
        <is>
          <t>Company fleet</t>
        </is>
      </c>
      <c r="J4159" t="inlineStr">
        <is>
          <t>Carlos Silva</t>
        </is>
      </c>
      <c r="K4159" s="70" t="n">
        <v>23</v>
      </c>
      <c r="L4159" s="71" t="n">
        <v>3556394.07</v>
      </c>
      <c r="M4159" s="71" t="n">
        <v>81797063.61</v>
      </c>
      <c r="N4159" s="71" t="n">
        <v>1635941.27</v>
      </c>
      <c r="O4159" s="71" t="n">
        <v>80161122.34</v>
      </c>
      <c r="P4159" s="71" t="n">
        <v>63952151.99</v>
      </c>
      <c r="Q4159" s="71" t="n">
        <v>16208970.35</v>
      </c>
      <c r="R4159" t="inlineStr">
        <is>
          <t>LN-02</t>
        </is>
      </c>
      <c r="S4159" t="inlineStr">
        <is>
          <t>Hybrid</t>
        </is>
      </c>
      <c r="T4159" s="70" t="n">
        <v>22</v>
      </c>
      <c r="U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TY104151</t>
        </is>
      </c>
      <c r="B4160" s="68" t="n">
        <v>46211</v>
      </c>
      <c r="C4160" s="69" t="n">
        <v>2026</v>
      </c>
      <c r="D4160" t="inlineStr">
        <is>
          <t>Jul</t>
        </is>
      </c>
      <c r="E4160" t="inlineStr">
        <is>
          <t>North America</t>
        </is>
      </c>
      <c r="F4160" t="inlineStr">
        <is>
          <t>Canada</t>
        </is>
      </c>
      <c r="G4160" t="inlineStr">
        <is>
          <t>Corolla</t>
        </is>
      </c>
      <c r="H4160" t="inlineStr">
        <is>
          <t>Dealer retail</t>
        </is>
      </c>
      <c r="I4160" t="inlineStr">
        <is>
          <t>Government</t>
        </is>
      </c>
      <c r="J4160" t="inlineStr">
        <is>
          <t>Sara Rossi</t>
        </is>
      </c>
      <c r="K4160" s="70" t="n">
        <v>30</v>
      </c>
      <c r="L4160" s="71" t="n">
        <v>2974625.49</v>
      </c>
      <c r="M4160" s="71" t="n">
        <v>89238764.7</v>
      </c>
      <c r="N4160" s="71" t="n">
        <v>0</v>
      </c>
      <c r="O4160" s="71" t="n">
        <v>89238764.7</v>
      </c>
      <c r="P4160" s="71" t="n">
        <v>71133665.17</v>
      </c>
      <c r="Q4160" s="71" t="n">
        <v>18105099.53</v>
      </c>
      <c r="R4160" t="inlineStr">
        <is>
          <t>TO-02</t>
        </is>
      </c>
      <c r="S4160" t="inlineStr">
        <is>
          <t>Petrol</t>
        </is>
      </c>
      <c r="T4160" s="70" t="n">
        <v>29</v>
      </c>
      <c r="U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TY104152</t>
        </is>
      </c>
      <c r="B4161" s="68" t="n">
        <v>46211</v>
      </c>
      <c r="C4161" s="69" t="n">
        <v>2026</v>
      </c>
      <c r="D4161" t="inlineStr">
        <is>
          <t>Jul</t>
        </is>
      </c>
      <c r="E4161" t="inlineStr">
        <is>
          <t>Japan</t>
        </is>
      </c>
      <c r="F4161" t="inlineStr">
        <is>
          <t>Japan</t>
        </is>
      </c>
      <c r="G4161" t="inlineStr">
        <is>
          <t>Hilux</t>
        </is>
      </c>
      <c r="H4161" t="inlineStr">
        <is>
          <t>Dealer retail</t>
        </is>
      </c>
      <c r="I4161" t="inlineStr">
        <is>
          <t>Private buyer</t>
        </is>
      </c>
      <c r="J4161" t="inlineStr">
        <is>
          <t>Olivia Brown</t>
        </is>
      </c>
      <c r="K4161" s="70" t="n">
        <v>13</v>
      </c>
      <c r="L4161" s="71" t="n">
        <v>3913709.84</v>
      </c>
      <c r="M4161" s="71" t="n">
        <v>50878227.92</v>
      </c>
      <c r="N4161" s="71" t="n">
        <v>1526346.84</v>
      </c>
      <c r="O4161" s="71" t="n">
        <v>49351881.08</v>
      </c>
      <c r="P4161" s="71" t="n">
        <v>40492210.11</v>
      </c>
      <c r="Q4161" s="71" t="n">
        <v>8859670.970000001</v>
      </c>
      <c r="R4161" t="inlineStr">
        <is>
          <t>OS-03</t>
        </is>
      </c>
      <c r="S4161" t="inlineStr">
        <is>
          <t>Petrol</t>
        </is>
      </c>
      <c r="T4161" s="70" t="n">
        <v>13</v>
      </c>
      <c r="U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TY104153</t>
        </is>
      </c>
      <c r="B4162" s="68" t="n">
        <v>46211</v>
      </c>
      <c r="C4162" s="69" t="n">
        <v>2026</v>
      </c>
      <c r="D4162" t="inlineStr">
        <is>
          <t>Jul</t>
        </is>
      </c>
      <c r="E4162" t="inlineStr">
        <is>
          <t>Japan</t>
        </is>
      </c>
      <c r="F4162" t="inlineStr">
        <is>
          <t>Japan</t>
        </is>
      </c>
      <c r="G4162" t="inlineStr">
        <is>
          <t>Hilux</t>
        </is>
      </c>
      <c r="H4162" t="inlineStr">
        <is>
          <t>Dealer retail</t>
        </is>
      </c>
      <c r="I4162" t="inlineStr">
        <is>
          <t>Private buyer</t>
        </is>
      </c>
      <c r="J4162" t="inlineStr">
        <is>
          <t>Aisha Bello</t>
        </is>
      </c>
      <c r="K4162" s="70" t="n">
        <v>9</v>
      </c>
      <c r="L4162" s="71" t="n">
        <v>4028783.55</v>
      </c>
      <c r="M4162" s="71" t="n">
        <v>36259051.95</v>
      </c>
      <c r="N4162" s="71" t="n">
        <v>725181.04</v>
      </c>
      <c r="O4162" s="71" t="n">
        <v>35533870.91</v>
      </c>
      <c r="P4162" s="71" t="n">
        <v>28269197.76</v>
      </c>
      <c r="Q4162" s="71" t="n">
        <v>7264673.15</v>
      </c>
      <c r="R4162" t="inlineStr">
        <is>
          <t>TK-04</t>
        </is>
      </c>
      <c r="S4162" t="inlineStr">
        <is>
          <t>Diesel</t>
        </is>
      </c>
      <c r="T4162" s="70" t="n">
        <v>9</v>
      </c>
      <c r="U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TY104154</t>
        </is>
      </c>
      <c r="B4163" s="68" t="n">
        <v>46212</v>
      </c>
      <c r="C4163" s="69" t="n">
        <v>2026</v>
      </c>
      <c r="D4163" t="inlineStr">
        <is>
          <t>Jul</t>
        </is>
      </c>
      <c r="E4163" t="inlineStr">
        <is>
          <t>North America</t>
        </is>
      </c>
      <c r="F4163" t="inlineStr">
        <is>
          <t>Canada</t>
        </is>
      </c>
      <c r="G4163" t="inlineStr">
        <is>
          <t>Prius</t>
        </is>
      </c>
      <c r="H4163" t="inlineStr">
        <is>
          <t>Dealer retail</t>
        </is>
      </c>
      <c r="I4163" t="inlineStr">
        <is>
          <t>Private buyer</t>
        </is>
      </c>
      <c r="J4163" t="inlineStr">
        <is>
          <t>Noah Smith</t>
        </is>
      </c>
      <c r="K4163" s="70" t="n">
        <v>46</v>
      </c>
      <c r="L4163" s="71" t="n">
        <v>3497796.53</v>
      </c>
      <c r="M4163" s="71" t="n">
        <v>160898640.38</v>
      </c>
      <c r="N4163" s="71" t="n">
        <v>0</v>
      </c>
      <c r="O4163" s="71" t="n">
        <v>160898640.38</v>
      </c>
      <c r="P4163" s="71" t="n">
        <v>129240097.33</v>
      </c>
      <c r="Q4163" s="71" t="n">
        <v>31658543.05</v>
      </c>
      <c r="R4163" t="inlineStr">
        <is>
          <t>TO-01</t>
        </is>
      </c>
      <c r="S4163" t="inlineStr">
        <is>
          <t>Hybrid</t>
        </is>
      </c>
      <c r="T4163" s="70" t="n">
        <v>44</v>
      </c>
      <c r="U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TY104155</t>
        </is>
      </c>
      <c r="B4164" s="68" t="n">
        <v>46212</v>
      </c>
      <c r="C4164" s="69" t="n">
        <v>2026</v>
      </c>
      <c r="D4164" t="inlineStr">
        <is>
          <t>Jul</t>
        </is>
      </c>
      <c r="E4164" t="inlineStr">
        <is>
          <t>Europe</t>
        </is>
      </c>
      <c r="F4164" t="inlineStr">
        <is>
          <t>UK</t>
        </is>
      </c>
      <c r="G4164" t="inlineStr">
        <is>
          <t>bZ4X</t>
        </is>
      </c>
      <c r="H4164" t="inlineStr">
        <is>
          <t>Dealer retail</t>
        </is>
      </c>
      <c r="I4164" t="inlineStr">
        <is>
          <t>Private buyer</t>
        </is>
      </c>
      <c r="J4164" t="inlineStr">
        <is>
          <t>Zoya Ahmed</t>
        </is>
      </c>
      <c r="K4164" s="70" t="n">
        <v>12</v>
      </c>
      <c r="L4164" s="71" t="n">
        <v>6673533.49</v>
      </c>
      <c r="M4164" s="71" t="n">
        <v>80082401.88</v>
      </c>
      <c r="N4164" s="71" t="n">
        <v>0</v>
      </c>
      <c r="O4164" s="71" t="n">
        <v>80082401.88</v>
      </c>
      <c r="P4164" s="71" t="n">
        <v>62803132.83</v>
      </c>
      <c r="Q4164" s="71" t="n">
        <v>17279269.05</v>
      </c>
      <c r="R4164" t="inlineStr">
        <is>
          <t>LN-03</t>
        </is>
      </c>
      <c r="S4164" t="inlineStr">
        <is>
          <t>EV</t>
        </is>
      </c>
      <c r="T4164" s="70" t="n">
        <v>12</v>
      </c>
      <c r="U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TY104156</t>
        </is>
      </c>
      <c r="B4165" s="68" t="n">
        <v>46212</v>
      </c>
      <c r="C4165" s="69" t="n">
        <v>2026</v>
      </c>
      <c r="D4165" t="inlineStr">
        <is>
          <t>Jul</t>
        </is>
      </c>
      <c r="E4165" t="inlineStr">
        <is>
          <t>Japan</t>
        </is>
      </c>
      <c r="F4165" t="inlineStr">
        <is>
          <t>Japan</t>
        </is>
      </c>
      <c r="G4165" t="inlineStr">
        <is>
          <t>Camry</t>
        </is>
      </c>
      <c r="H4165" t="inlineStr">
        <is>
          <t>Fleet</t>
        </is>
      </c>
      <c r="I4165" t="inlineStr">
        <is>
          <t>Private buyer</t>
        </is>
      </c>
      <c r="J4165" t="inlineStr">
        <is>
          <t>Emma Clarke</t>
        </is>
      </c>
      <c r="K4165" s="70" t="n">
        <v>35</v>
      </c>
      <c r="L4165" s="71" t="n">
        <v>4128022.71</v>
      </c>
      <c r="M4165" s="71" t="n">
        <v>144480794.85</v>
      </c>
      <c r="N4165" s="71" t="n">
        <v>7224039.74</v>
      </c>
      <c r="O4165" s="71" t="n">
        <v>137256755.11</v>
      </c>
      <c r="P4165" s="71" t="n">
        <v>109780412.83</v>
      </c>
      <c r="Q4165" s="71" t="n">
        <v>27476342.28</v>
      </c>
      <c r="R4165" t="inlineStr">
        <is>
          <t>TK-01</t>
        </is>
      </c>
      <c r="S4165" t="inlineStr">
        <is>
          <t>Hybrid</t>
        </is>
      </c>
      <c r="T4165" s="70" t="n">
        <v>39</v>
      </c>
      <c r="U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TY104157</t>
        </is>
      </c>
      <c r="B4166" s="68" t="n">
        <v>46212</v>
      </c>
      <c r="C4166" s="69" t="n">
        <v>2026</v>
      </c>
      <c r="D4166" t="inlineStr">
        <is>
          <t>Jul</t>
        </is>
      </c>
      <c r="E4166" t="inlineStr">
        <is>
          <t>North America</t>
        </is>
      </c>
      <c r="F4166" t="inlineStr">
        <is>
          <t>USA</t>
        </is>
      </c>
      <c r="G4166" t="inlineStr">
        <is>
          <t>Camry</t>
        </is>
      </c>
      <c r="H4166" t="inlineStr">
        <is>
          <t>Fleet</t>
        </is>
      </c>
      <c r="I4166" t="inlineStr">
        <is>
          <t>Private buyer</t>
        </is>
      </c>
      <c r="J4166" t="inlineStr">
        <is>
          <t>Wei Chen</t>
        </is>
      </c>
      <c r="K4166" s="70" t="n">
        <v>29</v>
      </c>
      <c r="L4166" s="71" t="n">
        <v>3842353.29</v>
      </c>
      <c r="M4166" s="71" t="n">
        <v>111428245.41</v>
      </c>
      <c r="N4166" s="71" t="n">
        <v>0</v>
      </c>
      <c r="O4166" s="71" t="n">
        <v>111428245.41</v>
      </c>
      <c r="P4166" s="71" t="n">
        <v>89383343.98999999</v>
      </c>
      <c r="Q4166" s="71" t="n">
        <v>22044901.42</v>
      </c>
      <c r="R4166" t="inlineStr">
        <is>
          <t>TX-02</t>
        </is>
      </c>
      <c r="S4166" t="inlineStr">
        <is>
          <t>Petrol</t>
        </is>
      </c>
      <c r="T4166" s="70" t="n">
        <v>32</v>
      </c>
      <c r="U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TY104158</t>
        </is>
      </c>
      <c r="B4167" s="68" t="n">
        <v>46212</v>
      </c>
      <c r="C4167" s="69" t="n">
        <v>2026</v>
      </c>
      <c r="D4167" t="inlineStr">
        <is>
          <t>Jul</t>
        </is>
      </c>
      <c r="E4167" t="inlineStr">
        <is>
          <t>Japan</t>
        </is>
      </c>
      <c r="F4167" t="inlineStr">
        <is>
          <t>Japan</t>
        </is>
      </c>
      <c r="G4167" t="inlineStr">
        <is>
          <t>Corolla</t>
        </is>
      </c>
      <c r="H4167" t="inlineStr">
        <is>
          <t>Fleet</t>
        </is>
      </c>
      <c r="I4167" t="inlineStr">
        <is>
          <t>Private buyer</t>
        </is>
      </c>
      <c r="J4167" t="inlineStr">
        <is>
          <t>Mei Lin</t>
        </is>
      </c>
      <c r="K4167" s="70" t="n">
        <v>31</v>
      </c>
      <c r="L4167" s="71" t="n">
        <v>2993150.45</v>
      </c>
      <c r="M4167" s="71" t="n">
        <v>92787663.95</v>
      </c>
      <c r="N4167" s="71" t="n">
        <v>2783629.92</v>
      </c>
      <c r="O4167" s="71" t="n">
        <v>90004034.03</v>
      </c>
      <c r="P4167" s="71" t="n">
        <v>73785938.70999999</v>
      </c>
      <c r="Q4167" s="71" t="n">
        <v>16218095.32</v>
      </c>
      <c r="R4167" t="inlineStr">
        <is>
          <t>OS-03</t>
        </is>
      </c>
      <c r="S4167" t="inlineStr">
        <is>
          <t>Petrol</t>
        </is>
      </c>
      <c r="T4167" s="70" t="n">
        <v>31</v>
      </c>
      <c r="U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TY104159</t>
        </is>
      </c>
      <c r="B4168" s="68" t="n">
        <v>46212</v>
      </c>
      <c r="C4168" s="69" t="n">
        <v>2026</v>
      </c>
      <c r="D4168" t="inlineStr">
        <is>
          <t>Jul</t>
        </is>
      </c>
      <c r="E4168" t="inlineStr">
        <is>
          <t>Europe</t>
        </is>
      </c>
      <c r="F4168" t="inlineStr">
        <is>
          <t>UK</t>
        </is>
      </c>
      <c r="G4168" t="inlineStr">
        <is>
          <t>RAV4</t>
        </is>
      </c>
      <c r="H4168" t="inlineStr">
        <is>
          <t>Dealer retail</t>
        </is>
      </c>
      <c r="I4168" t="inlineStr">
        <is>
          <t>Company fleet</t>
        </is>
      </c>
      <c r="J4168" t="inlineStr">
        <is>
          <t>Lucas Martin</t>
        </is>
      </c>
      <c r="K4168" s="70" t="n">
        <v>45</v>
      </c>
      <c r="L4168" s="71" t="n">
        <v>3775728.49</v>
      </c>
      <c r="M4168" s="71" t="n">
        <v>169907782.05</v>
      </c>
      <c r="N4168" s="71" t="n">
        <v>0</v>
      </c>
      <c r="O4168" s="71" t="n">
        <v>169907782.05</v>
      </c>
      <c r="P4168" s="71" t="n">
        <v>125277931.57</v>
      </c>
      <c r="Q4168" s="71" t="n">
        <v>44629850.48</v>
      </c>
      <c r="R4168" t="inlineStr">
        <is>
          <t>LN-02</t>
        </is>
      </c>
      <c r="S4168" t="inlineStr">
        <is>
          <t>Hybrid</t>
        </is>
      </c>
      <c r="T4168" s="70" t="n">
        <v>45</v>
      </c>
      <c r="U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TY104160</t>
        </is>
      </c>
      <c r="B4169" s="68" t="n">
        <v>46212</v>
      </c>
      <c r="C4169" s="69" t="n">
        <v>2026</v>
      </c>
      <c r="D4169" t="inlineStr">
        <is>
          <t>Jul</t>
        </is>
      </c>
      <c r="E4169" t="inlineStr">
        <is>
          <t>Middle East</t>
        </is>
      </c>
      <c r="F4169" t="inlineStr">
        <is>
          <t>Saudi Arabia</t>
        </is>
      </c>
      <c r="G4169" t="inlineStr">
        <is>
          <t>Corolla</t>
        </is>
      </c>
      <c r="H4169" t="inlineStr">
        <is>
          <t>Dealer retail</t>
        </is>
      </c>
      <c r="I4169" t="inlineStr">
        <is>
          <t>Company fleet</t>
        </is>
      </c>
      <c r="J4169" t="inlineStr">
        <is>
          <t>Ravindra Patil</t>
        </is>
      </c>
      <c r="K4169" s="70" t="n">
        <v>38</v>
      </c>
      <c r="L4169" s="71" t="n">
        <v>2719012.68</v>
      </c>
      <c r="M4169" s="71" t="n">
        <v>103322481.84</v>
      </c>
      <c r="N4169" s="71" t="n">
        <v>3099674.46</v>
      </c>
      <c r="O4169" s="71" t="n">
        <v>100222807.38</v>
      </c>
      <c r="P4169" s="71" t="n">
        <v>87880196.31999999</v>
      </c>
      <c r="Q4169" s="71" t="n">
        <v>12342611.06</v>
      </c>
      <c r="R4169" t="inlineStr">
        <is>
          <t>RY-02</t>
        </is>
      </c>
      <c r="S4169" t="inlineStr">
        <is>
          <t>Hybrid</t>
        </is>
      </c>
      <c r="T4169" s="70" t="n">
        <v>39</v>
      </c>
      <c r="U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TY104161</t>
        </is>
      </c>
      <c r="B4170" s="68" t="n">
        <v>46212</v>
      </c>
      <c r="C4170" s="69" t="n">
        <v>2026</v>
      </c>
      <c r="D4170" t="inlineStr">
        <is>
          <t>Jul</t>
        </is>
      </c>
      <c r="E4170" t="inlineStr">
        <is>
          <t>Asia</t>
        </is>
      </c>
      <c r="F4170" t="inlineStr">
        <is>
          <t>Indonesia</t>
        </is>
      </c>
      <c r="G4170" t="inlineStr">
        <is>
          <t>Corolla</t>
        </is>
      </c>
      <c r="H4170" t="inlineStr">
        <is>
          <t>Dealer retail</t>
        </is>
      </c>
      <c r="I4170" t="inlineStr">
        <is>
          <t>Government</t>
        </is>
      </c>
      <c r="J4170" t="inlineStr">
        <is>
          <t>Priya Nair</t>
        </is>
      </c>
      <c r="K4170" s="70" t="n">
        <v>26</v>
      </c>
      <c r="L4170" s="71" t="n">
        <v>2710679.88</v>
      </c>
      <c r="M4170" s="71" t="n">
        <v>70477676.88</v>
      </c>
      <c r="N4170" s="71" t="n">
        <v>1409553.54</v>
      </c>
      <c r="O4170" s="71" t="n">
        <v>69068123.34</v>
      </c>
      <c r="P4170" s="71" t="n">
        <v>61798416.16</v>
      </c>
      <c r="Q4170" s="71" t="n">
        <v>7269707.18</v>
      </c>
      <c r="R4170" t="inlineStr">
        <is>
          <t>JK-02</t>
        </is>
      </c>
      <c r="S4170" t="inlineStr">
        <is>
          <t>Petrol</t>
        </is>
      </c>
      <c r="T4170" s="70" t="n">
        <v>27</v>
      </c>
      <c r="U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TY104162</t>
        </is>
      </c>
      <c r="B4171" s="68" t="n">
        <v>46212</v>
      </c>
      <c r="C4171" s="69" t="n">
        <v>2026</v>
      </c>
      <c r="D4171" t="inlineStr">
        <is>
          <t>Jul</t>
        </is>
      </c>
      <c r="E4171" t="inlineStr">
        <is>
          <t>North America</t>
        </is>
      </c>
      <c r="F4171" t="inlineStr">
        <is>
          <t>USA</t>
        </is>
      </c>
      <c r="G4171" t="inlineStr">
        <is>
          <t>Corolla</t>
        </is>
      </c>
      <c r="H4171" t="inlineStr">
        <is>
          <t>Fleet</t>
        </is>
      </c>
      <c r="I4171" t="inlineStr">
        <is>
          <t>Private buyer</t>
        </is>
      </c>
      <c r="J4171" t="inlineStr">
        <is>
          <t>Sophie Müller</t>
        </is>
      </c>
      <c r="K4171" s="70" t="n">
        <v>3</v>
      </c>
      <c r="L4171" s="71" t="n">
        <v>2860888.34</v>
      </c>
      <c r="M4171" s="71" t="n">
        <v>8582665.02</v>
      </c>
      <c r="N4171" s="71" t="n">
        <v>257479.95</v>
      </c>
      <c r="O4171" s="71" t="n">
        <v>8325185.07</v>
      </c>
      <c r="P4171" s="71" t="n">
        <v>7028120.5</v>
      </c>
      <c r="Q4171" s="71" t="n">
        <v>1297064.57</v>
      </c>
      <c r="R4171" t="inlineStr">
        <is>
          <t>NY-02</t>
        </is>
      </c>
      <c r="S4171" t="inlineStr">
        <is>
          <t>Hybrid</t>
        </is>
      </c>
      <c r="T4171" s="70" t="n">
        <v>3</v>
      </c>
      <c r="U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TY104163</t>
        </is>
      </c>
      <c r="B4172" s="68" t="n">
        <v>46213</v>
      </c>
      <c r="C4172" s="69" t="n">
        <v>2026</v>
      </c>
      <c r="D4172" t="inlineStr">
        <is>
          <t>Jul</t>
        </is>
      </c>
      <c r="E4172" t="inlineStr">
        <is>
          <t>North America</t>
        </is>
      </c>
      <c r="F4172" t="inlineStr">
        <is>
          <t>USA</t>
        </is>
      </c>
      <c r="G4172" t="inlineStr">
        <is>
          <t>RAV4</t>
        </is>
      </c>
      <c r="H4172" t="inlineStr">
        <is>
          <t>Fleet</t>
        </is>
      </c>
      <c r="I4172" t="inlineStr">
        <is>
          <t>Private buyer</t>
        </is>
      </c>
      <c r="J4172" t="inlineStr">
        <is>
          <t>Emma Clarke</t>
        </is>
      </c>
      <c r="K4172" s="70" t="n">
        <v>22</v>
      </c>
      <c r="L4172" s="71" t="n">
        <v>3949306.47</v>
      </c>
      <c r="M4172" s="71" t="n">
        <v>86884742.34</v>
      </c>
      <c r="N4172" s="71" t="n">
        <v>4344237.12</v>
      </c>
      <c r="O4172" s="71" t="n">
        <v>82540505.22</v>
      </c>
      <c r="P4172" s="71" t="n">
        <v>60770759.41</v>
      </c>
      <c r="Q4172" s="71" t="n">
        <v>21769745.81</v>
      </c>
      <c r="R4172" t="inlineStr">
        <is>
          <t>TX-03</t>
        </is>
      </c>
      <c r="S4172" t="inlineStr">
        <is>
          <t>Hybrid</t>
        </is>
      </c>
      <c r="T4172" s="70" t="n">
        <v>21</v>
      </c>
      <c r="U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TY104164</t>
        </is>
      </c>
      <c r="B4173" s="68" t="n">
        <v>46213</v>
      </c>
      <c r="C4173" s="69" t="n">
        <v>2026</v>
      </c>
      <c r="D4173" t="inlineStr">
        <is>
          <t>Jul</t>
        </is>
      </c>
      <c r="E4173" t="inlineStr">
        <is>
          <t>North America</t>
        </is>
      </c>
      <c r="F4173" t="inlineStr">
        <is>
          <t>Canada</t>
        </is>
      </c>
      <c r="G4173" t="inlineStr">
        <is>
          <t>Corolla</t>
        </is>
      </c>
      <c r="H4173" t="inlineStr">
        <is>
          <t>Dealer retail</t>
        </is>
      </c>
      <c r="I4173" t="inlineStr">
        <is>
          <t>Private buyer</t>
        </is>
      </c>
      <c r="J4173" t="inlineStr">
        <is>
          <t>Kofi Mensah</t>
        </is>
      </c>
      <c r="K4173" s="70" t="n">
        <v>33</v>
      </c>
      <c r="L4173" s="71" t="n">
        <v>2937919.43</v>
      </c>
      <c r="M4173" s="71" t="n">
        <v>96951341.19</v>
      </c>
      <c r="N4173" s="71" t="n">
        <v>0</v>
      </c>
      <c r="O4173" s="71" t="n">
        <v>96951341.19</v>
      </c>
      <c r="P4173" s="71" t="n">
        <v>76470306.97</v>
      </c>
      <c r="Q4173" s="71" t="n">
        <v>20481034.22</v>
      </c>
      <c r="R4173" t="inlineStr">
        <is>
          <t>TO-02</t>
        </is>
      </c>
      <c r="S4173" t="inlineStr">
        <is>
          <t>Petrol</t>
        </is>
      </c>
      <c r="T4173" s="70" t="n">
        <v>36</v>
      </c>
      <c r="U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TY104165</t>
        </is>
      </c>
      <c r="B4174" s="68" t="n">
        <v>46213</v>
      </c>
      <c r="C4174" s="69" t="n">
        <v>2026</v>
      </c>
      <c r="D4174" t="inlineStr">
        <is>
          <t>Jul</t>
        </is>
      </c>
      <c r="E4174" t="inlineStr">
        <is>
          <t>Asia</t>
        </is>
      </c>
      <c r="F4174" t="inlineStr">
        <is>
          <t>India</t>
        </is>
      </c>
      <c r="G4174" t="inlineStr">
        <is>
          <t>Land Cruiser</t>
        </is>
      </c>
      <c r="H4174" t="inlineStr">
        <is>
          <t>Online reservation</t>
        </is>
      </c>
      <c r="I4174" t="inlineStr">
        <is>
          <t>Private buyer</t>
        </is>
      </c>
      <c r="J4174" t="inlineStr">
        <is>
          <t>Olivia Brown</t>
        </is>
      </c>
      <c r="K4174" s="70" t="n">
        <v>2</v>
      </c>
      <c r="L4174" s="71" t="n">
        <v>8113369.12</v>
      </c>
      <c r="M4174" s="71" t="n">
        <v>16226738.24</v>
      </c>
      <c r="N4174" s="71" t="n">
        <v>486802.15</v>
      </c>
      <c r="O4174" s="71" t="n">
        <v>15739936.09</v>
      </c>
      <c r="P4174" s="71" t="n">
        <v>10768231.57</v>
      </c>
      <c r="Q4174" s="71" t="n">
        <v>4971704.52</v>
      </c>
      <c r="R4174" t="inlineStr">
        <is>
          <t>PU-04</t>
        </is>
      </c>
      <c r="S4174" t="inlineStr">
        <is>
          <t>Petrol</t>
        </is>
      </c>
      <c r="T4174" s="70" t="n">
        <v>2</v>
      </c>
      <c r="U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TY104166</t>
        </is>
      </c>
      <c r="B4175" s="68" t="n">
        <v>46213</v>
      </c>
      <c r="C4175" s="69" t="n">
        <v>2026</v>
      </c>
      <c r="D4175" t="inlineStr">
        <is>
          <t>Jul</t>
        </is>
      </c>
      <c r="E4175" t="inlineStr">
        <is>
          <t>Asia</t>
        </is>
      </c>
      <c r="F4175" t="inlineStr">
        <is>
          <t>India</t>
        </is>
      </c>
      <c r="G4175" t="inlineStr">
        <is>
          <t>Prius</t>
        </is>
      </c>
      <c r="H4175" t="inlineStr">
        <is>
          <t>Fleet</t>
        </is>
      </c>
      <c r="I4175" t="inlineStr">
        <is>
          <t>Company fleet</t>
        </is>
      </c>
      <c r="J4175" t="inlineStr">
        <is>
          <t>Carlos Silva</t>
        </is>
      </c>
      <c r="K4175" s="70" t="n">
        <v>25</v>
      </c>
      <c r="L4175" s="71" t="n">
        <v>3493472.51</v>
      </c>
      <c r="M4175" s="71" t="n">
        <v>87336812.75</v>
      </c>
      <c r="N4175" s="71" t="n">
        <v>2620104.38</v>
      </c>
      <c r="O4175" s="71" t="n">
        <v>84716708.37</v>
      </c>
      <c r="P4175" s="71" t="n">
        <v>69338748.06</v>
      </c>
      <c r="Q4175" s="71" t="n">
        <v>15377960.31</v>
      </c>
      <c r="R4175" t="inlineStr">
        <is>
          <t>BL-04</t>
        </is>
      </c>
      <c r="S4175" t="inlineStr">
        <is>
          <t>Hybrid</t>
        </is>
      </c>
      <c r="T4175" s="70" t="n">
        <v>25</v>
      </c>
      <c r="U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TY104167</t>
        </is>
      </c>
      <c r="B4176" s="68" t="n">
        <v>46213</v>
      </c>
      <c r="C4176" s="69" t="n">
        <v>2026</v>
      </c>
      <c r="D4176" t="inlineStr">
        <is>
          <t>Jul</t>
        </is>
      </c>
      <c r="E4176" t="inlineStr">
        <is>
          <t>Asia</t>
        </is>
      </c>
      <c r="F4176" t="inlineStr">
        <is>
          <t>Indonesia</t>
        </is>
      </c>
      <c r="G4176" t="inlineStr">
        <is>
          <t>Hilux</t>
        </is>
      </c>
      <c r="H4176" t="inlineStr">
        <is>
          <t>Dealer retail</t>
        </is>
      </c>
      <c r="I4176" t="inlineStr">
        <is>
          <t>Government</t>
        </is>
      </c>
      <c r="J4176" t="inlineStr">
        <is>
          <t>Carlos Silva</t>
        </is>
      </c>
      <c r="K4176" s="70" t="n">
        <v>31</v>
      </c>
      <c r="L4176" s="71" t="n">
        <v>3869858.89</v>
      </c>
      <c r="M4176" s="71" t="n">
        <v>119965625.59</v>
      </c>
      <c r="N4176" s="71" t="n">
        <v>5998281.28</v>
      </c>
      <c r="O4176" s="71" t="n">
        <v>113967344.31</v>
      </c>
      <c r="P4176" s="71" t="n">
        <v>97723781.76000001</v>
      </c>
      <c r="Q4176" s="71" t="n">
        <v>16243562.55</v>
      </c>
      <c r="R4176" t="inlineStr">
        <is>
          <t>JK-04</t>
        </is>
      </c>
      <c r="S4176" t="inlineStr">
        <is>
          <t>Petrol</t>
        </is>
      </c>
      <c r="T4176" s="70" t="n">
        <v>31</v>
      </c>
      <c r="U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TY104168</t>
        </is>
      </c>
      <c r="B4177" s="68" t="n">
        <v>46213</v>
      </c>
      <c r="C4177" s="69" t="n">
        <v>2026</v>
      </c>
      <c r="D4177" t="inlineStr">
        <is>
          <t>Jul</t>
        </is>
      </c>
      <c r="E4177" t="inlineStr">
        <is>
          <t>North America</t>
        </is>
      </c>
      <c r="F4177" t="inlineStr">
        <is>
          <t>Canada</t>
        </is>
      </c>
      <c r="G4177" t="inlineStr">
        <is>
          <t>RAV4</t>
        </is>
      </c>
      <c r="H4177" t="inlineStr">
        <is>
          <t>Dealer retail</t>
        </is>
      </c>
      <c r="I4177" t="inlineStr">
        <is>
          <t>Government</t>
        </is>
      </c>
      <c r="J4177" t="inlineStr">
        <is>
          <t>Aisha Bello</t>
        </is>
      </c>
      <c r="K4177" s="70" t="n">
        <v>4</v>
      </c>
      <c r="L4177" s="71" t="n">
        <v>3827482.11</v>
      </c>
      <c r="M4177" s="71" t="n">
        <v>15309928.44</v>
      </c>
      <c r="N4177" s="71" t="n">
        <v>0</v>
      </c>
      <c r="O4177" s="71" t="n">
        <v>15309928.44</v>
      </c>
      <c r="P4177" s="71" t="n">
        <v>11692868.57</v>
      </c>
      <c r="Q4177" s="71" t="n">
        <v>3617059.87</v>
      </c>
      <c r="R4177" t="inlineStr">
        <is>
          <t>TO-02</t>
        </is>
      </c>
      <c r="S4177" t="inlineStr">
        <is>
          <t>Petrol</t>
        </is>
      </c>
      <c r="T4177" s="70" t="n">
        <v>4</v>
      </c>
      <c r="U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TY104169</t>
        </is>
      </c>
      <c r="B4178" s="68" t="n">
        <v>46213</v>
      </c>
      <c r="C4178" s="69" t="n">
        <v>2026</v>
      </c>
      <c r="D4178" t="inlineStr">
        <is>
          <t>Jul</t>
        </is>
      </c>
      <c r="E4178" t="inlineStr">
        <is>
          <t>Japan</t>
        </is>
      </c>
      <c r="F4178" t="inlineStr">
        <is>
          <t>Japan</t>
        </is>
      </c>
      <c r="G4178" t="inlineStr">
        <is>
          <t>Corolla</t>
        </is>
      </c>
      <c r="H4178" t="inlineStr">
        <is>
          <t>Dealer retail</t>
        </is>
      </c>
      <c r="I4178" t="inlineStr">
        <is>
          <t>Private buyer</t>
        </is>
      </c>
      <c r="J4178" t="inlineStr">
        <is>
          <t>Liam O'Brien</t>
        </is>
      </c>
      <c r="K4178" s="70" t="n">
        <v>23</v>
      </c>
      <c r="L4178" s="71" t="n">
        <v>2934970.67</v>
      </c>
      <c r="M4178" s="71" t="n">
        <v>67504325.41</v>
      </c>
      <c r="N4178" s="71" t="n">
        <v>0</v>
      </c>
      <c r="O4178" s="71" t="n">
        <v>67504325.41</v>
      </c>
      <c r="P4178" s="71" t="n">
        <v>51567700.86</v>
      </c>
      <c r="Q4178" s="71" t="n">
        <v>15936624.55</v>
      </c>
      <c r="R4178" t="inlineStr">
        <is>
          <t>OS-02</t>
        </is>
      </c>
      <c r="S4178" t="inlineStr">
        <is>
          <t>Petrol</t>
        </is>
      </c>
      <c r="T4178" s="70" t="n">
        <v>25</v>
      </c>
      <c r="U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TY104170</t>
        </is>
      </c>
      <c r="B4179" s="68" t="n">
        <v>46213</v>
      </c>
      <c r="C4179" s="69" t="n">
        <v>2026</v>
      </c>
      <c r="D4179" t="inlineStr">
        <is>
          <t>Jul</t>
        </is>
      </c>
      <c r="E4179" t="inlineStr">
        <is>
          <t>Asia</t>
        </is>
      </c>
      <c r="F4179" t="inlineStr">
        <is>
          <t>Indonesia</t>
        </is>
      </c>
      <c r="G4179" t="inlineStr">
        <is>
          <t>Corolla</t>
        </is>
      </c>
      <c r="H4179" t="inlineStr">
        <is>
          <t>Dealer retail</t>
        </is>
      </c>
      <c r="I4179" t="inlineStr">
        <is>
          <t>Private buyer</t>
        </is>
      </c>
      <c r="J4179" t="inlineStr">
        <is>
          <t>Ruhi Shaikh</t>
        </is>
      </c>
      <c r="K4179" s="70" t="n">
        <v>42</v>
      </c>
      <c r="L4179" s="71" t="n">
        <v>2671267.43</v>
      </c>
      <c r="M4179" s="71" t="n">
        <v>112193232.06</v>
      </c>
      <c r="N4179" s="71" t="n">
        <v>2243864.64</v>
      </c>
      <c r="O4179" s="71" t="n">
        <v>109949367.42</v>
      </c>
      <c r="P4179" s="71" t="n">
        <v>97271924.01000001</v>
      </c>
      <c r="Q4179" s="71" t="n">
        <v>12677443.41</v>
      </c>
      <c r="R4179" t="inlineStr">
        <is>
          <t>JK-01</t>
        </is>
      </c>
      <c r="S4179" t="inlineStr">
        <is>
          <t>Hybrid</t>
        </is>
      </c>
      <c r="T4179" s="70" t="n">
        <v>44</v>
      </c>
      <c r="U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TY104171</t>
        </is>
      </c>
      <c r="B4180" s="68" t="n">
        <v>46213</v>
      </c>
      <c r="C4180" s="69" t="n">
        <v>2026</v>
      </c>
      <c r="D4180" t="inlineStr">
        <is>
          <t>Jul</t>
        </is>
      </c>
      <c r="E4180" t="inlineStr">
        <is>
          <t>Asia</t>
        </is>
      </c>
      <c r="F4180" t="inlineStr">
        <is>
          <t>Thailand</t>
        </is>
      </c>
      <c r="G4180" t="inlineStr">
        <is>
          <t>bZ4X</t>
        </is>
      </c>
      <c r="H4180" t="inlineStr">
        <is>
          <t>Dealer retail</t>
        </is>
      </c>
      <c r="I4180" t="inlineStr">
        <is>
          <t>Company fleet</t>
        </is>
      </c>
      <c r="J4180" t="inlineStr">
        <is>
          <t>Omar Haddad</t>
        </is>
      </c>
      <c r="K4180" s="70" t="n">
        <v>41</v>
      </c>
      <c r="L4180" s="71" t="n">
        <v>6864769.48</v>
      </c>
      <c r="M4180" s="71" t="n">
        <v>281455548.68</v>
      </c>
      <c r="N4180" s="71" t="n">
        <v>0</v>
      </c>
      <c r="O4180" s="71" t="n">
        <v>281455548.68</v>
      </c>
      <c r="P4180" s="71" t="n">
        <v>222328995.56</v>
      </c>
      <c r="Q4180" s="71" t="n">
        <v>59126553.12</v>
      </c>
      <c r="R4180" t="inlineStr">
        <is>
          <t>BK-03</t>
        </is>
      </c>
      <c r="S4180" t="inlineStr">
        <is>
          <t>EV</t>
        </is>
      </c>
      <c r="T4180" s="70" t="n">
        <v>43</v>
      </c>
      <c r="U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TY104172</t>
        </is>
      </c>
      <c r="B4181" s="68" t="n">
        <v>46214</v>
      </c>
      <c r="C4181" s="69" t="n">
        <v>2026</v>
      </c>
      <c r="D4181" t="inlineStr">
        <is>
          <t>Jul</t>
        </is>
      </c>
      <c r="E4181" t="inlineStr">
        <is>
          <t>Middle East</t>
        </is>
      </c>
      <c r="F4181" t="inlineStr">
        <is>
          <t>Saudi Arabia</t>
        </is>
      </c>
      <c r="G4181" t="inlineStr">
        <is>
          <t>Prius</t>
        </is>
      </c>
      <c r="H4181" t="inlineStr">
        <is>
          <t>Dealer retail</t>
        </is>
      </c>
      <c r="I4181" t="inlineStr">
        <is>
          <t>Private buyer</t>
        </is>
      </c>
      <c r="J4181" t="inlineStr">
        <is>
          <t>Ruhi Shaikh</t>
        </is>
      </c>
      <c r="K4181" s="70" t="n">
        <v>28</v>
      </c>
      <c r="L4181" s="71" t="n">
        <v>3745159.92</v>
      </c>
      <c r="M4181" s="71" t="n">
        <v>104864477.76</v>
      </c>
      <c r="N4181" s="71" t="n">
        <v>3145934.33</v>
      </c>
      <c r="O4181" s="71" t="n">
        <v>101718543.43</v>
      </c>
      <c r="P4181" s="71" t="n">
        <v>81203672.38</v>
      </c>
      <c r="Q4181" s="71" t="n">
        <v>20514871.05</v>
      </c>
      <c r="R4181" t="inlineStr">
        <is>
          <t>RY-01</t>
        </is>
      </c>
      <c r="S4181" t="inlineStr">
        <is>
          <t>Hybrid</t>
        </is>
      </c>
      <c r="T4181" s="70" t="n">
        <v>30</v>
      </c>
      <c r="U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TY104173</t>
        </is>
      </c>
      <c r="B4182" s="68" t="n">
        <v>46214</v>
      </c>
      <c r="C4182" s="69" t="n">
        <v>2026</v>
      </c>
      <c r="D4182" t="inlineStr">
        <is>
          <t>Jul</t>
        </is>
      </c>
      <c r="E4182" t="inlineStr">
        <is>
          <t>North America</t>
        </is>
      </c>
      <c r="F4182" t="inlineStr">
        <is>
          <t>USA</t>
        </is>
      </c>
      <c r="G4182" t="inlineStr">
        <is>
          <t>Land Cruiser</t>
        </is>
      </c>
      <c r="H4182" t="inlineStr">
        <is>
          <t>Fleet</t>
        </is>
      </c>
      <c r="I4182" t="inlineStr">
        <is>
          <t>Company fleet</t>
        </is>
      </c>
      <c r="J4182" t="inlineStr">
        <is>
          <t>Emma Clarke</t>
        </is>
      </c>
      <c r="K4182" s="70" t="n">
        <v>10</v>
      </c>
      <c r="L4182" s="71" t="n">
        <v>8137414.59</v>
      </c>
      <c r="M4182" s="71" t="n">
        <v>81374145.90000001</v>
      </c>
      <c r="N4182" s="71" t="n">
        <v>4068707.3</v>
      </c>
      <c r="O4182" s="71" t="n">
        <v>77305438.59999999</v>
      </c>
      <c r="P4182" s="71" t="n">
        <v>54887602.87</v>
      </c>
      <c r="Q4182" s="71" t="n">
        <v>22417835.73</v>
      </c>
      <c r="R4182" t="inlineStr">
        <is>
          <t>LA-02</t>
        </is>
      </c>
      <c r="S4182" t="inlineStr">
        <is>
          <t>Diesel</t>
        </is>
      </c>
      <c r="T4182" s="70" t="n">
        <v>11</v>
      </c>
      <c r="U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TY104174</t>
        </is>
      </c>
      <c r="B4183" s="68" t="n">
        <v>46214</v>
      </c>
      <c r="C4183" s="69" t="n">
        <v>2026</v>
      </c>
      <c r="D4183" t="inlineStr">
        <is>
          <t>Jul</t>
        </is>
      </c>
      <c r="E4183" t="inlineStr">
        <is>
          <t>Asia</t>
        </is>
      </c>
      <c r="F4183" t="inlineStr">
        <is>
          <t>Thailand</t>
        </is>
      </c>
      <c r="G4183" t="inlineStr">
        <is>
          <t>Camry</t>
        </is>
      </c>
      <c r="H4183" t="inlineStr">
        <is>
          <t>Dealer retail</t>
        </is>
      </c>
      <c r="I4183" t="inlineStr">
        <is>
          <t>Private buyer</t>
        </is>
      </c>
      <c r="J4183" t="inlineStr">
        <is>
          <t>Omar Haddad</t>
        </is>
      </c>
      <c r="K4183" s="70" t="n">
        <v>11</v>
      </c>
      <c r="L4183" s="71" t="n">
        <v>4086281.67</v>
      </c>
      <c r="M4183" s="71" t="n">
        <v>44949098.37</v>
      </c>
      <c r="N4183" s="71" t="n">
        <v>0</v>
      </c>
      <c r="O4183" s="71" t="n">
        <v>44949098.37</v>
      </c>
      <c r="P4183" s="71" t="n">
        <v>35925903</v>
      </c>
      <c r="Q4183" s="71" t="n">
        <v>9023195.369999999</v>
      </c>
      <c r="R4183" t="inlineStr">
        <is>
          <t>BK-03</t>
        </is>
      </c>
      <c r="S4183" t="inlineStr">
        <is>
          <t>Petrol</t>
        </is>
      </c>
      <c r="T4183" s="70" t="n">
        <v>11</v>
      </c>
      <c r="U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TY104175</t>
        </is>
      </c>
      <c r="B4184" s="68" t="n">
        <v>46214</v>
      </c>
      <c r="C4184" s="69" t="n">
        <v>2026</v>
      </c>
      <c r="D4184" t="inlineStr">
        <is>
          <t>Jul</t>
        </is>
      </c>
      <c r="E4184" t="inlineStr">
        <is>
          <t>Europe</t>
        </is>
      </c>
      <c r="F4184" t="inlineStr">
        <is>
          <t>UK</t>
        </is>
      </c>
      <c r="G4184" t="inlineStr">
        <is>
          <t>RAV4</t>
        </is>
      </c>
      <c r="H4184" t="inlineStr">
        <is>
          <t>Dealer retail</t>
        </is>
      </c>
      <c r="I4184" t="inlineStr">
        <is>
          <t>Government</t>
        </is>
      </c>
      <c r="J4184" t="inlineStr">
        <is>
          <t>Fatima Al-Saud</t>
        </is>
      </c>
      <c r="K4184" s="70" t="n">
        <v>17</v>
      </c>
      <c r="L4184" s="71" t="n">
        <v>3869989.99</v>
      </c>
      <c r="M4184" s="71" t="n">
        <v>65789829.83</v>
      </c>
      <c r="N4184" s="71" t="n">
        <v>3289491.49</v>
      </c>
      <c r="O4184" s="71" t="n">
        <v>62500338.34</v>
      </c>
      <c r="P4184" s="71" t="n">
        <v>48384008.18</v>
      </c>
      <c r="Q4184" s="71" t="n">
        <v>14116330.16</v>
      </c>
      <c r="R4184" t="inlineStr">
        <is>
          <t>LN-03</t>
        </is>
      </c>
      <c r="S4184" t="inlineStr">
        <is>
          <t>Hybrid</t>
        </is>
      </c>
      <c r="T4184" s="70" t="n">
        <v>18</v>
      </c>
      <c r="U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TY104176</t>
        </is>
      </c>
      <c r="B4185" s="68" t="n">
        <v>46214</v>
      </c>
      <c r="C4185" s="69" t="n">
        <v>2026</v>
      </c>
      <c r="D4185" t="inlineStr">
        <is>
          <t>Jul</t>
        </is>
      </c>
      <c r="E4185" t="inlineStr">
        <is>
          <t>Japan</t>
        </is>
      </c>
      <c r="F4185" t="inlineStr">
        <is>
          <t>Japan</t>
        </is>
      </c>
      <c r="G4185" t="inlineStr">
        <is>
          <t>Hilux</t>
        </is>
      </c>
      <c r="H4185" t="inlineStr">
        <is>
          <t>Dealer retail</t>
        </is>
      </c>
      <c r="I4185" t="inlineStr">
        <is>
          <t>Private buyer</t>
        </is>
      </c>
      <c r="J4185" t="inlineStr">
        <is>
          <t>Sophie Müller</t>
        </is>
      </c>
      <c r="K4185" s="70" t="n">
        <v>32</v>
      </c>
      <c r="L4185" s="71" t="n">
        <v>3920241.77</v>
      </c>
      <c r="M4185" s="71" t="n">
        <v>125447736.64</v>
      </c>
      <c r="N4185" s="71" t="n">
        <v>2508954.73</v>
      </c>
      <c r="O4185" s="71" t="n">
        <v>122938781.91</v>
      </c>
      <c r="P4185" s="71" t="n">
        <v>104965132.28</v>
      </c>
      <c r="Q4185" s="71" t="n">
        <v>17973649.63</v>
      </c>
      <c r="R4185" t="inlineStr">
        <is>
          <t>OS-02</t>
        </is>
      </c>
      <c r="S4185" t="inlineStr">
        <is>
          <t>Diesel</t>
        </is>
      </c>
      <c r="T4185" s="70" t="n">
        <v>35</v>
      </c>
      <c r="U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TY104177</t>
        </is>
      </c>
      <c r="B4186" s="68" t="n">
        <v>46214</v>
      </c>
      <c r="C4186" s="69" t="n">
        <v>2026</v>
      </c>
      <c r="D4186" t="inlineStr">
        <is>
          <t>Jul</t>
        </is>
      </c>
      <c r="E4186" t="inlineStr">
        <is>
          <t>Middle East</t>
        </is>
      </c>
      <c r="F4186" t="inlineStr">
        <is>
          <t>Saudi Arabia</t>
        </is>
      </c>
      <c r="G4186" t="inlineStr">
        <is>
          <t>RAV4</t>
        </is>
      </c>
      <c r="H4186" t="inlineStr">
        <is>
          <t>Dealer retail</t>
        </is>
      </c>
      <c r="I4186" t="inlineStr">
        <is>
          <t>Private buyer</t>
        </is>
      </c>
      <c r="J4186" t="inlineStr">
        <is>
          <t>Ravindra Patil</t>
        </is>
      </c>
      <c r="K4186" s="70" t="n">
        <v>30</v>
      </c>
      <c r="L4186" s="71" t="n">
        <v>3556116.37</v>
      </c>
      <c r="M4186" s="71" t="n">
        <v>106683491.1</v>
      </c>
      <c r="N4186" s="71" t="n">
        <v>3200504.73</v>
      </c>
      <c r="O4186" s="71" t="n">
        <v>103482986.37</v>
      </c>
      <c r="P4186" s="71" t="n">
        <v>87985656.31999999</v>
      </c>
      <c r="Q4186" s="71" t="n">
        <v>15497330.05</v>
      </c>
      <c r="R4186" t="inlineStr">
        <is>
          <t>RY-02</t>
        </is>
      </c>
      <c r="S4186" t="inlineStr">
        <is>
          <t>Hybrid</t>
        </is>
      </c>
      <c r="T4186" s="70" t="n">
        <v>32</v>
      </c>
      <c r="U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TY104178</t>
        </is>
      </c>
      <c r="B4187" s="68" t="n">
        <v>46214</v>
      </c>
      <c r="C4187" s="69" t="n">
        <v>2026</v>
      </c>
      <c r="D4187" t="inlineStr">
        <is>
          <t>Jul</t>
        </is>
      </c>
      <c r="E4187" t="inlineStr">
        <is>
          <t>Asia</t>
        </is>
      </c>
      <c r="F4187" t="inlineStr">
        <is>
          <t>Thailand</t>
        </is>
      </c>
      <c r="G4187" t="inlineStr">
        <is>
          <t>RAV4</t>
        </is>
      </c>
      <c r="H4187" t="inlineStr">
        <is>
          <t>Dealer retail</t>
        </is>
      </c>
      <c r="I4187" t="inlineStr">
        <is>
          <t>Private buyer</t>
        </is>
      </c>
      <c r="J4187" t="inlineStr">
        <is>
          <t>Aisha Bello</t>
        </is>
      </c>
      <c r="K4187" s="70" t="n">
        <v>6</v>
      </c>
      <c r="L4187" s="71" t="n">
        <v>3883747.62</v>
      </c>
      <c r="M4187" s="71" t="n">
        <v>23302485.72</v>
      </c>
      <c r="N4187" s="71" t="n">
        <v>699074.5699999999</v>
      </c>
      <c r="O4187" s="71" t="n">
        <v>22603411.15</v>
      </c>
      <c r="P4187" s="71" t="n">
        <v>16630839.81</v>
      </c>
      <c r="Q4187" s="71" t="n">
        <v>5972571.34</v>
      </c>
      <c r="R4187" t="inlineStr">
        <is>
          <t>BK-01</t>
        </is>
      </c>
      <c r="S4187" t="inlineStr">
        <is>
          <t>Hybrid</t>
        </is>
      </c>
      <c r="T4187" s="70" t="n">
        <v>6</v>
      </c>
      <c r="U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TY104179</t>
        </is>
      </c>
      <c r="B4188" s="68" t="n">
        <v>46214</v>
      </c>
      <c r="C4188" s="69" t="n">
        <v>2026</v>
      </c>
      <c r="D4188" t="inlineStr">
        <is>
          <t>Jul</t>
        </is>
      </c>
      <c r="E4188" t="inlineStr">
        <is>
          <t>Europe</t>
        </is>
      </c>
      <c r="F4188" t="inlineStr">
        <is>
          <t>France</t>
        </is>
      </c>
      <c r="G4188" t="inlineStr">
        <is>
          <t>RAV4</t>
        </is>
      </c>
      <c r="H4188" t="inlineStr">
        <is>
          <t>Dealer retail</t>
        </is>
      </c>
      <c r="I4188" t="inlineStr">
        <is>
          <t>Private buyer</t>
        </is>
      </c>
      <c r="J4188" t="inlineStr">
        <is>
          <t>Ravindra Patil</t>
        </is>
      </c>
      <c r="K4188" s="70" t="n">
        <v>50</v>
      </c>
      <c r="L4188" s="71" t="n">
        <v>3592312.18</v>
      </c>
      <c r="M4188" s="71" t="n">
        <v>179615609</v>
      </c>
      <c r="N4188" s="71" t="n">
        <v>0</v>
      </c>
      <c r="O4188" s="71" t="n">
        <v>179615609</v>
      </c>
      <c r="P4188" s="71" t="n">
        <v>140994457.72</v>
      </c>
      <c r="Q4188" s="71" t="n">
        <v>38621151.28</v>
      </c>
      <c r="R4188" t="inlineStr">
        <is>
          <t>PA-04</t>
        </is>
      </c>
      <c r="S4188" t="inlineStr">
        <is>
          <t>Hybrid</t>
        </is>
      </c>
      <c r="T4188" s="70" t="n">
        <v>52</v>
      </c>
      <c r="U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TY104180</t>
        </is>
      </c>
      <c r="B4189" s="68" t="n">
        <v>46214</v>
      </c>
      <c r="C4189" s="69" t="n">
        <v>2026</v>
      </c>
      <c r="D4189" t="inlineStr">
        <is>
          <t>Jul</t>
        </is>
      </c>
      <c r="E4189" t="inlineStr">
        <is>
          <t>Europe</t>
        </is>
      </c>
      <c r="F4189" t="inlineStr">
        <is>
          <t>UK</t>
        </is>
      </c>
      <c r="G4189" t="inlineStr">
        <is>
          <t>RAV4</t>
        </is>
      </c>
      <c r="H4189" t="inlineStr">
        <is>
          <t>Dealer retail</t>
        </is>
      </c>
      <c r="I4189" t="inlineStr">
        <is>
          <t>Company fleet</t>
        </is>
      </c>
      <c r="J4189" t="inlineStr">
        <is>
          <t>Wei Chen</t>
        </is>
      </c>
      <c r="K4189" s="70" t="n">
        <v>35</v>
      </c>
      <c r="L4189" s="71" t="n">
        <v>3523661.11</v>
      </c>
      <c r="M4189" s="71" t="n">
        <v>123328138.85</v>
      </c>
      <c r="N4189" s="71" t="n">
        <v>6166406.94</v>
      </c>
      <c r="O4189" s="71" t="n">
        <v>117161731.91</v>
      </c>
      <c r="P4189" s="71" t="n">
        <v>101062045.19</v>
      </c>
      <c r="Q4189" s="71" t="n">
        <v>16099686.72</v>
      </c>
      <c r="R4189" t="inlineStr">
        <is>
          <t>LN-04</t>
        </is>
      </c>
      <c r="S4189" t="inlineStr">
        <is>
          <t>Hybrid</t>
        </is>
      </c>
      <c r="T4189" s="70" t="n">
        <v>37</v>
      </c>
      <c r="U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TY104181</t>
        </is>
      </c>
      <c r="B4190" s="68" t="n">
        <v>46214</v>
      </c>
      <c r="C4190" s="69" t="n">
        <v>2026</v>
      </c>
      <c r="D4190" t="inlineStr">
        <is>
          <t>Jul</t>
        </is>
      </c>
      <c r="E4190" t="inlineStr">
        <is>
          <t>Europe</t>
        </is>
      </c>
      <c r="F4190" t="inlineStr">
        <is>
          <t>UK</t>
        </is>
      </c>
      <c r="G4190" t="inlineStr">
        <is>
          <t>Prius</t>
        </is>
      </c>
      <c r="H4190" t="inlineStr">
        <is>
          <t>Dealer retail</t>
        </is>
      </c>
      <c r="I4190" t="inlineStr">
        <is>
          <t>Company fleet</t>
        </is>
      </c>
      <c r="J4190" t="inlineStr">
        <is>
          <t>Priya Nair</t>
        </is>
      </c>
      <c r="K4190" s="70" t="n">
        <v>14</v>
      </c>
      <c r="L4190" s="71" t="n">
        <v>3744668.84</v>
      </c>
      <c r="M4190" s="71" t="n">
        <v>52425363.76</v>
      </c>
      <c r="N4190" s="71" t="n">
        <v>1048507.28</v>
      </c>
      <c r="O4190" s="71" t="n">
        <v>51376856.48</v>
      </c>
      <c r="P4190" s="71" t="n">
        <v>40336351.88</v>
      </c>
      <c r="Q4190" s="71" t="n">
        <v>11040504.6</v>
      </c>
      <c r="R4190" t="inlineStr">
        <is>
          <t>LN-01</t>
        </is>
      </c>
      <c r="S4190" t="inlineStr">
        <is>
          <t>Hybrid</t>
        </is>
      </c>
      <c r="T4190" s="70" t="n">
        <v>15</v>
      </c>
      <c r="U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TY104182</t>
        </is>
      </c>
      <c r="B4191" s="68" t="n">
        <v>46215</v>
      </c>
      <c r="C4191" s="69" t="n">
        <v>2026</v>
      </c>
      <c r="D4191" t="inlineStr">
        <is>
          <t>Jul</t>
        </is>
      </c>
      <c r="E4191" t="inlineStr">
        <is>
          <t>Asia</t>
        </is>
      </c>
      <c r="F4191" t="inlineStr">
        <is>
          <t>India</t>
        </is>
      </c>
      <c r="G4191" t="inlineStr">
        <is>
          <t>Camry</t>
        </is>
      </c>
      <c r="H4191" t="inlineStr">
        <is>
          <t>Dealer retail</t>
        </is>
      </c>
      <c r="I4191" t="inlineStr">
        <is>
          <t>Private buyer</t>
        </is>
      </c>
      <c r="J4191" t="inlineStr">
        <is>
          <t>Mei Lin</t>
        </is>
      </c>
      <c r="K4191" s="70" t="n">
        <v>46</v>
      </c>
      <c r="L4191" s="71" t="n">
        <v>4091109.29</v>
      </c>
      <c r="M4191" s="71" t="n">
        <v>188191027.34</v>
      </c>
      <c r="N4191" s="71" t="n">
        <v>9409551.369999999</v>
      </c>
      <c r="O4191" s="71" t="n">
        <v>178781475.97</v>
      </c>
      <c r="P4191" s="71" t="n">
        <v>147644003.89</v>
      </c>
      <c r="Q4191" s="71" t="n">
        <v>31137472.08</v>
      </c>
      <c r="R4191" t="inlineStr">
        <is>
          <t>BL-01</t>
        </is>
      </c>
      <c r="S4191" t="inlineStr">
        <is>
          <t>Hybrid</t>
        </is>
      </c>
      <c r="T4191" s="70" t="n">
        <v>50</v>
      </c>
      <c r="U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TY104183</t>
        </is>
      </c>
      <c r="B4192" s="68" t="n">
        <v>46215</v>
      </c>
      <c r="C4192" s="69" t="n">
        <v>2026</v>
      </c>
      <c r="D4192" t="inlineStr">
        <is>
          <t>Jul</t>
        </is>
      </c>
      <c r="E4192" t="inlineStr">
        <is>
          <t>Europe</t>
        </is>
      </c>
      <c r="F4192" t="inlineStr">
        <is>
          <t>UK</t>
        </is>
      </c>
      <c r="G4192" t="inlineStr">
        <is>
          <t>Hilux</t>
        </is>
      </c>
      <c r="H4192" t="inlineStr">
        <is>
          <t>Fleet</t>
        </is>
      </c>
      <c r="I4192" t="inlineStr">
        <is>
          <t>Private buyer</t>
        </is>
      </c>
      <c r="J4192" t="inlineStr">
        <is>
          <t>Noah Smith</t>
        </is>
      </c>
      <c r="K4192" s="70" t="n">
        <v>19</v>
      </c>
      <c r="L4192" s="71" t="n">
        <v>4301194.34</v>
      </c>
      <c r="M4192" s="71" t="n">
        <v>81722692.45999999</v>
      </c>
      <c r="N4192" s="71" t="n">
        <v>1634453.85</v>
      </c>
      <c r="O4192" s="71" t="n">
        <v>80088238.61</v>
      </c>
      <c r="P4192" s="71" t="n">
        <v>59507573.8</v>
      </c>
      <c r="Q4192" s="71" t="n">
        <v>20580664.81</v>
      </c>
      <c r="R4192" t="inlineStr">
        <is>
          <t>LN-01</t>
        </is>
      </c>
      <c r="S4192" t="inlineStr">
        <is>
          <t>Petrol</t>
        </is>
      </c>
      <c r="T4192" s="70" t="n">
        <v>21</v>
      </c>
      <c r="U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TY104184</t>
        </is>
      </c>
      <c r="B4193" s="68" t="n">
        <v>46215</v>
      </c>
      <c r="C4193" s="69" t="n">
        <v>2026</v>
      </c>
      <c r="D4193" t="inlineStr">
        <is>
          <t>Jul</t>
        </is>
      </c>
      <c r="E4193" t="inlineStr">
        <is>
          <t>North America</t>
        </is>
      </c>
      <c r="F4193" t="inlineStr">
        <is>
          <t>Canada</t>
        </is>
      </c>
      <c r="G4193" t="inlineStr">
        <is>
          <t>RAV4</t>
        </is>
      </c>
      <c r="H4193" t="inlineStr">
        <is>
          <t>Fleet</t>
        </is>
      </c>
      <c r="I4193" t="inlineStr">
        <is>
          <t>Private buyer</t>
        </is>
      </c>
      <c r="J4193" t="inlineStr">
        <is>
          <t>Carlos Silva</t>
        </is>
      </c>
      <c r="K4193" s="70" t="n">
        <v>3</v>
      </c>
      <c r="L4193" s="71" t="n">
        <v>3568070.18</v>
      </c>
      <c r="M4193" s="71" t="n">
        <v>10704210.54</v>
      </c>
      <c r="N4193" s="71" t="n">
        <v>321126.32</v>
      </c>
      <c r="O4193" s="71" t="n">
        <v>10383084.22</v>
      </c>
      <c r="P4193" s="71" t="n">
        <v>8753196.640000001</v>
      </c>
      <c r="Q4193" s="71" t="n">
        <v>1629887.58</v>
      </c>
      <c r="R4193" t="inlineStr">
        <is>
          <t>TO-01</t>
        </is>
      </c>
      <c r="S4193" t="inlineStr">
        <is>
          <t>Hybrid</t>
        </is>
      </c>
      <c r="T4193" s="70" t="n">
        <v>3</v>
      </c>
      <c r="U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TY104185</t>
        </is>
      </c>
      <c r="B4194" s="68" t="n">
        <v>46215</v>
      </c>
      <c r="C4194" s="69" t="n">
        <v>2026</v>
      </c>
      <c r="D4194" t="inlineStr">
        <is>
          <t>Jul</t>
        </is>
      </c>
      <c r="E4194" t="inlineStr">
        <is>
          <t>North America</t>
        </is>
      </c>
      <c r="F4194" t="inlineStr">
        <is>
          <t>Canada</t>
        </is>
      </c>
      <c r="G4194" t="inlineStr">
        <is>
          <t>Hilux</t>
        </is>
      </c>
      <c r="H4194" t="inlineStr">
        <is>
          <t>Dealer retail</t>
        </is>
      </c>
      <c r="I4194" t="inlineStr">
        <is>
          <t>Private buyer</t>
        </is>
      </c>
      <c r="J4194" t="inlineStr">
        <is>
          <t>Mei Lin</t>
        </is>
      </c>
      <c r="K4194" s="70" t="n">
        <v>6</v>
      </c>
      <c r="L4194" s="71" t="n">
        <v>3943800.82</v>
      </c>
      <c r="M4194" s="71" t="n">
        <v>23662804.92</v>
      </c>
      <c r="N4194" s="71" t="n">
        <v>1183140.25</v>
      </c>
      <c r="O4194" s="71" t="n">
        <v>22479664.67</v>
      </c>
      <c r="P4194" s="71" t="n">
        <v>19018074.89</v>
      </c>
      <c r="Q4194" s="71" t="n">
        <v>3461589.78</v>
      </c>
      <c r="R4194" t="inlineStr">
        <is>
          <t>TO-02</t>
        </is>
      </c>
      <c r="S4194" t="inlineStr">
        <is>
          <t>Diesel</t>
        </is>
      </c>
      <c r="T4194" s="70" t="n">
        <v>6</v>
      </c>
      <c r="U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TY104186</t>
        </is>
      </c>
      <c r="B4195" s="68" t="n">
        <v>46215</v>
      </c>
      <c r="C4195" s="69" t="n">
        <v>2026</v>
      </c>
      <c r="D4195" t="inlineStr">
        <is>
          <t>Jul</t>
        </is>
      </c>
      <c r="E4195" t="inlineStr">
        <is>
          <t>Europe</t>
        </is>
      </c>
      <c r="F4195" t="inlineStr">
        <is>
          <t>Germany</t>
        </is>
      </c>
      <c r="G4195" t="inlineStr">
        <is>
          <t>Corolla</t>
        </is>
      </c>
      <c r="H4195" t="inlineStr">
        <is>
          <t>Dealer retail</t>
        </is>
      </c>
      <c r="I4195" t="inlineStr">
        <is>
          <t>Private buyer</t>
        </is>
      </c>
      <c r="J4195" t="inlineStr">
        <is>
          <t>Sara Rossi</t>
        </is>
      </c>
      <c r="K4195" s="70" t="n">
        <v>23</v>
      </c>
      <c r="L4195" s="71" t="n">
        <v>2837754.51</v>
      </c>
      <c r="M4195" s="71" t="n">
        <v>65268353.73</v>
      </c>
      <c r="N4195" s="71" t="n">
        <v>1305367.07</v>
      </c>
      <c r="O4195" s="71" t="n">
        <v>63962986.66</v>
      </c>
      <c r="P4195" s="71" t="n">
        <v>51307229.13</v>
      </c>
      <c r="Q4195" s="71" t="n">
        <v>12655757.53</v>
      </c>
      <c r="R4195" t="inlineStr">
        <is>
          <t>BE-03</t>
        </is>
      </c>
      <c r="S4195" t="inlineStr">
        <is>
          <t>Hybrid</t>
        </is>
      </c>
      <c r="T4195" s="70" t="n">
        <v>24</v>
      </c>
      <c r="U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TY104187</t>
        </is>
      </c>
      <c r="B4196" s="68" t="n">
        <v>46215</v>
      </c>
      <c r="C4196" s="69" t="n">
        <v>2026</v>
      </c>
      <c r="D4196" t="inlineStr">
        <is>
          <t>Jul</t>
        </is>
      </c>
      <c r="E4196" t="inlineStr">
        <is>
          <t>Europe</t>
        </is>
      </c>
      <c r="F4196" t="inlineStr">
        <is>
          <t>UK</t>
        </is>
      </c>
      <c r="G4196" t="inlineStr">
        <is>
          <t>Prius</t>
        </is>
      </c>
      <c r="H4196" t="inlineStr">
        <is>
          <t>Dealer retail</t>
        </is>
      </c>
      <c r="I4196" t="inlineStr">
        <is>
          <t>Private buyer</t>
        </is>
      </c>
      <c r="J4196" t="inlineStr">
        <is>
          <t>Ana Costa</t>
        </is>
      </c>
      <c r="K4196" s="70" t="n">
        <v>43</v>
      </c>
      <c r="L4196" s="71" t="n">
        <v>3600104.71</v>
      </c>
      <c r="M4196" s="71" t="n">
        <v>154804502.53</v>
      </c>
      <c r="N4196" s="71" t="n">
        <v>4644135.08</v>
      </c>
      <c r="O4196" s="71" t="n">
        <v>150160367.45</v>
      </c>
      <c r="P4196" s="71" t="n">
        <v>117615795.59</v>
      </c>
      <c r="Q4196" s="71" t="n">
        <v>32544571.86</v>
      </c>
      <c r="R4196" t="inlineStr">
        <is>
          <t>LN-01</t>
        </is>
      </c>
      <c r="S4196" t="inlineStr">
        <is>
          <t>Hybrid</t>
        </is>
      </c>
      <c r="T4196" s="70" t="n">
        <v>45</v>
      </c>
      <c r="U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TY104188</t>
        </is>
      </c>
      <c r="B4197" s="68" t="n">
        <v>46216</v>
      </c>
      <c r="C4197" s="69" t="n">
        <v>2026</v>
      </c>
      <c r="D4197" t="inlineStr">
        <is>
          <t>Jul</t>
        </is>
      </c>
      <c r="E4197" t="inlineStr">
        <is>
          <t>Asia</t>
        </is>
      </c>
      <c r="F4197" t="inlineStr">
        <is>
          <t>Thailand</t>
        </is>
      </c>
      <c r="G4197" t="inlineStr">
        <is>
          <t>RAV4</t>
        </is>
      </c>
      <c r="H4197" t="inlineStr">
        <is>
          <t>Fleet</t>
        </is>
      </c>
      <c r="I4197" t="inlineStr">
        <is>
          <t>Private buyer</t>
        </is>
      </c>
      <c r="J4197" t="inlineStr">
        <is>
          <t>Liam O'Brien</t>
        </is>
      </c>
      <c r="K4197" s="70" t="n">
        <v>23</v>
      </c>
      <c r="L4197" s="71" t="n">
        <v>3709208.2</v>
      </c>
      <c r="M4197" s="71" t="n">
        <v>85311788.59999999</v>
      </c>
      <c r="N4197" s="71" t="n">
        <v>4265589.43</v>
      </c>
      <c r="O4197" s="71" t="n">
        <v>81046199.17</v>
      </c>
      <c r="P4197" s="71" t="n">
        <v>66336736.73</v>
      </c>
      <c r="Q4197" s="71" t="n">
        <v>14709462.44</v>
      </c>
      <c r="R4197" t="inlineStr">
        <is>
          <t>BK-04</t>
        </is>
      </c>
      <c r="S4197" t="inlineStr">
        <is>
          <t>Petrol</t>
        </is>
      </c>
      <c r="T4197" s="70" t="n">
        <v>24</v>
      </c>
      <c r="U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TY104189</t>
        </is>
      </c>
      <c r="B4198" s="68" t="n">
        <v>46216</v>
      </c>
      <c r="C4198" s="69" t="n">
        <v>2026</v>
      </c>
      <c r="D4198" t="inlineStr">
        <is>
          <t>Jul</t>
        </is>
      </c>
      <c r="E4198" t="inlineStr">
        <is>
          <t>Europe</t>
        </is>
      </c>
      <c r="F4198" t="inlineStr">
        <is>
          <t>France</t>
        </is>
      </c>
      <c r="G4198" t="inlineStr">
        <is>
          <t>Land Cruiser</t>
        </is>
      </c>
      <c r="H4198" t="inlineStr">
        <is>
          <t>Fleet</t>
        </is>
      </c>
      <c r="I4198" t="inlineStr">
        <is>
          <t>Private buyer</t>
        </is>
      </c>
      <c r="J4198" t="inlineStr">
        <is>
          <t>Ana Costa</t>
        </is>
      </c>
      <c r="K4198" s="70" t="n">
        <v>42</v>
      </c>
      <c r="L4198" s="71" t="n">
        <v>8119741.14</v>
      </c>
      <c r="M4198" s="71" t="n">
        <v>341029127.88</v>
      </c>
      <c r="N4198" s="71" t="n">
        <v>17051456.39</v>
      </c>
      <c r="O4198" s="71" t="n">
        <v>323977671.49</v>
      </c>
      <c r="P4198" s="71" t="n">
        <v>235103770.39</v>
      </c>
      <c r="Q4198" s="71" t="n">
        <v>88873901.09999999</v>
      </c>
      <c r="R4198" t="inlineStr">
        <is>
          <t>PA-04</t>
        </is>
      </c>
      <c r="S4198" t="inlineStr">
        <is>
          <t>Diesel</t>
        </is>
      </c>
      <c r="T4198" s="70" t="n">
        <v>44</v>
      </c>
      <c r="U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TY104190</t>
        </is>
      </c>
      <c r="B4199" s="68" t="n">
        <v>46217</v>
      </c>
      <c r="C4199" s="69" t="n">
        <v>2026</v>
      </c>
      <c r="D4199" t="inlineStr">
        <is>
          <t>Jul</t>
        </is>
      </c>
      <c r="E4199" t="inlineStr">
        <is>
          <t>Asia</t>
        </is>
      </c>
      <c r="F4199" t="inlineStr">
        <is>
          <t>Indonesia</t>
        </is>
      </c>
      <c r="G4199" t="inlineStr">
        <is>
          <t>Camry</t>
        </is>
      </c>
      <c r="H4199" t="inlineStr">
        <is>
          <t>Fleet</t>
        </is>
      </c>
      <c r="I4199" t="inlineStr">
        <is>
          <t>Private buyer</t>
        </is>
      </c>
      <c r="J4199" t="inlineStr">
        <is>
          <t>Emma Clarke</t>
        </is>
      </c>
      <c r="K4199" s="70" t="n">
        <v>4</v>
      </c>
      <c r="L4199" s="71" t="n">
        <v>4155371.42</v>
      </c>
      <c r="M4199" s="71" t="n">
        <v>16621485.68</v>
      </c>
      <c r="N4199" s="71" t="n">
        <v>332429.71</v>
      </c>
      <c r="O4199" s="71" t="n">
        <v>16289055.97</v>
      </c>
      <c r="P4199" s="71" t="n">
        <v>12436185.53</v>
      </c>
      <c r="Q4199" s="71" t="n">
        <v>3852870.44</v>
      </c>
      <c r="R4199" t="inlineStr">
        <is>
          <t>JK-01</t>
        </is>
      </c>
      <c r="S4199" t="inlineStr">
        <is>
          <t>Hybrid</t>
        </is>
      </c>
      <c r="T4199" s="70" t="n">
        <v>4</v>
      </c>
      <c r="U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TY104191</t>
        </is>
      </c>
      <c r="B4200" s="68" t="n">
        <v>46217</v>
      </c>
      <c r="C4200" s="69" t="n">
        <v>2026</v>
      </c>
      <c r="D4200" t="inlineStr">
        <is>
          <t>Jul</t>
        </is>
      </c>
      <c r="E4200" t="inlineStr">
        <is>
          <t>Japan</t>
        </is>
      </c>
      <c r="F4200" t="inlineStr">
        <is>
          <t>Japan</t>
        </is>
      </c>
      <c r="G4200" t="inlineStr">
        <is>
          <t>Corolla</t>
        </is>
      </c>
      <c r="H4200" t="inlineStr">
        <is>
          <t>Fleet</t>
        </is>
      </c>
      <c r="I4200" t="inlineStr">
        <is>
          <t>Private buyer</t>
        </is>
      </c>
      <c r="J4200" t="inlineStr">
        <is>
          <t>Amir Khan</t>
        </is>
      </c>
      <c r="K4200" s="70" t="n">
        <v>29</v>
      </c>
      <c r="L4200" s="71" t="n">
        <v>2860891.4</v>
      </c>
      <c r="M4200" s="71" t="n">
        <v>82965850.59999999</v>
      </c>
      <c r="N4200" s="71" t="n">
        <v>0</v>
      </c>
      <c r="O4200" s="71" t="n">
        <v>82965850.59999999</v>
      </c>
      <c r="P4200" s="71" t="n">
        <v>65853119.03</v>
      </c>
      <c r="Q4200" s="71" t="n">
        <v>17112731.57</v>
      </c>
      <c r="R4200" t="inlineStr">
        <is>
          <t>NG-02</t>
        </is>
      </c>
      <c r="S4200" t="inlineStr">
        <is>
          <t>Petrol</t>
        </is>
      </c>
      <c r="T4200" s="70" t="n">
        <v>28</v>
      </c>
      <c r="U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TY104192</t>
        </is>
      </c>
      <c r="B4201" s="68" t="n">
        <v>46217</v>
      </c>
      <c r="C4201" s="69" t="n">
        <v>2026</v>
      </c>
      <c r="D4201" t="inlineStr">
        <is>
          <t>Jul</t>
        </is>
      </c>
      <c r="E4201" t="inlineStr">
        <is>
          <t>Japan</t>
        </is>
      </c>
      <c r="F4201" t="inlineStr">
        <is>
          <t>Japan</t>
        </is>
      </c>
      <c r="G4201" t="inlineStr">
        <is>
          <t>Hilux</t>
        </is>
      </c>
      <c r="H4201" t="inlineStr">
        <is>
          <t>Dealer retail</t>
        </is>
      </c>
      <c r="I4201" t="inlineStr">
        <is>
          <t>Company fleet</t>
        </is>
      </c>
      <c r="J4201" t="inlineStr">
        <is>
          <t>Kofi Mensah</t>
        </is>
      </c>
      <c r="K4201" s="70" t="n">
        <v>21</v>
      </c>
      <c r="L4201" s="71" t="n">
        <v>3876238.09</v>
      </c>
      <c r="M4201" s="71" t="n">
        <v>81400999.89</v>
      </c>
      <c r="N4201" s="71" t="n">
        <v>1628020</v>
      </c>
      <c r="O4201" s="71" t="n">
        <v>79772979.89</v>
      </c>
      <c r="P4201" s="71" t="n">
        <v>67580779.37</v>
      </c>
      <c r="Q4201" s="71" t="n">
        <v>12192200.52</v>
      </c>
      <c r="R4201" t="inlineStr">
        <is>
          <t>NG-04</t>
        </is>
      </c>
      <c r="S4201" t="inlineStr">
        <is>
          <t>Diesel</t>
        </is>
      </c>
      <c r="T4201" s="70" t="n">
        <v>23</v>
      </c>
      <c r="U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TY104193</t>
        </is>
      </c>
      <c r="B4202" s="68" t="n">
        <v>46217</v>
      </c>
      <c r="C4202" s="69" t="n">
        <v>2026</v>
      </c>
      <c r="D4202" t="inlineStr">
        <is>
          <t>Jul</t>
        </is>
      </c>
      <c r="E4202" t="inlineStr">
        <is>
          <t>Japan</t>
        </is>
      </c>
      <c r="F4202" t="inlineStr">
        <is>
          <t>Japan</t>
        </is>
      </c>
      <c r="G4202" t="inlineStr">
        <is>
          <t>Prius</t>
        </is>
      </c>
      <c r="H4202" t="inlineStr">
        <is>
          <t>Dealer retail</t>
        </is>
      </c>
      <c r="I4202" t="inlineStr">
        <is>
          <t>Private buyer</t>
        </is>
      </c>
      <c r="J4202" t="inlineStr">
        <is>
          <t>Yuki Sato</t>
        </is>
      </c>
      <c r="K4202" s="70" t="n">
        <v>30</v>
      </c>
      <c r="L4202" s="71" t="n">
        <v>3907275.18</v>
      </c>
      <c r="M4202" s="71" t="n">
        <v>117218255.4</v>
      </c>
      <c r="N4202" s="71" t="n">
        <v>0</v>
      </c>
      <c r="O4202" s="71" t="n">
        <v>117218255.4</v>
      </c>
      <c r="P4202" s="71" t="n">
        <v>84836730.20999999</v>
      </c>
      <c r="Q4202" s="71" t="n">
        <v>32381525.19</v>
      </c>
      <c r="R4202" t="inlineStr">
        <is>
          <t>NG-04</t>
        </is>
      </c>
      <c r="S4202" t="inlineStr">
        <is>
          <t>Hybrid</t>
        </is>
      </c>
      <c r="T4202" s="70" t="n">
        <v>32</v>
      </c>
      <c r="U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TY104194</t>
        </is>
      </c>
      <c r="B4203" s="68" t="n">
        <v>46217</v>
      </c>
      <c r="C4203" s="69" t="n">
        <v>2026</v>
      </c>
      <c r="D4203" t="inlineStr">
        <is>
          <t>Jul</t>
        </is>
      </c>
      <c r="E4203" t="inlineStr">
        <is>
          <t>North America</t>
        </is>
      </c>
      <c r="F4203" t="inlineStr">
        <is>
          <t>Canada</t>
        </is>
      </c>
      <c r="G4203" t="inlineStr">
        <is>
          <t>Hilux</t>
        </is>
      </c>
      <c r="H4203" t="inlineStr">
        <is>
          <t>Dealer retail</t>
        </is>
      </c>
      <c r="I4203" t="inlineStr">
        <is>
          <t>Company fleet</t>
        </is>
      </c>
      <c r="J4203" t="inlineStr">
        <is>
          <t>Noah Smith</t>
        </is>
      </c>
      <c r="K4203" s="70" t="n">
        <v>21</v>
      </c>
      <c r="L4203" s="71" t="n">
        <v>4096857.61</v>
      </c>
      <c r="M4203" s="71" t="n">
        <v>86034009.81</v>
      </c>
      <c r="N4203" s="71" t="n">
        <v>0</v>
      </c>
      <c r="O4203" s="71" t="n">
        <v>86034009.81</v>
      </c>
      <c r="P4203" s="71" t="n">
        <v>66822781.15</v>
      </c>
      <c r="Q4203" s="71" t="n">
        <v>19211228.66</v>
      </c>
      <c r="R4203" t="inlineStr">
        <is>
          <t>TO-01</t>
        </is>
      </c>
      <c r="S4203" t="inlineStr">
        <is>
          <t>Petrol</t>
        </is>
      </c>
      <c r="T4203" s="70" t="n">
        <v>22</v>
      </c>
      <c r="U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TY104195</t>
        </is>
      </c>
      <c r="B4204" s="68" t="n">
        <v>46217</v>
      </c>
      <c r="C4204" s="69" t="n">
        <v>2026</v>
      </c>
      <c r="D4204" t="inlineStr">
        <is>
          <t>Jul</t>
        </is>
      </c>
      <c r="E4204" t="inlineStr">
        <is>
          <t>Asia</t>
        </is>
      </c>
      <c r="F4204" t="inlineStr">
        <is>
          <t>Thailand</t>
        </is>
      </c>
      <c r="G4204" t="inlineStr">
        <is>
          <t>Camry</t>
        </is>
      </c>
      <c r="H4204" t="inlineStr">
        <is>
          <t>Dealer retail</t>
        </is>
      </c>
      <c r="I4204" t="inlineStr">
        <is>
          <t>Government</t>
        </is>
      </c>
      <c r="J4204" t="inlineStr">
        <is>
          <t>Liam O'Brien</t>
        </is>
      </c>
      <c r="K4204" s="70" t="n">
        <v>42</v>
      </c>
      <c r="L4204" s="71" t="n">
        <v>3943385.87</v>
      </c>
      <c r="M4204" s="71" t="n">
        <v>165622206.54</v>
      </c>
      <c r="N4204" s="71" t="n">
        <v>4968666.2</v>
      </c>
      <c r="O4204" s="71" t="n">
        <v>160653540.34</v>
      </c>
      <c r="P4204" s="71" t="n">
        <v>138992109.67</v>
      </c>
      <c r="Q4204" s="71" t="n">
        <v>21661430.67</v>
      </c>
      <c r="R4204" t="inlineStr">
        <is>
          <t>BK-01</t>
        </is>
      </c>
      <c r="S4204" t="inlineStr">
        <is>
          <t>Petrol</t>
        </is>
      </c>
      <c r="T4204" s="70" t="n">
        <v>42</v>
      </c>
      <c r="U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TY104196</t>
        </is>
      </c>
      <c r="B4205" s="68" t="n">
        <v>46217</v>
      </c>
      <c r="C4205" s="69" t="n">
        <v>2026</v>
      </c>
      <c r="D4205" t="inlineStr">
        <is>
          <t>Jul</t>
        </is>
      </c>
      <c r="E4205" t="inlineStr">
        <is>
          <t>Japan</t>
        </is>
      </c>
      <c r="F4205" t="inlineStr">
        <is>
          <t>Japan</t>
        </is>
      </c>
      <c r="G4205" t="inlineStr">
        <is>
          <t>Corolla</t>
        </is>
      </c>
      <c r="H4205" t="inlineStr">
        <is>
          <t>Dealer retail</t>
        </is>
      </c>
      <c r="I4205" t="inlineStr">
        <is>
          <t>Company fleet</t>
        </is>
      </c>
      <c r="J4205" t="inlineStr">
        <is>
          <t>Lucas Martin</t>
        </is>
      </c>
      <c r="K4205" s="70" t="n">
        <v>5</v>
      </c>
      <c r="L4205" s="71" t="n">
        <v>2683364.73</v>
      </c>
      <c r="M4205" s="71" t="n">
        <v>13416823.65</v>
      </c>
      <c r="N4205" s="71" t="n">
        <v>402504.71</v>
      </c>
      <c r="O4205" s="71" t="n">
        <v>13014318.94</v>
      </c>
      <c r="P4205" s="71" t="n">
        <v>11338236.24</v>
      </c>
      <c r="Q4205" s="71" t="n">
        <v>1676082.7</v>
      </c>
      <c r="R4205" t="inlineStr">
        <is>
          <t>NG-02</t>
        </is>
      </c>
      <c r="S4205" t="inlineStr">
        <is>
          <t>Petrol</t>
        </is>
      </c>
      <c r="T4205" s="70" t="n">
        <v>5</v>
      </c>
      <c r="U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TY104197</t>
        </is>
      </c>
      <c r="B4206" s="68" t="n">
        <v>46217</v>
      </c>
      <c r="C4206" s="69" t="n">
        <v>2026</v>
      </c>
      <c r="D4206" t="inlineStr">
        <is>
          <t>Jul</t>
        </is>
      </c>
      <c r="E4206" t="inlineStr">
        <is>
          <t>Japan</t>
        </is>
      </c>
      <c r="F4206" t="inlineStr">
        <is>
          <t>Japan</t>
        </is>
      </c>
      <c r="G4206" t="inlineStr">
        <is>
          <t>Prius</t>
        </is>
      </c>
      <c r="H4206" t="inlineStr">
        <is>
          <t>Dealer retail</t>
        </is>
      </c>
      <c r="I4206" t="inlineStr">
        <is>
          <t>Private buyer</t>
        </is>
      </c>
      <c r="J4206" t="inlineStr">
        <is>
          <t>Zoya Ahmed</t>
        </is>
      </c>
      <c r="K4206" s="70" t="n">
        <v>17</v>
      </c>
      <c r="L4206" s="71" t="n">
        <v>3794008.89</v>
      </c>
      <c r="M4206" s="71" t="n">
        <v>64498151.13</v>
      </c>
      <c r="N4206" s="71" t="n">
        <v>1934944.53</v>
      </c>
      <c r="O4206" s="71" t="n">
        <v>62563206.6</v>
      </c>
      <c r="P4206" s="71" t="n">
        <v>48531636.26</v>
      </c>
      <c r="Q4206" s="71" t="n">
        <v>14031570.34</v>
      </c>
      <c r="R4206" t="inlineStr">
        <is>
          <t>NG-03</t>
        </is>
      </c>
      <c r="S4206" t="inlineStr">
        <is>
          <t>Hybrid</t>
        </is>
      </c>
      <c r="T4206" s="70" t="n">
        <v>18</v>
      </c>
      <c r="U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TY104198</t>
        </is>
      </c>
      <c r="B4207" s="68" t="n">
        <v>46217</v>
      </c>
      <c r="C4207" s="69" t="n">
        <v>2026</v>
      </c>
      <c r="D4207" t="inlineStr">
        <is>
          <t>Jul</t>
        </is>
      </c>
      <c r="E4207" t="inlineStr">
        <is>
          <t>Japan</t>
        </is>
      </c>
      <c r="F4207" t="inlineStr">
        <is>
          <t>Japan</t>
        </is>
      </c>
      <c r="G4207" t="inlineStr">
        <is>
          <t>RAV4</t>
        </is>
      </c>
      <c r="H4207" t="inlineStr">
        <is>
          <t>Dealer retail</t>
        </is>
      </c>
      <c r="I4207" t="inlineStr">
        <is>
          <t>Private buyer</t>
        </is>
      </c>
      <c r="J4207" t="inlineStr">
        <is>
          <t>Yuki Sato</t>
        </is>
      </c>
      <c r="K4207" s="70" t="n">
        <v>24</v>
      </c>
      <c r="L4207" s="71" t="n">
        <v>3923948.42</v>
      </c>
      <c r="M4207" s="71" t="n">
        <v>94174762.08</v>
      </c>
      <c r="N4207" s="71" t="n">
        <v>4708738.1</v>
      </c>
      <c r="O4207" s="71" t="n">
        <v>89466023.98</v>
      </c>
      <c r="P4207" s="71" t="n">
        <v>67883957.26000001</v>
      </c>
      <c r="Q4207" s="71" t="n">
        <v>21582066.72</v>
      </c>
      <c r="R4207" t="inlineStr">
        <is>
          <t>OS-01</t>
        </is>
      </c>
      <c r="S4207" t="inlineStr">
        <is>
          <t>Hybrid</t>
        </is>
      </c>
      <c r="T4207" s="70" t="n">
        <v>25</v>
      </c>
      <c r="U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TY104199</t>
        </is>
      </c>
      <c r="B4208" s="68" t="n">
        <v>46217</v>
      </c>
      <c r="C4208" s="69" t="n">
        <v>2026</v>
      </c>
      <c r="D4208" t="inlineStr">
        <is>
          <t>Jul</t>
        </is>
      </c>
      <c r="E4208" t="inlineStr">
        <is>
          <t>Japan</t>
        </is>
      </c>
      <c r="F4208" t="inlineStr">
        <is>
          <t>Japan</t>
        </is>
      </c>
      <c r="G4208" t="inlineStr">
        <is>
          <t>Hilux</t>
        </is>
      </c>
      <c r="H4208" t="inlineStr">
        <is>
          <t>Online reservation</t>
        </is>
      </c>
      <c r="I4208" t="inlineStr">
        <is>
          <t>Private buyer</t>
        </is>
      </c>
      <c r="J4208" t="inlineStr">
        <is>
          <t>Priya Nair</t>
        </is>
      </c>
      <c r="K4208" s="70" t="n">
        <v>3</v>
      </c>
      <c r="L4208" s="71" t="n">
        <v>3848685.25</v>
      </c>
      <c r="M4208" s="71" t="n">
        <v>11546055.75</v>
      </c>
      <c r="N4208" s="71" t="n">
        <v>230921.11</v>
      </c>
      <c r="O4208" s="71" t="n">
        <v>11315134.64</v>
      </c>
      <c r="P4208" s="71" t="n">
        <v>9889886.18</v>
      </c>
      <c r="Q4208" s="71" t="n">
        <v>1425248.46</v>
      </c>
      <c r="R4208" t="inlineStr">
        <is>
          <t>OS-03</t>
        </is>
      </c>
      <c r="S4208" t="inlineStr">
        <is>
          <t>Diesel</t>
        </is>
      </c>
      <c r="T4208" s="70" t="n">
        <v>3</v>
      </c>
      <c r="U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TY104200</t>
        </is>
      </c>
      <c r="B4209" s="68" t="n">
        <v>46218</v>
      </c>
      <c r="C4209" s="69" t="n">
        <v>2026</v>
      </c>
      <c r="D4209" t="inlineStr">
        <is>
          <t>Jul</t>
        </is>
      </c>
      <c r="E4209" t="inlineStr">
        <is>
          <t>North America</t>
        </is>
      </c>
      <c r="F4209" t="inlineStr">
        <is>
          <t>USA</t>
        </is>
      </c>
      <c r="G4209" t="inlineStr">
        <is>
          <t>Prius</t>
        </is>
      </c>
      <c r="H4209" t="inlineStr">
        <is>
          <t>Fleet</t>
        </is>
      </c>
      <c r="I4209" t="inlineStr">
        <is>
          <t>Private buyer</t>
        </is>
      </c>
      <c r="J4209" t="inlineStr">
        <is>
          <t>Mei Lin</t>
        </is>
      </c>
      <c r="K4209" s="70" t="n">
        <v>49</v>
      </c>
      <c r="L4209" s="71" t="n">
        <v>3620348.15</v>
      </c>
      <c r="M4209" s="71" t="n">
        <v>177397059.35</v>
      </c>
      <c r="N4209" s="71" t="n">
        <v>3547941.19</v>
      </c>
      <c r="O4209" s="71" t="n">
        <v>173849118.16</v>
      </c>
      <c r="P4209" s="71" t="n">
        <v>142420527.17</v>
      </c>
      <c r="Q4209" s="71" t="n">
        <v>31428590.99</v>
      </c>
      <c r="R4209" t="inlineStr">
        <is>
          <t>TX-02</t>
        </is>
      </c>
      <c r="S4209" t="inlineStr">
        <is>
          <t>Hybrid</t>
        </is>
      </c>
      <c r="T4209" s="70" t="n">
        <v>49</v>
      </c>
      <c r="U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TY104201</t>
        </is>
      </c>
      <c r="B4210" s="68" t="n">
        <v>46218</v>
      </c>
      <c r="C4210" s="69" t="n">
        <v>2026</v>
      </c>
      <c r="D4210" t="inlineStr">
        <is>
          <t>Jul</t>
        </is>
      </c>
      <c r="E4210" t="inlineStr">
        <is>
          <t>Europe</t>
        </is>
      </c>
      <c r="F4210" t="inlineStr">
        <is>
          <t>UK</t>
        </is>
      </c>
      <c r="G4210" t="inlineStr">
        <is>
          <t>RAV4</t>
        </is>
      </c>
      <c r="H4210" t="inlineStr">
        <is>
          <t>Dealer retail</t>
        </is>
      </c>
      <c r="I4210" t="inlineStr">
        <is>
          <t>Private buyer</t>
        </is>
      </c>
      <c r="J4210" t="inlineStr">
        <is>
          <t>Ana Costa</t>
        </is>
      </c>
      <c r="K4210" s="70" t="n">
        <v>12</v>
      </c>
      <c r="L4210" s="71" t="n">
        <v>3798843.99</v>
      </c>
      <c r="M4210" s="71" t="n">
        <v>45586127.88</v>
      </c>
      <c r="N4210" s="71" t="n">
        <v>2279306.39</v>
      </c>
      <c r="O4210" s="71" t="n">
        <v>43306821.49</v>
      </c>
      <c r="P4210" s="71" t="n">
        <v>33433280.87</v>
      </c>
      <c r="Q4210" s="71" t="n">
        <v>9873540.619999999</v>
      </c>
      <c r="R4210" t="inlineStr">
        <is>
          <t>LN-03</t>
        </is>
      </c>
      <c r="S4210" t="inlineStr">
        <is>
          <t>Petrol</t>
        </is>
      </c>
      <c r="T4210" s="70" t="n">
        <v>12</v>
      </c>
      <c r="U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TY104202</t>
        </is>
      </c>
      <c r="B4211" s="68" t="n">
        <v>46218</v>
      </c>
      <c r="C4211" s="69" t="n">
        <v>2026</v>
      </c>
      <c r="D4211" t="inlineStr">
        <is>
          <t>Jul</t>
        </is>
      </c>
      <c r="E4211" t="inlineStr">
        <is>
          <t>Europe</t>
        </is>
      </c>
      <c r="F4211" t="inlineStr">
        <is>
          <t>Germany</t>
        </is>
      </c>
      <c r="G4211" t="inlineStr">
        <is>
          <t>RAV4</t>
        </is>
      </c>
      <c r="H4211" t="inlineStr">
        <is>
          <t>Fleet</t>
        </is>
      </c>
      <c r="I4211" t="inlineStr">
        <is>
          <t>Private buyer</t>
        </is>
      </c>
      <c r="J4211" t="inlineStr">
        <is>
          <t>Zoya Ahmed</t>
        </is>
      </c>
      <c r="K4211" s="70" t="n">
        <v>15</v>
      </c>
      <c r="L4211" s="71" t="n">
        <v>3894806.73</v>
      </c>
      <c r="M4211" s="71" t="n">
        <v>58422100.95</v>
      </c>
      <c r="N4211" s="71" t="n">
        <v>1752663.03</v>
      </c>
      <c r="O4211" s="71" t="n">
        <v>56669437.92</v>
      </c>
      <c r="P4211" s="71" t="n">
        <v>41524814.79</v>
      </c>
      <c r="Q4211" s="71" t="n">
        <v>15144623.13</v>
      </c>
      <c r="R4211" t="inlineStr">
        <is>
          <t>BE-04</t>
        </is>
      </c>
      <c r="S4211" t="inlineStr">
        <is>
          <t>Petrol</t>
        </is>
      </c>
      <c r="T4211" s="70" t="n">
        <v>16</v>
      </c>
      <c r="U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TY104203</t>
        </is>
      </c>
      <c r="B4212" s="68" t="n">
        <v>46218</v>
      </c>
      <c r="C4212" s="69" t="n">
        <v>2026</v>
      </c>
      <c r="D4212" t="inlineStr">
        <is>
          <t>Jul</t>
        </is>
      </c>
      <c r="E4212" t="inlineStr">
        <is>
          <t>Japan</t>
        </is>
      </c>
      <c r="F4212" t="inlineStr">
        <is>
          <t>Japan</t>
        </is>
      </c>
      <c r="G4212" t="inlineStr">
        <is>
          <t>Corolla</t>
        </is>
      </c>
      <c r="H4212" t="inlineStr">
        <is>
          <t>Fleet</t>
        </is>
      </c>
      <c r="I4212" t="inlineStr">
        <is>
          <t>Private buyer</t>
        </is>
      </c>
      <c r="J4212" t="inlineStr">
        <is>
          <t>Amir Khan</t>
        </is>
      </c>
      <c r="K4212" s="70" t="n">
        <v>8</v>
      </c>
      <c r="L4212" s="71" t="n">
        <v>2714046.24</v>
      </c>
      <c r="M4212" s="71" t="n">
        <v>21712369.92</v>
      </c>
      <c r="N4212" s="71" t="n">
        <v>1085618.5</v>
      </c>
      <c r="O4212" s="71" t="n">
        <v>20626751.42</v>
      </c>
      <c r="P4212" s="71" t="n">
        <v>18814327.14</v>
      </c>
      <c r="Q4212" s="71" t="n">
        <v>1812424.28</v>
      </c>
      <c r="R4212" t="inlineStr">
        <is>
          <t>TK-04</t>
        </is>
      </c>
      <c r="S4212" t="inlineStr">
        <is>
          <t>Petrol</t>
        </is>
      </c>
      <c r="T4212" s="70" t="n">
        <v>9</v>
      </c>
      <c r="U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TY104204</t>
        </is>
      </c>
      <c r="B4213" s="68" t="n">
        <v>46218</v>
      </c>
      <c r="C4213" s="69" t="n">
        <v>2026</v>
      </c>
      <c r="D4213" t="inlineStr">
        <is>
          <t>Jul</t>
        </is>
      </c>
      <c r="E4213" t="inlineStr">
        <is>
          <t>Japan</t>
        </is>
      </c>
      <c r="F4213" t="inlineStr">
        <is>
          <t>Japan</t>
        </is>
      </c>
      <c r="G4213" t="inlineStr">
        <is>
          <t>Land Cruiser</t>
        </is>
      </c>
      <c r="H4213" t="inlineStr">
        <is>
          <t>Dealer retail</t>
        </is>
      </c>
      <c r="I4213" t="inlineStr">
        <is>
          <t>Company fleet</t>
        </is>
      </c>
      <c r="J4213" t="inlineStr">
        <is>
          <t>Liam O'Brien</t>
        </is>
      </c>
      <c r="K4213" s="70" t="n">
        <v>17</v>
      </c>
      <c r="L4213" s="71" t="n">
        <v>7651063.76</v>
      </c>
      <c r="M4213" s="71" t="n">
        <v>130068083.92</v>
      </c>
      <c r="N4213" s="71" t="n">
        <v>0</v>
      </c>
      <c r="O4213" s="71" t="n">
        <v>130068083.92</v>
      </c>
      <c r="P4213" s="71" t="n">
        <v>94359574.56999999</v>
      </c>
      <c r="Q4213" s="71" t="n">
        <v>35708509.35</v>
      </c>
      <c r="R4213" t="inlineStr">
        <is>
          <t>NG-04</t>
        </is>
      </c>
      <c r="S4213" t="inlineStr">
        <is>
          <t>Petrol</t>
        </is>
      </c>
      <c r="T4213" s="70" t="n">
        <v>18</v>
      </c>
      <c r="U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TY104205</t>
        </is>
      </c>
      <c r="B4214" s="68" t="n">
        <v>46218</v>
      </c>
      <c r="C4214" s="69" t="n">
        <v>2026</v>
      </c>
      <c r="D4214" t="inlineStr">
        <is>
          <t>Jul</t>
        </is>
      </c>
      <c r="E4214" t="inlineStr">
        <is>
          <t>Europe</t>
        </is>
      </c>
      <c r="F4214" t="inlineStr">
        <is>
          <t>UK</t>
        </is>
      </c>
      <c r="G4214" t="inlineStr">
        <is>
          <t>bZ4X</t>
        </is>
      </c>
      <c r="H4214" t="inlineStr">
        <is>
          <t>Dealer retail</t>
        </is>
      </c>
      <c r="I4214" t="inlineStr">
        <is>
          <t>Company fleet</t>
        </is>
      </c>
      <c r="J4214" t="inlineStr">
        <is>
          <t>Olivia Brown</t>
        </is>
      </c>
      <c r="K4214" s="70" t="n">
        <v>34</v>
      </c>
      <c r="L4214" s="71" t="n">
        <v>7098318.65</v>
      </c>
      <c r="M4214" s="71" t="n">
        <v>241342834.1</v>
      </c>
      <c r="N4214" s="71" t="n">
        <v>12067141.71</v>
      </c>
      <c r="O4214" s="71" t="n">
        <v>229275692.39</v>
      </c>
      <c r="P4214" s="71" t="n">
        <v>177972229.75</v>
      </c>
      <c r="Q4214" s="71" t="n">
        <v>51303462.64</v>
      </c>
      <c r="R4214" t="inlineStr">
        <is>
          <t>LN-01</t>
        </is>
      </c>
      <c r="S4214" t="inlineStr">
        <is>
          <t>EV</t>
        </is>
      </c>
      <c r="T4214" s="70" t="n">
        <v>34</v>
      </c>
      <c r="U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TY104206</t>
        </is>
      </c>
      <c r="B4215" s="68" t="n">
        <v>46219</v>
      </c>
      <c r="C4215" s="69" t="n">
        <v>2026</v>
      </c>
      <c r="D4215" t="inlineStr">
        <is>
          <t>Jul</t>
        </is>
      </c>
      <c r="E4215" t="inlineStr">
        <is>
          <t>North America</t>
        </is>
      </c>
      <c r="F4215" t="inlineStr">
        <is>
          <t>Canada</t>
        </is>
      </c>
      <c r="G4215" t="inlineStr">
        <is>
          <t>Corolla</t>
        </is>
      </c>
      <c r="H4215" t="inlineStr">
        <is>
          <t>Dealer retail</t>
        </is>
      </c>
      <c r="I4215" t="inlineStr">
        <is>
          <t>Private buyer</t>
        </is>
      </c>
      <c r="J4215" t="inlineStr">
        <is>
          <t>Hiroshi Tanaka</t>
        </is>
      </c>
      <c r="K4215" s="70" t="n">
        <v>12</v>
      </c>
      <c r="L4215" s="71" t="n">
        <v>2953548.59</v>
      </c>
      <c r="M4215" s="71" t="n">
        <v>35442583.08</v>
      </c>
      <c r="N4215" s="71" t="n">
        <v>0</v>
      </c>
      <c r="O4215" s="71" t="n">
        <v>35442583.08</v>
      </c>
      <c r="P4215" s="71" t="n">
        <v>27988519.91</v>
      </c>
      <c r="Q4215" s="71" t="n">
        <v>7454063.17</v>
      </c>
      <c r="R4215" t="inlineStr">
        <is>
          <t>TO-03</t>
        </is>
      </c>
      <c r="S4215" t="inlineStr">
        <is>
          <t>Petrol</t>
        </is>
      </c>
      <c r="T4215" s="70" t="n">
        <v>12</v>
      </c>
      <c r="U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TY104207</t>
        </is>
      </c>
      <c r="B4216" s="68" t="n">
        <v>46219</v>
      </c>
      <c r="C4216" s="69" t="n">
        <v>2026</v>
      </c>
      <c r="D4216" t="inlineStr">
        <is>
          <t>Jul</t>
        </is>
      </c>
      <c r="E4216" t="inlineStr">
        <is>
          <t>Japan</t>
        </is>
      </c>
      <c r="F4216" t="inlineStr">
        <is>
          <t>Japan</t>
        </is>
      </c>
      <c r="G4216" t="inlineStr">
        <is>
          <t>Corolla</t>
        </is>
      </c>
      <c r="H4216" t="inlineStr">
        <is>
          <t>Dealer retail</t>
        </is>
      </c>
      <c r="I4216" t="inlineStr">
        <is>
          <t>Company fleet</t>
        </is>
      </c>
      <c r="J4216" t="inlineStr">
        <is>
          <t>Aisha Bello</t>
        </is>
      </c>
      <c r="K4216" s="70" t="n">
        <v>14</v>
      </c>
      <c r="L4216" s="71" t="n">
        <v>2728973.75</v>
      </c>
      <c r="M4216" s="71" t="n">
        <v>38205632.5</v>
      </c>
      <c r="N4216" s="71" t="n">
        <v>0</v>
      </c>
      <c r="O4216" s="71" t="n">
        <v>38205632.5</v>
      </c>
      <c r="P4216" s="71" t="n">
        <v>32054242.86</v>
      </c>
      <c r="Q4216" s="71" t="n">
        <v>6151389.64</v>
      </c>
      <c r="R4216" t="inlineStr">
        <is>
          <t>NG-02</t>
        </is>
      </c>
      <c r="S4216" t="inlineStr">
        <is>
          <t>Hybrid</t>
        </is>
      </c>
      <c r="T4216" s="70" t="n">
        <v>15</v>
      </c>
      <c r="U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TY104208</t>
        </is>
      </c>
      <c r="B4217" s="68" t="n">
        <v>46219</v>
      </c>
      <c r="C4217" s="69" t="n">
        <v>2026</v>
      </c>
      <c r="D4217" t="inlineStr">
        <is>
          <t>Jul</t>
        </is>
      </c>
      <c r="E4217" t="inlineStr">
        <is>
          <t>North America</t>
        </is>
      </c>
      <c r="F4217" t="inlineStr">
        <is>
          <t>USA</t>
        </is>
      </c>
      <c r="G4217" t="inlineStr">
        <is>
          <t>Corolla</t>
        </is>
      </c>
      <c r="H4217" t="inlineStr">
        <is>
          <t>Fleet</t>
        </is>
      </c>
      <c r="I4217" t="inlineStr">
        <is>
          <t>Government</t>
        </is>
      </c>
      <c r="J4217" t="inlineStr">
        <is>
          <t>Olivia Brown</t>
        </is>
      </c>
      <c r="K4217" s="70" t="n">
        <v>40</v>
      </c>
      <c r="L4217" s="71" t="n">
        <v>2766147.57</v>
      </c>
      <c r="M4217" s="71" t="n">
        <v>110645902.8</v>
      </c>
      <c r="N4217" s="71" t="n">
        <v>3319377.08</v>
      </c>
      <c r="O4217" s="71" t="n">
        <v>107326525.72</v>
      </c>
      <c r="P4217" s="71" t="n">
        <v>94084518.19</v>
      </c>
      <c r="Q4217" s="71" t="n">
        <v>13242007.53</v>
      </c>
      <c r="R4217" t="inlineStr">
        <is>
          <t>LA-03</t>
        </is>
      </c>
      <c r="S4217" t="inlineStr">
        <is>
          <t>Petrol</t>
        </is>
      </c>
      <c r="T4217" s="70" t="n">
        <v>43</v>
      </c>
      <c r="U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TY104209</t>
        </is>
      </c>
      <c r="B4218" s="68" t="n">
        <v>46219</v>
      </c>
      <c r="C4218" s="69" t="n">
        <v>2026</v>
      </c>
      <c r="D4218" t="inlineStr">
        <is>
          <t>Jul</t>
        </is>
      </c>
      <c r="E4218" t="inlineStr">
        <is>
          <t>Asia</t>
        </is>
      </c>
      <c r="F4218" t="inlineStr">
        <is>
          <t>India</t>
        </is>
      </c>
      <c r="G4218" t="inlineStr">
        <is>
          <t>Hilux</t>
        </is>
      </c>
      <c r="H4218" t="inlineStr">
        <is>
          <t>Dealer retail</t>
        </is>
      </c>
      <c r="I4218" t="inlineStr">
        <is>
          <t>Company fleet</t>
        </is>
      </c>
      <c r="J4218" t="inlineStr">
        <is>
          <t>Kofi Mensah</t>
        </is>
      </c>
      <c r="K4218" s="70" t="n">
        <v>40</v>
      </c>
      <c r="L4218" s="71" t="n">
        <v>4148038.99</v>
      </c>
      <c r="M4218" s="71" t="n">
        <v>165921559.6</v>
      </c>
      <c r="N4218" s="71" t="n">
        <v>4977646.79</v>
      </c>
      <c r="O4218" s="71" t="n">
        <v>160943912.81</v>
      </c>
      <c r="P4218" s="71" t="n">
        <v>131731053.03</v>
      </c>
      <c r="Q4218" s="71" t="n">
        <v>29212859.78</v>
      </c>
      <c r="R4218" t="inlineStr">
        <is>
          <t>DL-02</t>
        </is>
      </c>
      <c r="S4218" t="inlineStr">
        <is>
          <t>Diesel</t>
        </is>
      </c>
      <c r="T4218" s="70" t="n">
        <v>40</v>
      </c>
      <c r="U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TY104210</t>
        </is>
      </c>
      <c r="B4219" s="68" t="n">
        <v>46219</v>
      </c>
      <c r="C4219" s="69" t="n">
        <v>2026</v>
      </c>
      <c r="D4219" t="inlineStr">
        <is>
          <t>Jul</t>
        </is>
      </c>
      <c r="E4219" t="inlineStr">
        <is>
          <t>Europe</t>
        </is>
      </c>
      <c r="F4219" t="inlineStr">
        <is>
          <t>France</t>
        </is>
      </c>
      <c r="G4219" t="inlineStr">
        <is>
          <t>Hilux</t>
        </is>
      </c>
      <c r="H4219" t="inlineStr">
        <is>
          <t>Fleet</t>
        </is>
      </c>
      <c r="I4219" t="inlineStr">
        <is>
          <t>Private buyer</t>
        </is>
      </c>
      <c r="J4219" t="inlineStr">
        <is>
          <t>Kofi Mensah</t>
        </is>
      </c>
      <c r="K4219" s="70" t="n">
        <v>37</v>
      </c>
      <c r="L4219" s="71" t="n">
        <v>3975362.75</v>
      </c>
      <c r="M4219" s="71" t="n">
        <v>147088421.75</v>
      </c>
      <c r="N4219" s="71" t="n">
        <v>7354421.09</v>
      </c>
      <c r="O4219" s="71" t="n">
        <v>139734000.66</v>
      </c>
      <c r="P4219" s="71" t="n">
        <v>116022381.15</v>
      </c>
      <c r="Q4219" s="71" t="n">
        <v>23711619.51</v>
      </c>
      <c r="R4219" t="inlineStr">
        <is>
          <t>PA-04</t>
        </is>
      </c>
      <c r="S4219" t="inlineStr">
        <is>
          <t>Diesel</t>
        </is>
      </c>
      <c r="T4219" s="70" t="n">
        <v>40</v>
      </c>
      <c r="U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TY104211</t>
        </is>
      </c>
      <c r="B4220" s="68" t="n">
        <v>46219</v>
      </c>
      <c r="C4220" s="69" t="n">
        <v>2026</v>
      </c>
      <c r="D4220" t="inlineStr">
        <is>
          <t>Jul</t>
        </is>
      </c>
      <c r="E4220" t="inlineStr">
        <is>
          <t>Japan</t>
        </is>
      </c>
      <c r="F4220" t="inlineStr">
        <is>
          <t>Japan</t>
        </is>
      </c>
      <c r="G4220" t="inlineStr">
        <is>
          <t>Camry</t>
        </is>
      </c>
      <c r="H4220" t="inlineStr">
        <is>
          <t>Dealer retail</t>
        </is>
      </c>
      <c r="I4220" t="inlineStr">
        <is>
          <t>Private buyer</t>
        </is>
      </c>
      <c r="J4220" t="inlineStr">
        <is>
          <t>Carlos Silva</t>
        </is>
      </c>
      <c r="K4220" s="70" t="n">
        <v>24</v>
      </c>
      <c r="L4220" s="71" t="n">
        <v>4204461.31</v>
      </c>
      <c r="M4220" s="71" t="n">
        <v>100907071.44</v>
      </c>
      <c r="N4220" s="71" t="n">
        <v>2018141.43</v>
      </c>
      <c r="O4220" s="71" t="n">
        <v>98888930.01000001</v>
      </c>
      <c r="P4220" s="71" t="n">
        <v>76669350.41</v>
      </c>
      <c r="Q4220" s="71" t="n">
        <v>22219579.6</v>
      </c>
      <c r="R4220" t="inlineStr">
        <is>
          <t>NG-02</t>
        </is>
      </c>
      <c r="S4220" t="inlineStr">
        <is>
          <t>Petrol</t>
        </is>
      </c>
      <c r="T4220" s="70" t="n">
        <v>26</v>
      </c>
      <c r="U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TY104212</t>
        </is>
      </c>
      <c r="B4221" s="68" t="n">
        <v>46219</v>
      </c>
      <c r="C4221" s="69" t="n">
        <v>2026</v>
      </c>
      <c r="D4221" t="inlineStr">
        <is>
          <t>Jul</t>
        </is>
      </c>
      <c r="E4221" t="inlineStr">
        <is>
          <t>Middle East</t>
        </is>
      </c>
      <c r="F4221" t="inlineStr">
        <is>
          <t>Saudi Arabia</t>
        </is>
      </c>
      <c r="G4221" t="inlineStr">
        <is>
          <t>Land Cruiser</t>
        </is>
      </c>
      <c r="H4221" t="inlineStr">
        <is>
          <t>Fleet</t>
        </is>
      </c>
      <c r="I4221" t="inlineStr">
        <is>
          <t>Private buyer</t>
        </is>
      </c>
      <c r="J4221" t="inlineStr">
        <is>
          <t>Shraddha Kulkarni</t>
        </is>
      </c>
      <c r="K4221" s="70" t="n">
        <v>20</v>
      </c>
      <c r="L4221" s="71" t="n">
        <v>7846797.02</v>
      </c>
      <c r="M4221" s="71" t="n">
        <v>156935940.4</v>
      </c>
      <c r="N4221" s="71" t="n">
        <v>3138718.81</v>
      </c>
      <c r="O4221" s="71" t="n">
        <v>153797221.59</v>
      </c>
      <c r="P4221" s="71" t="n">
        <v>114337009.54</v>
      </c>
      <c r="Q4221" s="71" t="n">
        <v>39460212.05</v>
      </c>
      <c r="R4221" t="inlineStr">
        <is>
          <t>RY-03</t>
        </is>
      </c>
      <c r="S4221" t="inlineStr">
        <is>
          <t>Petrol</t>
        </is>
      </c>
      <c r="T4221" s="70" t="n">
        <v>19</v>
      </c>
      <c r="U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TY104213</t>
        </is>
      </c>
      <c r="B4222" s="68" t="n">
        <v>46219</v>
      </c>
      <c r="C4222" s="69" t="n">
        <v>2026</v>
      </c>
      <c r="D4222" t="inlineStr">
        <is>
          <t>Jul</t>
        </is>
      </c>
      <c r="E4222" t="inlineStr">
        <is>
          <t>Japan</t>
        </is>
      </c>
      <c r="F4222" t="inlineStr">
        <is>
          <t>Japan</t>
        </is>
      </c>
      <c r="G4222" t="inlineStr">
        <is>
          <t>RAV4</t>
        </is>
      </c>
      <c r="H4222" t="inlineStr">
        <is>
          <t>Dealer retail</t>
        </is>
      </c>
      <c r="I4222" t="inlineStr">
        <is>
          <t>Private buyer</t>
        </is>
      </c>
      <c r="J4222" t="inlineStr">
        <is>
          <t>Sara Rossi</t>
        </is>
      </c>
      <c r="K4222" s="70" t="n">
        <v>42</v>
      </c>
      <c r="L4222" s="71" t="n">
        <v>3648505.01</v>
      </c>
      <c r="M4222" s="71" t="n">
        <v>153237210.42</v>
      </c>
      <c r="N4222" s="71" t="n">
        <v>4597116.31</v>
      </c>
      <c r="O4222" s="71" t="n">
        <v>148640094.11</v>
      </c>
      <c r="P4222" s="71" t="n">
        <v>118274636.34</v>
      </c>
      <c r="Q4222" s="71" t="n">
        <v>30365457.77</v>
      </c>
      <c r="R4222" t="inlineStr">
        <is>
          <t>TK-02</t>
        </is>
      </c>
      <c r="S4222" t="inlineStr">
        <is>
          <t>Petrol</t>
        </is>
      </c>
      <c r="T4222" s="70" t="n">
        <v>44</v>
      </c>
      <c r="U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TY104214</t>
        </is>
      </c>
      <c r="B4223" s="68" t="n">
        <v>46219</v>
      </c>
      <c r="C4223" s="69" t="n">
        <v>2026</v>
      </c>
      <c r="D4223" t="inlineStr">
        <is>
          <t>Jul</t>
        </is>
      </c>
      <c r="E4223" t="inlineStr">
        <is>
          <t>Japan</t>
        </is>
      </c>
      <c r="F4223" t="inlineStr">
        <is>
          <t>Japan</t>
        </is>
      </c>
      <c r="G4223" t="inlineStr">
        <is>
          <t>Camry</t>
        </is>
      </c>
      <c r="H4223" t="inlineStr">
        <is>
          <t>Dealer retail</t>
        </is>
      </c>
      <c r="I4223" t="inlineStr">
        <is>
          <t>Company fleet</t>
        </is>
      </c>
      <c r="J4223" t="inlineStr">
        <is>
          <t>Yuki Sato</t>
        </is>
      </c>
      <c r="K4223" s="70" t="n">
        <v>32</v>
      </c>
      <c r="L4223" s="71" t="n">
        <v>3894938.44</v>
      </c>
      <c r="M4223" s="71" t="n">
        <v>124638030.08</v>
      </c>
      <c r="N4223" s="71" t="n">
        <v>0</v>
      </c>
      <c r="O4223" s="71" t="n">
        <v>124638030.08</v>
      </c>
      <c r="P4223" s="71" t="n">
        <v>100174504.27</v>
      </c>
      <c r="Q4223" s="71" t="n">
        <v>24463525.81</v>
      </c>
      <c r="R4223" t="inlineStr">
        <is>
          <t>TK-02</t>
        </is>
      </c>
      <c r="S4223" t="inlineStr">
        <is>
          <t>Petrol</t>
        </is>
      </c>
      <c r="T4223" s="70" t="n">
        <v>33</v>
      </c>
      <c r="U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TY104215</t>
        </is>
      </c>
      <c r="B4224" s="68" t="n">
        <v>46220</v>
      </c>
      <c r="C4224" s="69" t="n">
        <v>2026</v>
      </c>
      <c r="D4224" t="inlineStr">
        <is>
          <t>Jul</t>
        </is>
      </c>
      <c r="E4224" t="inlineStr">
        <is>
          <t>Middle East</t>
        </is>
      </c>
      <c r="F4224" t="inlineStr">
        <is>
          <t>Saudi Arabia</t>
        </is>
      </c>
      <c r="G4224" t="inlineStr">
        <is>
          <t>RAV4</t>
        </is>
      </c>
      <c r="H4224" t="inlineStr">
        <is>
          <t>Dealer retail</t>
        </is>
      </c>
      <c r="I4224" t="inlineStr">
        <is>
          <t>Private buyer</t>
        </is>
      </c>
      <c r="J4224" t="inlineStr">
        <is>
          <t>Ruhi Shaikh</t>
        </is>
      </c>
      <c r="K4224" s="70" t="n">
        <v>46</v>
      </c>
      <c r="L4224" s="71" t="n">
        <v>3881850.19</v>
      </c>
      <c r="M4224" s="71" t="n">
        <v>178565108.74</v>
      </c>
      <c r="N4224" s="71" t="n">
        <v>3571302.17</v>
      </c>
      <c r="O4224" s="71" t="n">
        <v>174993806.57</v>
      </c>
      <c r="P4224" s="71" t="n">
        <v>134592949.4</v>
      </c>
      <c r="Q4224" s="71" t="n">
        <v>40400857.17</v>
      </c>
      <c r="R4224" t="inlineStr">
        <is>
          <t>RY-02</t>
        </is>
      </c>
      <c r="S4224" t="inlineStr">
        <is>
          <t>Hybrid</t>
        </is>
      </c>
      <c r="T4224" s="70" t="n">
        <v>50</v>
      </c>
      <c r="U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TY104216</t>
        </is>
      </c>
      <c r="B4225" s="68" t="n">
        <v>46220</v>
      </c>
      <c r="C4225" s="69" t="n">
        <v>2026</v>
      </c>
      <c r="D4225" t="inlineStr">
        <is>
          <t>Jul</t>
        </is>
      </c>
      <c r="E4225" t="inlineStr">
        <is>
          <t>North America</t>
        </is>
      </c>
      <c r="F4225" t="inlineStr">
        <is>
          <t>Canada</t>
        </is>
      </c>
      <c r="G4225" t="inlineStr">
        <is>
          <t>Camry</t>
        </is>
      </c>
      <c r="H4225" t="inlineStr">
        <is>
          <t>Dealer retail</t>
        </is>
      </c>
      <c r="I4225" t="inlineStr">
        <is>
          <t>Private buyer</t>
        </is>
      </c>
      <c r="J4225" t="inlineStr">
        <is>
          <t>Sophie Müller</t>
        </is>
      </c>
      <c r="K4225" s="70" t="n">
        <v>35</v>
      </c>
      <c r="L4225" s="71" t="n">
        <v>4131568.21</v>
      </c>
      <c r="M4225" s="71" t="n">
        <v>144604887.35</v>
      </c>
      <c r="N4225" s="71" t="n">
        <v>0</v>
      </c>
      <c r="O4225" s="71" t="n">
        <v>144604887.35</v>
      </c>
      <c r="P4225" s="71" t="n">
        <v>111574441.75</v>
      </c>
      <c r="Q4225" s="71" t="n">
        <v>33030445.6</v>
      </c>
      <c r="R4225" t="inlineStr">
        <is>
          <t>TO-02</t>
        </is>
      </c>
      <c r="S4225" t="inlineStr">
        <is>
          <t>Hybrid</t>
        </is>
      </c>
      <c r="T4225" s="70" t="n">
        <v>39</v>
      </c>
      <c r="U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TY104217</t>
        </is>
      </c>
      <c r="B4226" s="68" t="n">
        <v>46220</v>
      </c>
      <c r="C4226" s="69" t="n">
        <v>2026</v>
      </c>
      <c r="D4226" t="inlineStr">
        <is>
          <t>Jul</t>
        </is>
      </c>
      <c r="E4226" t="inlineStr">
        <is>
          <t>North America</t>
        </is>
      </c>
      <c r="F4226" t="inlineStr">
        <is>
          <t>USA</t>
        </is>
      </c>
      <c r="G4226" t="inlineStr">
        <is>
          <t>bZ4X</t>
        </is>
      </c>
      <c r="H4226" t="inlineStr">
        <is>
          <t>Online reservation</t>
        </is>
      </c>
      <c r="I4226" t="inlineStr">
        <is>
          <t>Private buyer</t>
        </is>
      </c>
      <c r="J4226" t="inlineStr">
        <is>
          <t>Kofi Mensah</t>
        </is>
      </c>
      <c r="K4226" s="70" t="n">
        <v>20</v>
      </c>
      <c r="L4226" s="71" t="n">
        <v>6557178.76</v>
      </c>
      <c r="M4226" s="71" t="n">
        <v>131143575.2</v>
      </c>
      <c r="N4226" s="71" t="n">
        <v>0</v>
      </c>
      <c r="O4226" s="71" t="n">
        <v>131143575.2</v>
      </c>
      <c r="P4226" s="71" t="n">
        <v>109013973.62</v>
      </c>
      <c r="Q4226" s="71" t="n">
        <v>22129601.58</v>
      </c>
      <c r="R4226" t="inlineStr">
        <is>
          <t>TX-03</t>
        </is>
      </c>
      <c r="S4226" t="inlineStr">
        <is>
          <t>EV</t>
        </is>
      </c>
      <c r="T4226" s="70" t="n">
        <v>21</v>
      </c>
      <c r="U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TY104218</t>
        </is>
      </c>
      <c r="B4227" s="68" t="n">
        <v>46220</v>
      </c>
      <c r="C4227" s="69" t="n">
        <v>2026</v>
      </c>
      <c r="D4227" t="inlineStr">
        <is>
          <t>Jul</t>
        </is>
      </c>
      <c r="E4227" t="inlineStr">
        <is>
          <t>North America</t>
        </is>
      </c>
      <c r="F4227" t="inlineStr">
        <is>
          <t>Canada</t>
        </is>
      </c>
      <c r="G4227" t="inlineStr">
        <is>
          <t>RAV4</t>
        </is>
      </c>
      <c r="H4227" t="inlineStr">
        <is>
          <t>Fleet</t>
        </is>
      </c>
      <c r="I4227" t="inlineStr">
        <is>
          <t>Private buyer</t>
        </is>
      </c>
      <c r="J4227" t="inlineStr">
        <is>
          <t>Olivia Brown</t>
        </is>
      </c>
      <c r="K4227" s="70" t="n">
        <v>3</v>
      </c>
      <c r="L4227" s="71" t="n">
        <v>3726793.99</v>
      </c>
      <c r="M4227" s="71" t="n">
        <v>11180381.97</v>
      </c>
      <c r="N4227" s="71" t="n">
        <v>0</v>
      </c>
      <c r="O4227" s="71" t="n">
        <v>11180381.97</v>
      </c>
      <c r="P4227" s="71" t="n">
        <v>8212929.59</v>
      </c>
      <c r="Q4227" s="71" t="n">
        <v>2967452.38</v>
      </c>
      <c r="R4227" t="inlineStr">
        <is>
          <t>TO-02</t>
        </is>
      </c>
      <c r="S4227" t="inlineStr">
        <is>
          <t>Hybrid</t>
        </is>
      </c>
      <c r="T4227" s="70" t="n">
        <v>3</v>
      </c>
      <c r="U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TY104219</t>
        </is>
      </c>
      <c r="B4228" s="68" t="n">
        <v>46220</v>
      </c>
      <c r="C4228" s="69" t="n">
        <v>2026</v>
      </c>
      <c r="D4228" t="inlineStr">
        <is>
          <t>Jul</t>
        </is>
      </c>
      <c r="E4228" t="inlineStr">
        <is>
          <t>Middle East</t>
        </is>
      </c>
      <c r="F4228" t="inlineStr">
        <is>
          <t>Saudi Arabia</t>
        </is>
      </c>
      <c r="G4228" t="inlineStr">
        <is>
          <t>Hilux</t>
        </is>
      </c>
      <c r="H4228" t="inlineStr">
        <is>
          <t>Dealer retail</t>
        </is>
      </c>
      <c r="I4228" t="inlineStr">
        <is>
          <t>Company fleet</t>
        </is>
      </c>
      <c r="J4228" t="inlineStr">
        <is>
          <t>Amir Khan</t>
        </is>
      </c>
      <c r="K4228" s="70" t="n">
        <v>38</v>
      </c>
      <c r="L4228" s="71" t="n">
        <v>3865623.99</v>
      </c>
      <c r="M4228" s="71" t="n">
        <v>146893711.62</v>
      </c>
      <c r="N4228" s="71" t="n">
        <v>4406811.35</v>
      </c>
      <c r="O4228" s="71" t="n">
        <v>142486900.27</v>
      </c>
      <c r="P4228" s="71" t="n">
        <v>123849226.5</v>
      </c>
      <c r="Q4228" s="71" t="n">
        <v>18637673.77</v>
      </c>
      <c r="R4228" t="inlineStr">
        <is>
          <t>RY-04</t>
        </is>
      </c>
      <c r="S4228" t="inlineStr">
        <is>
          <t>Diesel</t>
        </is>
      </c>
      <c r="T4228" s="70" t="n">
        <v>41</v>
      </c>
      <c r="U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TY104220</t>
        </is>
      </c>
      <c r="B4229" s="68" t="n">
        <v>46220</v>
      </c>
      <c r="C4229" s="69" t="n">
        <v>2026</v>
      </c>
      <c r="D4229" t="inlineStr">
        <is>
          <t>Jul</t>
        </is>
      </c>
      <c r="E4229" t="inlineStr">
        <is>
          <t>Europe</t>
        </is>
      </c>
      <c r="F4229" t="inlineStr">
        <is>
          <t>France</t>
        </is>
      </c>
      <c r="G4229" t="inlineStr">
        <is>
          <t>Hilux</t>
        </is>
      </c>
      <c r="H4229" t="inlineStr">
        <is>
          <t>Dealer retail</t>
        </is>
      </c>
      <c r="I4229" t="inlineStr">
        <is>
          <t>Private buyer</t>
        </is>
      </c>
      <c r="J4229" t="inlineStr">
        <is>
          <t>Liam O'Brien</t>
        </is>
      </c>
      <c r="K4229" s="70" t="n">
        <v>4</v>
      </c>
      <c r="L4229" s="71" t="n">
        <v>3873833.63</v>
      </c>
      <c r="M4229" s="71" t="n">
        <v>15495334.52</v>
      </c>
      <c r="N4229" s="71" t="n">
        <v>0</v>
      </c>
      <c r="O4229" s="71" t="n">
        <v>15495334.52</v>
      </c>
      <c r="P4229" s="71" t="n">
        <v>13154276.18</v>
      </c>
      <c r="Q4229" s="71" t="n">
        <v>2341058.34</v>
      </c>
      <c r="R4229" t="inlineStr">
        <is>
          <t>PA-02</t>
        </is>
      </c>
      <c r="S4229" t="inlineStr">
        <is>
          <t>Diesel</t>
        </is>
      </c>
      <c r="T4229" s="70" t="n">
        <v>4</v>
      </c>
      <c r="U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TY104221</t>
        </is>
      </c>
      <c r="B4230" s="68" t="n">
        <v>46220</v>
      </c>
      <c r="C4230" s="69" t="n">
        <v>2026</v>
      </c>
      <c r="D4230" t="inlineStr">
        <is>
          <t>Jul</t>
        </is>
      </c>
      <c r="E4230" t="inlineStr">
        <is>
          <t>Asia</t>
        </is>
      </c>
      <c r="F4230" t="inlineStr">
        <is>
          <t>India</t>
        </is>
      </c>
      <c r="G4230" t="inlineStr">
        <is>
          <t>Camry</t>
        </is>
      </c>
      <c r="H4230" t="inlineStr">
        <is>
          <t>Dealer retail</t>
        </is>
      </c>
      <c r="I4230" t="inlineStr">
        <is>
          <t>Private buyer</t>
        </is>
      </c>
      <c r="J4230" t="inlineStr">
        <is>
          <t>Mei Lin</t>
        </is>
      </c>
      <c r="K4230" s="70" t="n">
        <v>49</v>
      </c>
      <c r="L4230" s="71" t="n">
        <v>3881473.83</v>
      </c>
      <c r="M4230" s="71" t="n">
        <v>190192217.67</v>
      </c>
      <c r="N4230" s="71" t="n">
        <v>0</v>
      </c>
      <c r="O4230" s="71" t="n">
        <v>190192217.67</v>
      </c>
      <c r="P4230" s="71" t="n">
        <v>154807574.35</v>
      </c>
      <c r="Q4230" s="71" t="n">
        <v>35384643.32</v>
      </c>
      <c r="R4230" t="inlineStr">
        <is>
          <t>PU-04</t>
        </is>
      </c>
      <c r="S4230" t="inlineStr">
        <is>
          <t>Hybrid</t>
        </is>
      </c>
      <c r="T4230" s="70" t="n">
        <v>54</v>
      </c>
      <c r="U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TY104222</t>
        </is>
      </c>
      <c r="B4231" s="68" t="n">
        <v>46220</v>
      </c>
      <c r="C4231" s="69" t="n">
        <v>2026</v>
      </c>
      <c r="D4231" t="inlineStr">
        <is>
          <t>Jul</t>
        </is>
      </c>
      <c r="E4231" t="inlineStr">
        <is>
          <t>Asia</t>
        </is>
      </c>
      <c r="F4231" t="inlineStr">
        <is>
          <t>India</t>
        </is>
      </c>
      <c r="G4231" t="inlineStr">
        <is>
          <t>RAV4</t>
        </is>
      </c>
      <c r="H4231" t="inlineStr">
        <is>
          <t>Dealer retail</t>
        </is>
      </c>
      <c r="I4231" t="inlineStr">
        <is>
          <t>Private buyer</t>
        </is>
      </c>
      <c r="J4231" t="inlineStr">
        <is>
          <t>Shraddha Kulkarni</t>
        </is>
      </c>
      <c r="K4231" s="70" t="n">
        <v>48</v>
      </c>
      <c r="L4231" s="71" t="n">
        <v>3550772.29</v>
      </c>
      <c r="M4231" s="71" t="n">
        <v>170437069.92</v>
      </c>
      <c r="N4231" s="71" t="n">
        <v>5113112.1</v>
      </c>
      <c r="O4231" s="71" t="n">
        <v>165323957.82</v>
      </c>
      <c r="P4231" s="71" t="n">
        <v>134116881.49</v>
      </c>
      <c r="Q4231" s="71" t="n">
        <v>31207076.33</v>
      </c>
      <c r="R4231" t="inlineStr">
        <is>
          <t>BL-03</t>
        </is>
      </c>
      <c r="S4231" t="inlineStr">
        <is>
          <t>Petrol</t>
        </is>
      </c>
      <c r="T4231" s="70" t="n">
        <v>53</v>
      </c>
      <c r="U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TY104223</t>
        </is>
      </c>
      <c r="B4232" s="68" t="n">
        <v>46220</v>
      </c>
      <c r="C4232" s="69" t="n">
        <v>2026</v>
      </c>
      <c r="D4232" t="inlineStr">
        <is>
          <t>Jul</t>
        </is>
      </c>
      <c r="E4232" t="inlineStr">
        <is>
          <t>Europe</t>
        </is>
      </c>
      <c r="F4232" t="inlineStr">
        <is>
          <t>UK</t>
        </is>
      </c>
      <c r="G4232" t="inlineStr">
        <is>
          <t>RAV4</t>
        </is>
      </c>
      <c r="H4232" t="inlineStr">
        <is>
          <t>Dealer retail</t>
        </is>
      </c>
      <c r="I4232" t="inlineStr">
        <is>
          <t>Private buyer</t>
        </is>
      </c>
      <c r="J4232" t="inlineStr">
        <is>
          <t>Yuki Sato</t>
        </is>
      </c>
      <c r="K4232" s="70" t="n">
        <v>35</v>
      </c>
      <c r="L4232" s="71" t="n">
        <v>3903618.1</v>
      </c>
      <c r="M4232" s="71" t="n">
        <v>136626633.5</v>
      </c>
      <c r="N4232" s="71" t="n">
        <v>4098799</v>
      </c>
      <c r="O4232" s="71" t="n">
        <v>132527834.5</v>
      </c>
      <c r="P4232" s="71" t="n">
        <v>97322974.01000001</v>
      </c>
      <c r="Q4232" s="71" t="n">
        <v>35204860.49</v>
      </c>
      <c r="R4232" t="inlineStr">
        <is>
          <t>LN-04</t>
        </is>
      </c>
      <c r="S4232" t="inlineStr">
        <is>
          <t>Hybrid</t>
        </is>
      </c>
      <c r="T4232" s="70" t="n">
        <v>36</v>
      </c>
      <c r="U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TY104224</t>
        </is>
      </c>
      <c r="B4233" s="68" t="n">
        <v>46220</v>
      </c>
      <c r="C4233" s="69" t="n">
        <v>2026</v>
      </c>
      <c r="D4233" t="inlineStr">
        <is>
          <t>Jul</t>
        </is>
      </c>
      <c r="E4233" t="inlineStr">
        <is>
          <t>Europe</t>
        </is>
      </c>
      <c r="F4233" t="inlineStr">
        <is>
          <t>UK</t>
        </is>
      </c>
      <c r="G4233" t="inlineStr">
        <is>
          <t>Hilux</t>
        </is>
      </c>
      <c r="H4233" t="inlineStr">
        <is>
          <t>Dealer retail</t>
        </is>
      </c>
      <c r="I4233" t="inlineStr">
        <is>
          <t>Private buyer</t>
        </is>
      </c>
      <c r="J4233" t="inlineStr">
        <is>
          <t>Hiroshi Tanaka</t>
        </is>
      </c>
      <c r="K4233" s="70" t="n">
        <v>47</v>
      </c>
      <c r="L4233" s="71" t="n">
        <v>4180025.3</v>
      </c>
      <c r="M4233" s="71" t="n">
        <v>196461189.1</v>
      </c>
      <c r="N4233" s="71" t="n">
        <v>3929223.78</v>
      </c>
      <c r="O4233" s="71" t="n">
        <v>192531965.32</v>
      </c>
      <c r="P4233" s="71" t="n">
        <v>146577291.26</v>
      </c>
      <c r="Q4233" s="71" t="n">
        <v>45954674.06</v>
      </c>
      <c r="R4233" t="inlineStr">
        <is>
          <t>LN-02</t>
        </is>
      </c>
      <c r="S4233" t="inlineStr">
        <is>
          <t>Petrol</t>
        </is>
      </c>
      <c r="T4233" s="70" t="n">
        <v>49</v>
      </c>
      <c r="U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TY104225</t>
        </is>
      </c>
      <c r="B4234" s="68" t="n">
        <v>46220</v>
      </c>
      <c r="C4234" s="69" t="n">
        <v>2026</v>
      </c>
      <c r="D4234" t="inlineStr">
        <is>
          <t>Jul</t>
        </is>
      </c>
      <c r="E4234" t="inlineStr">
        <is>
          <t>Japan</t>
        </is>
      </c>
      <c r="F4234" t="inlineStr">
        <is>
          <t>Japan</t>
        </is>
      </c>
      <c r="G4234" t="inlineStr">
        <is>
          <t>Hilux</t>
        </is>
      </c>
      <c r="H4234" t="inlineStr">
        <is>
          <t>Dealer retail</t>
        </is>
      </c>
      <c r="I4234" t="inlineStr">
        <is>
          <t>Private buyer</t>
        </is>
      </c>
      <c r="J4234" t="inlineStr">
        <is>
          <t>Priya Nair</t>
        </is>
      </c>
      <c r="K4234" s="70" t="n">
        <v>7</v>
      </c>
      <c r="L4234" s="71" t="n">
        <v>3914345.89</v>
      </c>
      <c r="M4234" s="71" t="n">
        <v>27400421.23</v>
      </c>
      <c r="N4234" s="71" t="n">
        <v>1370021.06</v>
      </c>
      <c r="O4234" s="71" t="n">
        <v>26030400.17</v>
      </c>
      <c r="P4234" s="71" t="n">
        <v>22333835.57</v>
      </c>
      <c r="Q4234" s="71" t="n">
        <v>3696564.6</v>
      </c>
      <c r="R4234" t="inlineStr">
        <is>
          <t>NG-02</t>
        </is>
      </c>
      <c r="S4234" t="inlineStr">
        <is>
          <t>Diesel</t>
        </is>
      </c>
      <c r="T4234" s="70" t="n">
        <v>7</v>
      </c>
      <c r="U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TY104226</t>
        </is>
      </c>
      <c r="B4235" s="68" t="n">
        <v>46221</v>
      </c>
      <c r="C4235" s="69" t="n">
        <v>2026</v>
      </c>
      <c r="D4235" t="inlineStr">
        <is>
          <t>Jul</t>
        </is>
      </c>
      <c r="E4235" t="inlineStr">
        <is>
          <t>Japan</t>
        </is>
      </c>
      <c r="F4235" t="inlineStr">
        <is>
          <t>Japan</t>
        </is>
      </c>
      <c r="G4235" t="inlineStr">
        <is>
          <t>Prius</t>
        </is>
      </c>
      <c r="H4235" t="inlineStr">
        <is>
          <t>Dealer retail</t>
        </is>
      </c>
      <c r="I4235" t="inlineStr">
        <is>
          <t>Private buyer</t>
        </is>
      </c>
      <c r="J4235" t="inlineStr">
        <is>
          <t>Ruhi Shaikh</t>
        </is>
      </c>
      <c r="K4235" s="70" t="n">
        <v>40</v>
      </c>
      <c r="L4235" s="71" t="n">
        <v>3522462.37</v>
      </c>
      <c r="M4235" s="71" t="n">
        <v>140898494.8</v>
      </c>
      <c r="N4235" s="71" t="n">
        <v>7044924.74</v>
      </c>
      <c r="O4235" s="71" t="n">
        <v>133853570.06</v>
      </c>
      <c r="P4235" s="71" t="n">
        <v>117190608.9</v>
      </c>
      <c r="Q4235" s="71" t="n">
        <v>16662961.16</v>
      </c>
      <c r="R4235" t="inlineStr">
        <is>
          <t>OS-01</t>
        </is>
      </c>
      <c r="S4235" t="inlineStr">
        <is>
          <t>Hybrid</t>
        </is>
      </c>
      <c r="T4235" s="70" t="n">
        <v>43</v>
      </c>
      <c r="U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TY104227</t>
        </is>
      </c>
      <c r="B4236" s="68" t="n">
        <v>46221</v>
      </c>
      <c r="C4236" s="69" t="n">
        <v>2026</v>
      </c>
      <c r="D4236" t="inlineStr">
        <is>
          <t>Jul</t>
        </is>
      </c>
      <c r="E4236" t="inlineStr">
        <is>
          <t>North America</t>
        </is>
      </c>
      <c r="F4236" t="inlineStr">
        <is>
          <t>USA</t>
        </is>
      </c>
      <c r="G4236" t="inlineStr">
        <is>
          <t>Corolla</t>
        </is>
      </c>
      <c r="H4236" t="inlineStr">
        <is>
          <t>Dealer retail</t>
        </is>
      </c>
      <c r="I4236" t="inlineStr">
        <is>
          <t>Private buyer</t>
        </is>
      </c>
      <c r="J4236" t="inlineStr">
        <is>
          <t>Noah Smith</t>
        </is>
      </c>
      <c r="K4236" s="70" t="n">
        <v>34</v>
      </c>
      <c r="L4236" s="71" t="n">
        <v>2853826.01</v>
      </c>
      <c r="M4236" s="71" t="n">
        <v>97030084.34</v>
      </c>
      <c r="N4236" s="71" t="n">
        <v>0</v>
      </c>
      <c r="O4236" s="71" t="n">
        <v>97030084.34</v>
      </c>
      <c r="P4236" s="71" t="n">
        <v>77386339.83</v>
      </c>
      <c r="Q4236" s="71" t="n">
        <v>19643744.51</v>
      </c>
      <c r="R4236" t="inlineStr">
        <is>
          <t>TX-03</t>
        </is>
      </c>
      <c r="S4236" t="inlineStr">
        <is>
          <t>Petrol</t>
        </is>
      </c>
      <c r="T4236" s="70" t="n">
        <v>34</v>
      </c>
      <c r="U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TY104228</t>
        </is>
      </c>
      <c r="B4237" s="68" t="n">
        <v>46221</v>
      </c>
      <c r="C4237" s="69" t="n">
        <v>2026</v>
      </c>
      <c r="D4237" t="inlineStr">
        <is>
          <t>Jul</t>
        </is>
      </c>
      <c r="E4237" t="inlineStr">
        <is>
          <t>North America</t>
        </is>
      </c>
      <c r="F4237" t="inlineStr">
        <is>
          <t>Canada</t>
        </is>
      </c>
      <c r="G4237" t="inlineStr">
        <is>
          <t>bZ4X</t>
        </is>
      </c>
      <c r="H4237" t="inlineStr">
        <is>
          <t>Dealer retail</t>
        </is>
      </c>
      <c r="I4237" t="inlineStr">
        <is>
          <t>Company fleet</t>
        </is>
      </c>
      <c r="J4237" t="inlineStr">
        <is>
          <t>Ruhi Shaikh</t>
        </is>
      </c>
      <c r="K4237" s="70" t="n">
        <v>9</v>
      </c>
      <c r="L4237" s="71" t="n">
        <v>7329856.34</v>
      </c>
      <c r="M4237" s="71" t="n">
        <v>65968707.06</v>
      </c>
      <c r="N4237" s="71" t="n">
        <v>3298435.35</v>
      </c>
      <c r="O4237" s="71" t="n">
        <v>62670271.71</v>
      </c>
      <c r="P4237" s="71" t="n">
        <v>47186859.03</v>
      </c>
      <c r="Q4237" s="71" t="n">
        <v>15483412.68</v>
      </c>
      <c r="R4237" t="inlineStr">
        <is>
          <t>TO-01</t>
        </is>
      </c>
      <c r="S4237" t="inlineStr">
        <is>
          <t>EV</t>
        </is>
      </c>
      <c r="T4237" s="70" t="n">
        <v>10</v>
      </c>
      <c r="U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TY104229</t>
        </is>
      </c>
      <c r="B4238" s="68" t="n">
        <v>46221</v>
      </c>
      <c r="C4238" s="69" t="n">
        <v>2026</v>
      </c>
      <c r="D4238" t="inlineStr">
        <is>
          <t>Jul</t>
        </is>
      </c>
      <c r="E4238" t="inlineStr">
        <is>
          <t>Japan</t>
        </is>
      </c>
      <c r="F4238" t="inlineStr">
        <is>
          <t>Japan</t>
        </is>
      </c>
      <c r="G4238" t="inlineStr">
        <is>
          <t>Hilux</t>
        </is>
      </c>
      <c r="H4238" t="inlineStr">
        <is>
          <t>Dealer retail</t>
        </is>
      </c>
      <c r="I4238" t="inlineStr">
        <is>
          <t>Private buyer</t>
        </is>
      </c>
      <c r="J4238" t="inlineStr">
        <is>
          <t>Zoya Ahmed</t>
        </is>
      </c>
      <c r="K4238" s="70" t="n">
        <v>35</v>
      </c>
      <c r="L4238" s="71" t="n">
        <v>4109422.95</v>
      </c>
      <c r="M4238" s="71" t="n">
        <v>143829803.25</v>
      </c>
      <c r="N4238" s="71" t="n">
        <v>7191490.16</v>
      </c>
      <c r="O4238" s="71" t="n">
        <v>136638313.09</v>
      </c>
      <c r="P4238" s="71" t="n">
        <v>114571145.19</v>
      </c>
      <c r="Q4238" s="71" t="n">
        <v>22067167.9</v>
      </c>
      <c r="R4238" t="inlineStr">
        <is>
          <t>OS-03</t>
        </is>
      </c>
      <c r="S4238" t="inlineStr">
        <is>
          <t>Diesel</t>
        </is>
      </c>
      <c r="T4238" s="70" t="n">
        <v>38</v>
      </c>
      <c r="U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TY104230</t>
        </is>
      </c>
      <c r="B4239" s="68" t="n">
        <v>46221</v>
      </c>
      <c r="C4239" s="69" t="n">
        <v>2026</v>
      </c>
      <c r="D4239" t="inlineStr">
        <is>
          <t>Jul</t>
        </is>
      </c>
      <c r="E4239" t="inlineStr">
        <is>
          <t>North America</t>
        </is>
      </c>
      <c r="F4239" t="inlineStr">
        <is>
          <t>USA</t>
        </is>
      </c>
      <c r="G4239" t="inlineStr">
        <is>
          <t>bZ4X</t>
        </is>
      </c>
      <c r="H4239" t="inlineStr">
        <is>
          <t>Dealer retail</t>
        </is>
      </c>
      <c r="I4239" t="inlineStr">
        <is>
          <t>Private buyer</t>
        </is>
      </c>
      <c r="J4239" t="inlineStr">
        <is>
          <t>Zoya Ahmed</t>
        </is>
      </c>
      <c r="K4239" s="70" t="n">
        <v>39</v>
      </c>
      <c r="L4239" s="71" t="n">
        <v>6748196.84</v>
      </c>
      <c r="M4239" s="71" t="n">
        <v>263179676.76</v>
      </c>
      <c r="N4239" s="71" t="n">
        <v>7895390.3</v>
      </c>
      <c r="O4239" s="71" t="n">
        <v>255284286.46</v>
      </c>
      <c r="P4239" s="71" t="n">
        <v>206170988.45</v>
      </c>
      <c r="Q4239" s="71" t="n">
        <v>49113298.01</v>
      </c>
      <c r="R4239" t="inlineStr">
        <is>
          <t>TX-04</t>
        </is>
      </c>
      <c r="S4239" t="inlineStr">
        <is>
          <t>EV</t>
        </is>
      </c>
      <c r="T4239" s="70" t="n">
        <v>38</v>
      </c>
      <c r="U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TY104231</t>
        </is>
      </c>
      <c r="B4240" s="68" t="n">
        <v>46221</v>
      </c>
      <c r="C4240" s="69" t="n">
        <v>2026</v>
      </c>
      <c r="D4240" t="inlineStr">
        <is>
          <t>Jul</t>
        </is>
      </c>
      <c r="E4240" t="inlineStr">
        <is>
          <t>Europe</t>
        </is>
      </c>
      <c r="F4240" t="inlineStr">
        <is>
          <t>France</t>
        </is>
      </c>
      <c r="G4240" t="inlineStr">
        <is>
          <t>RAV4</t>
        </is>
      </c>
      <c r="H4240" t="inlineStr">
        <is>
          <t>Fleet</t>
        </is>
      </c>
      <c r="I4240" t="inlineStr">
        <is>
          <t>Private buyer</t>
        </is>
      </c>
      <c r="J4240" t="inlineStr">
        <is>
          <t>Ravindra Patil</t>
        </is>
      </c>
      <c r="K4240" s="70" t="n">
        <v>36</v>
      </c>
      <c r="L4240" s="71" t="n">
        <v>3555586.51</v>
      </c>
      <c r="M4240" s="71" t="n">
        <v>128001114.36</v>
      </c>
      <c r="N4240" s="71" t="n">
        <v>6400055.72</v>
      </c>
      <c r="O4240" s="71" t="n">
        <v>121601058.64</v>
      </c>
      <c r="P4240" s="71" t="n">
        <v>99416049.15000001</v>
      </c>
      <c r="Q4240" s="71" t="n">
        <v>22185009.49</v>
      </c>
      <c r="R4240" t="inlineStr">
        <is>
          <t>PA-01</t>
        </is>
      </c>
      <c r="S4240" t="inlineStr">
        <is>
          <t>Hybrid</t>
        </is>
      </c>
      <c r="T4240" s="70" t="n">
        <v>38</v>
      </c>
      <c r="U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TY104232</t>
        </is>
      </c>
      <c r="B4241" s="68" t="n">
        <v>46221</v>
      </c>
      <c r="C4241" s="69" t="n">
        <v>2026</v>
      </c>
      <c r="D4241" t="inlineStr">
        <is>
          <t>Jul</t>
        </is>
      </c>
      <c r="E4241" t="inlineStr">
        <is>
          <t>North America</t>
        </is>
      </c>
      <c r="F4241" t="inlineStr">
        <is>
          <t>Canada</t>
        </is>
      </c>
      <c r="G4241" t="inlineStr">
        <is>
          <t>RAV4</t>
        </is>
      </c>
      <c r="H4241" t="inlineStr">
        <is>
          <t>Fleet</t>
        </is>
      </c>
      <c r="I4241" t="inlineStr">
        <is>
          <t>Company fleet</t>
        </is>
      </c>
      <c r="J4241" t="inlineStr">
        <is>
          <t>Yuki Sato</t>
        </is>
      </c>
      <c r="K4241" s="70" t="n">
        <v>45</v>
      </c>
      <c r="L4241" s="71" t="n">
        <v>3952510.13</v>
      </c>
      <c r="M4241" s="71" t="n">
        <v>177862955.85</v>
      </c>
      <c r="N4241" s="71" t="n">
        <v>5335888.68</v>
      </c>
      <c r="O4241" s="71" t="n">
        <v>172527067.17</v>
      </c>
      <c r="P4241" s="71" t="n">
        <v>130658321.13</v>
      </c>
      <c r="Q4241" s="71" t="n">
        <v>41868746.04</v>
      </c>
      <c r="R4241" t="inlineStr">
        <is>
          <t>TO-04</t>
        </is>
      </c>
      <c r="S4241" t="inlineStr">
        <is>
          <t>Petrol</t>
        </is>
      </c>
      <c r="T4241" s="70" t="n">
        <v>45</v>
      </c>
      <c r="U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TY104233</t>
        </is>
      </c>
      <c r="B4242" s="68" t="n">
        <v>46221</v>
      </c>
      <c r="C4242" s="69" t="n">
        <v>2026</v>
      </c>
      <c r="D4242" t="inlineStr">
        <is>
          <t>Jul</t>
        </is>
      </c>
      <c r="E4242" t="inlineStr">
        <is>
          <t>Asia</t>
        </is>
      </c>
      <c r="F4242" t="inlineStr">
        <is>
          <t>India</t>
        </is>
      </c>
      <c r="G4242" t="inlineStr">
        <is>
          <t>Land Cruiser</t>
        </is>
      </c>
      <c r="H4242" t="inlineStr">
        <is>
          <t>Dealer retail</t>
        </is>
      </c>
      <c r="I4242" t="inlineStr">
        <is>
          <t>Government</t>
        </is>
      </c>
      <c r="J4242" t="inlineStr">
        <is>
          <t>Kofi Mensah</t>
        </is>
      </c>
      <c r="K4242" s="70" t="n">
        <v>16</v>
      </c>
      <c r="L4242" s="71" t="n">
        <v>7953140.58</v>
      </c>
      <c r="M4242" s="71" t="n">
        <v>127250249.28</v>
      </c>
      <c r="N4242" s="71" t="n">
        <v>3817507.48</v>
      </c>
      <c r="O4242" s="71" t="n">
        <v>123432741.8</v>
      </c>
      <c r="P4242" s="71" t="n">
        <v>88922032.58</v>
      </c>
      <c r="Q4242" s="71" t="n">
        <v>34510709.22</v>
      </c>
      <c r="R4242" t="inlineStr">
        <is>
          <t>BL-03</t>
        </is>
      </c>
      <c r="S4242" t="inlineStr">
        <is>
          <t>Petrol</t>
        </is>
      </c>
      <c r="T4242" s="70" t="n">
        <v>17</v>
      </c>
      <c r="U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TY104234</t>
        </is>
      </c>
      <c r="B4243" s="68" t="n">
        <v>46221</v>
      </c>
      <c r="C4243" s="69" t="n">
        <v>2026</v>
      </c>
      <c r="D4243" t="inlineStr">
        <is>
          <t>Jul</t>
        </is>
      </c>
      <c r="E4243" t="inlineStr">
        <is>
          <t>North America</t>
        </is>
      </c>
      <c r="F4243" t="inlineStr">
        <is>
          <t>USA</t>
        </is>
      </c>
      <c r="G4243" t="inlineStr">
        <is>
          <t>Corolla</t>
        </is>
      </c>
      <c r="H4243" t="inlineStr">
        <is>
          <t>Dealer retail</t>
        </is>
      </c>
      <c r="I4243" t="inlineStr">
        <is>
          <t>Private buyer</t>
        </is>
      </c>
      <c r="J4243" t="inlineStr">
        <is>
          <t>Sophie Müller</t>
        </is>
      </c>
      <c r="K4243" s="70" t="n">
        <v>25</v>
      </c>
      <c r="L4243" s="71" t="n">
        <v>2810382.79</v>
      </c>
      <c r="M4243" s="71" t="n">
        <v>70259569.75</v>
      </c>
      <c r="N4243" s="71" t="n">
        <v>0</v>
      </c>
      <c r="O4243" s="71" t="n">
        <v>70259569.75</v>
      </c>
      <c r="P4243" s="71" t="n">
        <v>56597245.84</v>
      </c>
      <c r="Q4243" s="71" t="n">
        <v>13662323.91</v>
      </c>
      <c r="R4243" t="inlineStr">
        <is>
          <t>NY-03</t>
        </is>
      </c>
      <c r="S4243" t="inlineStr">
        <is>
          <t>Petrol</t>
        </is>
      </c>
      <c r="T4243" s="70" t="n">
        <v>27</v>
      </c>
      <c r="U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TY104235</t>
        </is>
      </c>
      <c r="B4244" s="68" t="n">
        <v>46222</v>
      </c>
      <c r="C4244" s="69" t="n">
        <v>2026</v>
      </c>
      <c r="D4244" t="inlineStr">
        <is>
          <t>Jul</t>
        </is>
      </c>
      <c r="E4244" t="inlineStr">
        <is>
          <t>Europe</t>
        </is>
      </c>
      <c r="F4244" t="inlineStr">
        <is>
          <t>France</t>
        </is>
      </c>
      <c r="G4244" t="inlineStr">
        <is>
          <t>RAV4</t>
        </is>
      </c>
      <c r="H4244" t="inlineStr">
        <is>
          <t>Dealer retail</t>
        </is>
      </c>
      <c r="I4244" t="inlineStr">
        <is>
          <t>Private buyer</t>
        </is>
      </c>
      <c r="J4244" t="inlineStr">
        <is>
          <t>Arjun Mehta</t>
        </is>
      </c>
      <c r="K4244" s="70" t="n">
        <v>53</v>
      </c>
      <c r="L4244" s="71" t="n">
        <v>3779967.89</v>
      </c>
      <c r="M4244" s="71" t="n">
        <v>200338298.17</v>
      </c>
      <c r="N4244" s="71" t="n">
        <v>0</v>
      </c>
      <c r="O4244" s="71" t="n">
        <v>200338298.17</v>
      </c>
      <c r="P4244" s="71" t="n">
        <v>152434324.86</v>
      </c>
      <c r="Q4244" s="71" t="n">
        <v>47903973.31</v>
      </c>
      <c r="R4244" t="inlineStr">
        <is>
          <t>PA-02</t>
        </is>
      </c>
      <c r="S4244" t="inlineStr">
        <is>
          <t>Hybrid</t>
        </is>
      </c>
      <c r="T4244" s="70" t="n">
        <v>53</v>
      </c>
      <c r="U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TY104236</t>
        </is>
      </c>
      <c r="B4245" s="68" t="n">
        <v>46222</v>
      </c>
      <c r="C4245" s="69" t="n">
        <v>2026</v>
      </c>
      <c r="D4245" t="inlineStr">
        <is>
          <t>Jul</t>
        </is>
      </c>
      <c r="E4245" t="inlineStr">
        <is>
          <t>North America</t>
        </is>
      </c>
      <c r="F4245" t="inlineStr">
        <is>
          <t>Canada</t>
        </is>
      </c>
      <c r="G4245" t="inlineStr">
        <is>
          <t>Prius</t>
        </is>
      </c>
      <c r="H4245" t="inlineStr">
        <is>
          <t>Dealer retail</t>
        </is>
      </c>
      <c r="I4245" t="inlineStr">
        <is>
          <t>Private buyer</t>
        </is>
      </c>
      <c r="J4245" t="inlineStr">
        <is>
          <t>Emma Clarke</t>
        </is>
      </c>
      <c r="K4245" s="70" t="n">
        <v>12</v>
      </c>
      <c r="L4245" s="71" t="n">
        <v>3598427.16</v>
      </c>
      <c r="M4245" s="71" t="n">
        <v>43181125.92</v>
      </c>
      <c r="N4245" s="71" t="n">
        <v>863622.52</v>
      </c>
      <c r="O4245" s="71" t="n">
        <v>42317503.4</v>
      </c>
      <c r="P4245" s="71" t="n">
        <v>33708369.24</v>
      </c>
      <c r="Q4245" s="71" t="n">
        <v>8609134.16</v>
      </c>
      <c r="R4245" t="inlineStr">
        <is>
          <t>TO-02</t>
        </is>
      </c>
      <c r="S4245" t="inlineStr">
        <is>
          <t>Hybrid</t>
        </is>
      </c>
      <c r="T4245" s="70" t="n">
        <v>12</v>
      </c>
      <c r="U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TY104237</t>
        </is>
      </c>
      <c r="B4246" s="68" t="n">
        <v>46222</v>
      </c>
      <c r="C4246" s="69" t="n">
        <v>2026</v>
      </c>
      <c r="D4246" t="inlineStr">
        <is>
          <t>Jul</t>
        </is>
      </c>
      <c r="E4246" t="inlineStr">
        <is>
          <t>Japan</t>
        </is>
      </c>
      <c r="F4246" t="inlineStr">
        <is>
          <t>Japan</t>
        </is>
      </c>
      <c r="G4246" t="inlineStr">
        <is>
          <t>Land Cruiser</t>
        </is>
      </c>
      <c r="H4246" t="inlineStr">
        <is>
          <t>Fleet</t>
        </is>
      </c>
      <c r="I4246" t="inlineStr">
        <is>
          <t>Government</t>
        </is>
      </c>
      <c r="J4246" t="inlineStr">
        <is>
          <t>Fatima Al-Saud</t>
        </is>
      </c>
      <c r="K4246" s="70" t="n">
        <v>48</v>
      </c>
      <c r="L4246" s="71" t="n">
        <v>7593946.5</v>
      </c>
      <c r="M4246" s="71" t="n">
        <v>364509432</v>
      </c>
      <c r="N4246" s="71" t="n">
        <v>7290188.64</v>
      </c>
      <c r="O4246" s="71" t="n">
        <v>357219243.36</v>
      </c>
      <c r="P4246" s="71" t="n">
        <v>258136096.77</v>
      </c>
      <c r="Q4246" s="71" t="n">
        <v>99083146.59</v>
      </c>
      <c r="R4246" t="inlineStr">
        <is>
          <t>NG-03</t>
        </is>
      </c>
      <c r="S4246" t="inlineStr">
        <is>
          <t>Hybrid</t>
        </is>
      </c>
      <c r="T4246" s="70" t="n">
        <v>48</v>
      </c>
      <c r="U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TY104238</t>
        </is>
      </c>
      <c r="B4247" s="68" t="n">
        <v>46222</v>
      </c>
      <c r="C4247" s="69" t="n">
        <v>2026</v>
      </c>
      <c r="D4247" t="inlineStr">
        <is>
          <t>Jul</t>
        </is>
      </c>
      <c r="E4247" t="inlineStr">
        <is>
          <t>North America</t>
        </is>
      </c>
      <c r="F4247" t="inlineStr">
        <is>
          <t>Canada</t>
        </is>
      </c>
      <c r="G4247" t="inlineStr">
        <is>
          <t>Hilux</t>
        </is>
      </c>
      <c r="H4247" t="inlineStr">
        <is>
          <t>Dealer retail</t>
        </is>
      </c>
      <c r="I4247" t="inlineStr">
        <is>
          <t>Private buyer</t>
        </is>
      </c>
      <c r="J4247" t="inlineStr">
        <is>
          <t>Yuki Sato</t>
        </is>
      </c>
      <c r="K4247" s="70" t="n">
        <v>38</v>
      </c>
      <c r="L4247" s="71" t="n">
        <v>4253818.48</v>
      </c>
      <c r="M4247" s="71" t="n">
        <v>161645102.24</v>
      </c>
      <c r="N4247" s="71" t="n">
        <v>0</v>
      </c>
      <c r="O4247" s="71" t="n">
        <v>161645102.24</v>
      </c>
      <c r="P4247" s="71" t="n">
        <v>122414112.17</v>
      </c>
      <c r="Q4247" s="71" t="n">
        <v>39230990.07</v>
      </c>
      <c r="R4247" t="inlineStr">
        <is>
          <t>TO-03</t>
        </is>
      </c>
      <c r="S4247" t="inlineStr">
        <is>
          <t>Diesel</t>
        </is>
      </c>
      <c r="T4247" s="70" t="n">
        <v>41</v>
      </c>
      <c r="U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TY104239</t>
        </is>
      </c>
      <c r="B4248" s="68" t="n">
        <v>46222</v>
      </c>
      <c r="C4248" s="69" t="n">
        <v>2026</v>
      </c>
      <c r="D4248" t="inlineStr">
        <is>
          <t>Jul</t>
        </is>
      </c>
      <c r="E4248" t="inlineStr">
        <is>
          <t>Japan</t>
        </is>
      </c>
      <c r="F4248" t="inlineStr">
        <is>
          <t>Japan</t>
        </is>
      </c>
      <c r="G4248" t="inlineStr">
        <is>
          <t>Corolla</t>
        </is>
      </c>
      <c r="H4248" t="inlineStr">
        <is>
          <t>Fleet</t>
        </is>
      </c>
      <c r="I4248" t="inlineStr">
        <is>
          <t>Private buyer</t>
        </is>
      </c>
      <c r="J4248" t="inlineStr">
        <is>
          <t>Lucas Martin</t>
        </is>
      </c>
      <c r="K4248" s="70" t="n">
        <v>6</v>
      </c>
      <c r="L4248" s="71" t="n">
        <v>2783001.99</v>
      </c>
      <c r="M4248" s="71" t="n">
        <v>16698011.94</v>
      </c>
      <c r="N4248" s="71" t="n">
        <v>834900.6</v>
      </c>
      <c r="O4248" s="71" t="n">
        <v>15863111.34</v>
      </c>
      <c r="P4248" s="71" t="n">
        <v>14157677.97</v>
      </c>
      <c r="Q4248" s="71" t="n">
        <v>1705433.37</v>
      </c>
      <c r="R4248" t="inlineStr">
        <is>
          <t>OS-04</t>
        </is>
      </c>
      <c r="S4248" t="inlineStr">
        <is>
          <t>Petrol</t>
        </is>
      </c>
      <c r="T4248" s="70" t="n">
        <v>6</v>
      </c>
      <c r="U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TY104240</t>
        </is>
      </c>
      <c r="B4249" s="68" t="n">
        <v>46222</v>
      </c>
      <c r="C4249" s="69" t="n">
        <v>2026</v>
      </c>
      <c r="D4249" t="inlineStr">
        <is>
          <t>Jul</t>
        </is>
      </c>
      <c r="E4249" t="inlineStr">
        <is>
          <t>Europe</t>
        </is>
      </c>
      <c r="F4249" t="inlineStr">
        <is>
          <t>UK</t>
        </is>
      </c>
      <c r="G4249" t="inlineStr">
        <is>
          <t>Corolla</t>
        </is>
      </c>
      <c r="H4249" t="inlineStr">
        <is>
          <t>Dealer retail</t>
        </is>
      </c>
      <c r="I4249" t="inlineStr">
        <is>
          <t>Private buyer</t>
        </is>
      </c>
      <c r="J4249" t="inlineStr">
        <is>
          <t>Priya Nair</t>
        </is>
      </c>
      <c r="K4249" s="70" t="n">
        <v>36</v>
      </c>
      <c r="L4249" s="71" t="n">
        <v>2752164.63</v>
      </c>
      <c r="M4249" s="71" t="n">
        <v>99077926.68000001</v>
      </c>
      <c r="N4249" s="71" t="n">
        <v>1981558.53</v>
      </c>
      <c r="O4249" s="71" t="n">
        <v>97096368.15000001</v>
      </c>
      <c r="P4249" s="71" t="n">
        <v>82246812.93000001</v>
      </c>
      <c r="Q4249" s="71" t="n">
        <v>14849555.22</v>
      </c>
      <c r="R4249" t="inlineStr">
        <is>
          <t>LN-03</t>
        </is>
      </c>
      <c r="S4249" t="inlineStr">
        <is>
          <t>Hybrid</t>
        </is>
      </c>
      <c r="T4249" s="70" t="n">
        <v>35</v>
      </c>
      <c r="U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TY104241</t>
        </is>
      </c>
      <c r="B4250" s="68" t="n">
        <v>46222</v>
      </c>
      <c r="C4250" s="69" t="n">
        <v>2026</v>
      </c>
      <c r="D4250" t="inlineStr">
        <is>
          <t>Jul</t>
        </is>
      </c>
      <c r="E4250" t="inlineStr">
        <is>
          <t>Asia</t>
        </is>
      </c>
      <c r="F4250" t="inlineStr">
        <is>
          <t>Thailand</t>
        </is>
      </c>
      <c r="G4250" t="inlineStr">
        <is>
          <t>Land Cruiser</t>
        </is>
      </c>
      <c r="H4250" t="inlineStr">
        <is>
          <t>Dealer retail</t>
        </is>
      </c>
      <c r="I4250" t="inlineStr">
        <is>
          <t>Private buyer</t>
        </is>
      </c>
      <c r="J4250" t="inlineStr">
        <is>
          <t>Wei Chen</t>
        </is>
      </c>
      <c r="K4250" s="70" t="n">
        <v>34</v>
      </c>
      <c r="L4250" s="71" t="n">
        <v>7534382.66</v>
      </c>
      <c r="M4250" s="71" t="n">
        <v>256169010.44</v>
      </c>
      <c r="N4250" s="71" t="n">
        <v>7685070.31</v>
      </c>
      <c r="O4250" s="71" t="n">
        <v>248483940.13</v>
      </c>
      <c r="P4250" s="71" t="n">
        <v>181778857.67</v>
      </c>
      <c r="Q4250" s="71" t="n">
        <v>66705082.46</v>
      </c>
      <c r="R4250" t="inlineStr">
        <is>
          <t>BK-01</t>
        </is>
      </c>
      <c r="S4250" t="inlineStr">
        <is>
          <t>Diesel</t>
        </is>
      </c>
      <c r="T4250" s="70" t="n">
        <v>32</v>
      </c>
      <c r="U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TY104242</t>
        </is>
      </c>
      <c r="B4251" s="68" t="n">
        <v>46222</v>
      </c>
      <c r="C4251" s="69" t="n">
        <v>2026</v>
      </c>
      <c r="D4251" t="inlineStr">
        <is>
          <t>Jul</t>
        </is>
      </c>
      <c r="E4251" t="inlineStr">
        <is>
          <t>North America</t>
        </is>
      </c>
      <c r="F4251" t="inlineStr">
        <is>
          <t>Canada</t>
        </is>
      </c>
      <c r="G4251" t="inlineStr">
        <is>
          <t>Land Cruiser</t>
        </is>
      </c>
      <c r="H4251" t="inlineStr">
        <is>
          <t>Dealer retail</t>
        </is>
      </c>
      <c r="I4251" t="inlineStr">
        <is>
          <t>Private buyer</t>
        </is>
      </c>
      <c r="J4251" t="inlineStr">
        <is>
          <t>Aisha Bello</t>
        </is>
      </c>
      <c r="K4251" s="70" t="n">
        <v>23</v>
      </c>
      <c r="L4251" s="71" t="n">
        <v>7912657.58</v>
      </c>
      <c r="M4251" s="71" t="n">
        <v>181991124.34</v>
      </c>
      <c r="N4251" s="71" t="n">
        <v>0</v>
      </c>
      <c r="O4251" s="71" t="n">
        <v>181991124.34</v>
      </c>
      <c r="P4251" s="71" t="n">
        <v>123153583.53</v>
      </c>
      <c r="Q4251" s="71" t="n">
        <v>58837540.81</v>
      </c>
      <c r="R4251" t="inlineStr">
        <is>
          <t>TO-03</t>
        </is>
      </c>
      <c r="S4251" t="inlineStr">
        <is>
          <t>Diesel</t>
        </is>
      </c>
      <c r="T4251" s="70" t="n">
        <v>23</v>
      </c>
      <c r="U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TY104243</t>
        </is>
      </c>
      <c r="B4252" s="68" t="n">
        <v>46222</v>
      </c>
      <c r="C4252" s="69" t="n">
        <v>2026</v>
      </c>
      <c r="D4252" t="inlineStr">
        <is>
          <t>Jul</t>
        </is>
      </c>
      <c r="E4252" t="inlineStr">
        <is>
          <t>Asia</t>
        </is>
      </c>
      <c r="F4252" t="inlineStr">
        <is>
          <t>India</t>
        </is>
      </c>
      <c r="G4252" t="inlineStr">
        <is>
          <t>Camry</t>
        </is>
      </c>
      <c r="H4252" t="inlineStr">
        <is>
          <t>Dealer retail</t>
        </is>
      </c>
      <c r="I4252" t="inlineStr">
        <is>
          <t>Company fleet</t>
        </is>
      </c>
      <c r="J4252" t="inlineStr">
        <is>
          <t>Noah Smith</t>
        </is>
      </c>
      <c r="K4252" s="70" t="n">
        <v>30</v>
      </c>
      <c r="L4252" s="71" t="n">
        <v>4238256.16</v>
      </c>
      <c r="M4252" s="71" t="n">
        <v>127147684.8</v>
      </c>
      <c r="N4252" s="71" t="n">
        <v>6357384.24</v>
      </c>
      <c r="O4252" s="71" t="n">
        <v>120790300.56</v>
      </c>
      <c r="P4252" s="71" t="n">
        <v>97334073.98999999</v>
      </c>
      <c r="Q4252" s="71" t="n">
        <v>23456226.57</v>
      </c>
      <c r="R4252" t="inlineStr">
        <is>
          <t>BL-01</t>
        </is>
      </c>
      <c r="S4252" t="inlineStr">
        <is>
          <t>Petrol</t>
        </is>
      </c>
      <c r="T4252" s="70" t="n">
        <v>33</v>
      </c>
      <c r="U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TY104244</t>
        </is>
      </c>
      <c r="B4253" s="68" t="n">
        <v>46223</v>
      </c>
      <c r="C4253" s="69" t="n">
        <v>2026</v>
      </c>
      <c r="D4253" t="inlineStr">
        <is>
          <t>Jul</t>
        </is>
      </c>
      <c r="E4253" t="inlineStr">
        <is>
          <t>Japan</t>
        </is>
      </c>
      <c r="F4253" t="inlineStr">
        <is>
          <t>Japan</t>
        </is>
      </c>
      <c r="G4253" t="inlineStr">
        <is>
          <t>Corolla</t>
        </is>
      </c>
      <c r="H4253" t="inlineStr">
        <is>
          <t>Dealer retail</t>
        </is>
      </c>
      <c r="I4253" t="inlineStr">
        <is>
          <t>Private buyer</t>
        </is>
      </c>
      <c r="J4253" t="inlineStr">
        <is>
          <t>Wei Chen</t>
        </is>
      </c>
      <c r="K4253" s="70" t="n">
        <v>9</v>
      </c>
      <c r="L4253" s="71" t="n">
        <v>2718661.93</v>
      </c>
      <c r="M4253" s="71" t="n">
        <v>24467957.37</v>
      </c>
      <c r="N4253" s="71" t="n">
        <v>489359.15</v>
      </c>
      <c r="O4253" s="71" t="n">
        <v>23978598.22</v>
      </c>
      <c r="P4253" s="71" t="n">
        <v>19866850.18</v>
      </c>
      <c r="Q4253" s="71" t="n">
        <v>4111748.04</v>
      </c>
      <c r="R4253" t="inlineStr">
        <is>
          <t>TK-04</t>
        </is>
      </c>
      <c r="S4253" t="inlineStr">
        <is>
          <t>Hybrid</t>
        </is>
      </c>
      <c r="T4253" s="70" t="n">
        <v>10</v>
      </c>
      <c r="U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TY104245</t>
        </is>
      </c>
      <c r="B4254" s="68" t="n">
        <v>46223</v>
      </c>
      <c r="C4254" s="69" t="n">
        <v>2026</v>
      </c>
      <c r="D4254" t="inlineStr">
        <is>
          <t>Jul</t>
        </is>
      </c>
      <c r="E4254" t="inlineStr">
        <is>
          <t>North America</t>
        </is>
      </c>
      <c r="F4254" t="inlineStr">
        <is>
          <t>Canada</t>
        </is>
      </c>
      <c r="G4254" t="inlineStr">
        <is>
          <t>Corolla</t>
        </is>
      </c>
      <c r="H4254" t="inlineStr">
        <is>
          <t>Dealer retail</t>
        </is>
      </c>
      <c r="I4254" t="inlineStr">
        <is>
          <t>Private buyer</t>
        </is>
      </c>
      <c r="J4254" t="inlineStr">
        <is>
          <t>Olivia Brown</t>
        </is>
      </c>
      <c r="K4254" s="70" t="n">
        <v>20</v>
      </c>
      <c r="L4254" s="71" t="n">
        <v>2724763.08</v>
      </c>
      <c r="M4254" s="71" t="n">
        <v>54495261.6</v>
      </c>
      <c r="N4254" s="71" t="n">
        <v>1089905.23</v>
      </c>
      <c r="O4254" s="71" t="n">
        <v>53405356.37</v>
      </c>
      <c r="P4254" s="71" t="n">
        <v>46141718.9</v>
      </c>
      <c r="Q4254" s="71" t="n">
        <v>7263637.47</v>
      </c>
      <c r="R4254" t="inlineStr">
        <is>
          <t>TO-01</t>
        </is>
      </c>
      <c r="S4254" t="inlineStr">
        <is>
          <t>Hybrid</t>
        </is>
      </c>
      <c r="T4254" s="70" t="n">
        <v>20</v>
      </c>
      <c r="U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TY104246</t>
        </is>
      </c>
      <c r="B4255" s="68" t="n">
        <v>46223</v>
      </c>
      <c r="C4255" s="69" t="n">
        <v>2026</v>
      </c>
      <c r="D4255" t="inlineStr">
        <is>
          <t>Jul</t>
        </is>
      </c>
      <c r="E4255" t="inlineStr">
        <is>
          <t>Japan</t>
        </is>
      </c>
      <c r="F4255" t="inlineStr">
        <is>
          <t>Japan</t>
        </is>
      </c>
      <c r="G4255" t="inlineStr">
        <is>
          <t>Camry</t>
        </is>
      </c>
      <c r="H4255" t="inlineStr">
        <is>
          <t>Dealer retail</t>
        </is>
      </c>
      <c r="I4255" t="inlineStr">
        <is>
          <t>Company fleet</t>
        </is>
      </c>
      <c r="J4255" t="inlineStr">
        <is>
          <t>Shraddha Kulkarni</t>
        </is>
      </c>
      <c r="K4255" s="70" t="n">
        <v>7</v>
      </c>
      <c r="L4255" s="71" t="n">
        <v>4083601.93</v>
      </c>
      <c r="M4255" s="71" t="n">
        <v>28585213.51</v>
      </c>
      <c r="N4255" s="71" t="n">
        <v>571704.27</v>
      </c>
      <c r="O4255" s="71" t="n">
        <v>28013509.24</v>
      </c>
      <c r="P4255" s="71" t="n">
        <v>23236039.14</v>
      </c>
      <c r="Q4255" s="71" t="n">
        <v>4777470.1</v>
      </c>
      <c r="R4255" t="inlineStr">
        <is>
          <t>TK-01</t>
        </is>
      </c>
      <c r="S4255" t="inlineStr">
        <is>
          <t>Hybrid</t>
        </is>
      </c>
      <c r="T4255" s="70" t="n">
        <v>7</v>
      </c>
      <c r="U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TY104247</t>
        </is>
      </c>
      <c r="B4256" s="68" t="n">
        <v>46223</v>
      </c>
      <c r="C4256" s="69" t="n">
        <v>2026</v>
      </c>
      <c r="D4256" t="inlineStr">
        <is>
          <t>Jul</t>
        </is>
      </c>
      <c r="E4256" t="inlineStr">
        <is>
          <t>Europe</t>
        </is>
      </c>
      <c r="F4256" t="inlineStr">
        <is>
          <t>UK</t>
        </is>
      </c>
      <c r="G4256" t="inlineStr">
        <is>
          <t>Hilux</t>
        </is>
      </c>
      <c r="H4256" t="inlineStr">
        <is>
          <t>Dealer retail</t>
        </is>
      </c>
      <c r="I4256" t="inlineStr">
        <is>
          <t>Company fleet</t>
        </is>
      </c>
      <c r="J4256" t="inlineStr">
        <is>
          <t>Carlos Silva</t>
        </is>
      </c>
      <c r="K4256" s="70" t="n">
        <v>24</v>
      </c>
      <c r="L4256" s="71" t="n">
        <v>4110076.99</v>
      </c>
      <c r="M4256" s="71" t="n">
        <v>98641847.76000001</v>
      </c>
      <c r="N4256" s="71" t="n">
        <v>4932092.39</v>
      </c>
      <c r="O4256" s="71" t="n">
        <v>93709755.37</v>
      </c>
      <c r="P4256" s="71" t="n">
        <v>76795452.22</v>
      </c>
      <c r="Q4256" s="71" t="n">
        <v>16914303.15</v>
      </c>
      <c r="R4256" t="inlineStr">
        <is>
          <t>LN-03</t>
        </is>
      </c>
      <c r="S4256" t="inlineStr">
        <is>
          <t>Diesel</t>
        </is>
      </c>
      <c r="T4256" s="70" t="n">
        <v>23</v>
      </c>
      <c r="U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TY104248</t>
        </is>
      </c>
      <c r="B4257" s="68" t="n">
        <v>46223</v>
      </c>
      <c r="C4257" s="69" t="n">
        <v>2026</v>
      </c>
      <c r="D4257" t="inlineStr">
        <is>
          <t>Jul</t>
        </is>
      </c>
      <c r="E4257" t="inlineStr">
        <is>
          <t>Europe</t>
        </is>
      </c>
      <c r="F4257" t="inlineStr">
        <is>
          <t>UK</t>
        </is>
      </c>
      <c r="G4257" t="inlineStr">
        <is>
          <t>RAV4</t>
        </is>
      </c>
      <c r="H4257" t="inlineStr">
        <is>
          <t>Dealer retail</t>
        </is>
      </c>
      <c r="I4257" t="inlineStr">
        <is>
          <t>Private buyer</t>
        </is>
      </c>
      <c r="J4257" t="inlineStr">
        <is>
          <t>Priya Nair</t>
        </is>
      </c>
      <c r="K4257" s="70" t="n">
        <v>6</v>
      </c>
      <c r="L4257" s="71" t="n">
        <v>3791940.41</v>
      </c>
      <c r="M4257" s="71" t="n">
        <v>22751642.46</v>
      </c>
      <c r="N4257" s="71" t="n">
        <v>682549.27</v>
      </c>
      <c r="O4257" s="71" t="n">
        <v>22069093.19</v>
      </c>
      <c r="P4257" s="71" t="n">
        <v>17523589.28</v>
      </c>
      <c r="Q4257" s="71" t="n">
        <v>4545503.91</v>
      </c>
      <c r="R4257" t="inlineStr">
        <is>
          <t>LN-03</t>
        </is>
      </c>
      <c r="S4257" t="inlineStr">
        <is>
          <t>Hybrid</t>
        </is>
      </c>
      <c r="T4257" s="70" t="n">
        <v>6</v>
      </c>
      <c r="U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TY104249</t>
        </is>
      </c>
      <c r="B4258" s="68" t="n">
        <v>46223</v>
      </c>
      <c r="C4258" s="69" t="n">
        <v>2026</v>
      </c>
      <c r="D4258" t="inlineStr">
        <is>
          <t>Jul</t>
        </is>
      </c>
      <c r="E4258" t="inlineStr">
        <is>
          <t>Middle East</t>
        </is>
      </c>
      <c r="F4258" t="inlineStr">
        <is>
          <t>UAE</t>
        </is>
      </c>
      <c r="G4258" t="inlineStr">
        <is>
          <t>Camry</t>
        </is>
      </c>
      <c r="H4258" t="inlineStr">
        <is>
          <t>Dealer retail</t>
        </is>
      </c>
      <c r="I4258" t="inlineStr">
        <is>
          <t>Government</t>
        </is>
      </c>
      <c r="J4258" t="inlineStr">
        <is>
          <t>Priya Nair</t>
        </is>
      </c>
      <c r="K4258" s="70" t="n">
        <v>31</v>
      </c>
      <c r="L4258" s="71" t="n">
        <v>4109583.87</v>
      </c>
      <c r="M4258" s="71" t="n">
        <v>127397099.97</v>
      </c>
      <c r="N4258" s="71" t="n">
        <v>3821913</v>
      </c>
      <c r="O4258" s="71" t="n">
        <v>123575186.97</v>
      </c>
      <c r="P4258" s="71" t="n">
        <v>102652962.3</v>
      </c>
      <c r="Q4258" s="71" t="n">
        <v>20922224.67</v>
      </c>
      <c r="R4258" t="inlineStr">
        <is>
          <t>DB-01</t>
        </is>
      </c>
      <c r="S4258" t="inlineStr">
        <is>
          <t>Petrol</t>
        </is>
      </c>
      <c r="T4258" s="70" t="n">
        <v>32</v>
      </c>
      <c r="U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TY104250</t>
        </is>
      </c>
      <c r="B4259" s="68" t="n">
        <v>46223</v>
      </c>
      <c r="C4259" s="69" t="n">
        <v>2026</v>
      </c>
      <c r="D4259" t="inlineStr">
        <is>
          <t>Jul</t>
        </is>
      </c>
      <c r="E4259" t="inlineStr">
        <is>
          <t>Europe</t>
        </is>
      </c>
      <c r="F4259" t="inlineStr">
        <is>
          <t>Germany</t>
        </is>
      </c>
      <c r="G4259" t="inlineStr">
        <is>
          <t>RAV4</t>
        </is>
      </c>
      <c r="H4259" t="inlineStr">
        <is>
          <t>Dealer retail</t>
        </is>
      </c>
      <c r="I4259" t="inlineStr">
        <is>
          <t>Private buyer</t>
        </is>
      </c>
      <c r="J4259" t="inlineStr">
        <is>
          <t>Ruhi Shaikh</t>
        </is>
      </c>
      <c r="K4259" s="70" t="n">
        <v>30</v>
      </c>
      <c r="L4259" s="71" t="n">
        <v>3583797.72</v>
      </c>
      <c r="M4259" s="71" t="n">
        <v>107513931.6</v>
      </c>
      <c r="N4259" s="71" t="n">
        <v>5375696.58</v>
      </c>
      <c r="O4259" s="71" t="n">
        <v>102138235.02</v>
      </c>
      <c r="P4259" s="71" t="n">
        <v>87757379.14</v>
      </c>
      <c r="Q4259" s="71" t="n">
        <v>14380855.88</v>
      </c>
      <c r="R4259" t="inlineStr">
        <is>
          <t>BE-04</t>
        </is>
      </c>
      <c r="S4259" t="inlineStr">
        <is>
          <t>Hybrid</t>
        </is>
      </c>
      <c r="T4259" s="70" t="n">
        <v>30</v>
      </c>
      <c r="U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TY104251</t>
        </is>
      </c>
      <c r="B4260" s="68" t="n">
        <v>46224</v>
      </c>
      <c r="C4260" s="69" t="n">
        <v>2026</v>
      </c>
      <c r="D4260" t="inlineStr">
        <is>
          <t>Jul</t>
        </is>
      </c>
      <c r="E4260" t="inlineStr">
        <is>
          <t>Japan</t>
        </is>
      </c>
      <c r="F4260" t="inlineStr">
        <is>
          <t>Japan</t>
        </is>
      </c>
      <c r="G4260" t="inlineStr">
        <is>
          <t>Hilux</t>
        </is>
      </c>
      <c r="H4260" t="inlineStr">
        <is>
          <t>Fleet</t>
        </is>
      </c>
      <c r="I4260" t="inlineStr">
        <is>
          <t>Private buyer</t>
        </is>
      </c>
      <c r="J4260" t="inlineStr">
        <is>
          <t>Emma Clarke</t>
        </is>
      </c>
      <c r="K4260" s="70" t="n">
        <v>3</v>
      </c>
      <c r="L4260" s="71" t="n">
        <v>4191380.3</v>
      </c>
      <c r="M4260" s="71" t="n">
        <v>12574140.9</v>
      </c>
      <c r="N4260" s="71" t="n">
        <v>628707.05</v>
      </c>
      <c r="O4260" s="71" t="n">
        <v>11945433.85</v>
      </c>
      <c r="P4260" s="71" t="n">
        <v>9680735.810000001</v>
      </c>
      <c r="Q4260" s="71" t="n">
        <v>2264698.04</v>
      </c>
      <c r="R4260" t="inlineStr">
        <is>
          <t>TK-04</t>
        </is>
      </c>
      <c r="S4260" t="inlineStr">
        <is>
          <t>Diesel</t>
        </is>
      </c>
      <c r="T4260" s="70" t="n">
        <v>3</v>
      </c>
      <c r="U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TY104252</t>
        </is>
      </c>
      <c r="B4261" s="68" t="n">
        <v>46224</v>
      </c>
      <c r="C4261" s="69" t="n">
        <v>2026</v>
      </c>
      <c r="D4261" t="inlineStr">
        <is>
          <t>Jul</t>
        </is>
      </c>
      <c r="E4261" t="inlineStr">
        <is>
          <t>Japan</t>
        </is>
      </c>
      <c r="F4261" t="inlineStr">
        <is>
          <t>Japan</t>
        </is>
      </c>
      <c r="G4261" t="inlineStr">
        <is>
          <t>bZ4X</t>
        </is>
      </c>
      <c r="H4261" t="inlineStr">
        <is>
          <t>Online reservation</t>
        </is>
      </c>
      <c r="I4261" t="inlineStr">
        <is>
          <t>Company fleet</t>
        </is>
      </c>
      <c r="J4261" t="inlineStr">
        <is>
          <t>Noah Smith</t>
        </is>
      </c>
      <c r="K4261" s="70" t="n">
        <v>19</v>
      </c>
      <c r="L4261" s="71" t="n">
        <v>6617544.47</v>
      </c>
      <c r="M4261" s="71" t="n">
        <v>125733344.93</v>
      </c>
      <c r="N4261" s="71" t="n">
        <v>6286667.25</v>
      </c>
      <c r="O4261" s="71" t="n">
        <v>119446677.68</v>
      </c>
      <c r="P4261" s="71" t="n">
        <v>104147176.03</v>
      </c>
      <c r="Q4261" s="71" t="n">
        <v>15299501.65</v>
      </c>
      <c r="R4261" t="inlineStr">
        <is>
          <t>TK-03</t>
        </is>
      </c>
      <c r="S4261" t="inlineStr">
        <is>
          <t>EV</t>
        </is>
      </c>
      <c r="T4261" s="70" t="n">
        <v>21</v>
      </c>
      <c r="U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TY104253</t>
        </is>
      </c>
      <c r="B4262" s="68" t="n">
        <v>46224</v>
      </c>
      <c r="C4262" s="69" t="n">
        <v>2026</v>
      </c>
      <c r="D4262" t="inlineStr">
        <is>
          <t>Jul</t>
        </is>
      </c>
      <c r="E4262" t="inlineStr">
        <is>
          <t>Middle East</t>
        </is>
      </c>
      <c r="F4262" t="inlineStr">
        <is>
          <t>UAE</t>
        </is>
      </c>
      <c r="G4262" t="inlineStr">
        <is>
          <t>Corolla</t>
        </is>
      </c>
      <c r="H4262" t="inlineStr">
        <is>
          <t>Dealer retail</t>
        </is>
      </c>
      <c r="I4262" t="inlineStr">
        <is>
          <t>Private buyer</t>
        </is>
      </c>
      <c r="J4262" t="inlineStr">
        <is>
          <t>Zoya Ahmed</t>
        </is>
      </c>
      <c r="K4262" s="70" t="n">
        <v>13</v>
      </c>
      <c r="L4262" s="71" t="n">
        <v>2984834.78</v>
      </c>
      <c r="M4262" s="71" t="n">
        <v>38802852.14</v>
      </c>
      <c r="N4262" s="71" t="n">
        <v>776057.04</v>
      </c>
      <c r="O4262" s="71" t="n">
        <v>38026795.1</v>
      </c>
      <c r="P4262" s="71" t="n">
        <v>30930626.12</v>
      </c>
      <c r="Q4262" s="71" t="n">
        <v>7096168.98</v>
      </c>
      <c r="R4262" t="inlineStr">
        <is>
          <t>DB-03</t>
        </is>
      </c>
      <c r="S4262" t="inlineStr">
        <is>
          <t>Petrol</t>
        </is>
      </c>
      <c r="T4262" s="70" t="n">
        <v>14</v>
      </c>
      <c r="U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TY104254</t>
        </is>
      </c>
      <c r="B4263" s="68" t="n">
        <v>46224</v>
      </c>
      <c r="C4263" s="69" t="n">
        <v>2026</v>
      </c>
      <c r="D4263" t="inlineStr">
        <is>
          <t>Jul</t>
        </is>
      </c>
      <c r="E4263" t="inlineStr">
        <is>
          <t>Japan</t>
        </is>
      </c>
      <c r="F4263" t="inlineStr">
        <is>
          <t>Japan</t>
        </is>
      </c>
      <c r="G4263" t="inlineStr">
        <is>
          <t>Camry</t>
        </is>
      </c>
      <c r="H4263" t="inlineStr">
        <is>
          <t>Fleet</t>
        </is>
      </c>
      <c r="I4263" t="inlineStr">
        <is>
          <t>Private buyer</t>
        </is>
      </c>
      <c r="J4263" t="inlineStr">
        <is>
          <t>Emma Clarke</t>
        </is>
      </c>
      <c r="K4263" s="70" t="n">
        <v>24</v>
      </c>
      <c r="L4263" s="71" t="n">
        <v>4030535.56</v>
      </c>
      <c r="M4263" s="71" t="n">
        <v>96732853.44</v>
      </c>
      <c r="N4263" s="71" t="n">
        <v>2901985.6</v>
      </c>
      <c r="O4263" s="71" t="n">
        <v>93830867.84</v>
      </c>
      <c r="P4263" s="71" t="n">
        <v>77025471.47</v>
      </c>
      <c r="Q4263" s="71" t="n">
        <v>16805396.37</v>
      </c>
      <c r="R4263" t="inlineStr">
        <is>
          <t>NG-02</t>
        </is>
      </c>
      <c r="S4263" t="inlineStr">
        <is>
          <t>Petrol</t>
        </is>
      </c>
      <c r="T4263" s="70" t="n">
        <v>23</v>
      </c>
      <c r="U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TY104255</t>
        </is>
      </c>
      <c r="B4264" s="68" t="n">
        <v>46224</v>
      </c>
      <c r="C4264" s="69" t="n">
        <v>2026</v>
      </c>
      <c r="D4264" t="inlineStr">
        <is>
          <t>Jul</t>
        </is>
      </c>
      <c r="E4264" t="inlineStr">
        <is>
          <t>Japan</t>
        </is>
      </c>
      <c r="F4264" t="inlineStr">
        <is>
          <t>Japan</t>
        </is>
      </c>
      <c r="G4264" t="inlineStr">
        <is>
          <t>RAV4</t>
        </is>
      </c>
      <c r="H4264" t="inlineStr">
        <is>
          <t>Online reservation</t>
        </is>
      </c>
      <c r="I4264" t="inlineStr">
        <is>
          <t>Private buyer</t>
        </is>
      </c>
      <c r="J4264" t="inlineStr">
        <is>
          <t>Shraddha Kulkarni</t>
        </is>
      </c>
      <c r="K4264" s="70" t="n">
        <v>48</v>
      </c>
      <c r="L4264" s="71" t="n">
        <v>3626262.68</v>
      </c>
      <c r="M4264" s="71" t="n">
        <v>174060608.64</v>
      </c>
      <c r="N4264" s="71" t="n">
        <v>3481212.17</v>
      </c>
      <c r="O4264" s="71" t="n">
        <v>170579396.47</v>
      </c>
      <c r="P4264" s="71" t="n">
        <v>141485206.54</v>
      </c>
      <c r="Q4264" s="71" t="n">
        <v>29094189.93</v>
      </c>
      <c r="R4264" t="inlineStr">
        <is>
          <t>OS-01</t>
        </is>
      </c>
      <c r="S4264" t="inlineStr">
        <is>
          <t>Hybrid</t>
        </is>
      </c>
      <c r="T4264" s="70" t="n">
        <v>52</v>
      </c>
      <c r="U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TY104256</t>
        </is>
      </c>
      <c r="B4265" s="68" t="n">
        <v>46224</v>
      </c>
      <c r="C4265" s="69" t="n">
        <v>2026</v>
      </c>
      <c r="D4265" t="inlineStr">
        <is>
          <t>Jul</t>
        </is>
      </c>
      <c r="E4265" t="inlineStr">
        <is>
          <t>Japan</t>
        </is>
      </c>
      <c r="F4265" t="inlineStr">
        <is>
          <t>Japan</t>
        </is>
      </c>
      <c r="G4265" t="inlineStr">
        <is>
          <t>Prius</t>
        </is>
      </c>
      <c r="H4265" t="inlineStr">
        <is>
          <t>Dealer retail</t>
        </is>
      </c>
      <c r="I4265" t="inlineStr">
        <is>
          <t>Private buyer</t>
        </is>
      </c>
      <c r="J4265" t="inlineStr">
        <is>
          <t>Lucas Martin</t>
        </is>
      </c>
      <c r="K4265" s="70" t="n">
        <v>43</v>
      </c>
      <c r="L4265" s="71" t="n">
        <v>3720387.24</v>
      </c>
      <c r="M4265" s="71" t="n">
        <v>159976651.32</v>
      </c>
      <c r="N4265" s="71" t="n">
        <v>7998832.57</v>
      </c>
      <c r="O4265" s="71" t="n">
        <v>151977818.75</v>
      </c>
      <c r="P4265" s="71" t="n">
        <v>122921560.75</v>
      </c>
      <c r="Q4265" s="71" t="n">
        <v>29056258</v>
      </c>
      <c r="R4265" t="inlineStr">
        <is>
          <t>TK-03</t>
        </is>
      </c>
      <c r="S4265" t="inlineStr">
        <is>
          <t>Hybrid</t>
        </is>
      </c>
      <c r="T4265" s="70" t="n">
        <v>44</v>
      </c>
      <c r="U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TY104257</t>
        </is>
      </c>
      <c r="B4266" s="68" t="n">
        <v>46224</v>
      </c>
      <c r="C4266" s="69" t="n">
        <v>2026</v>
      </c>
      <c r="D4266" t="inlineStr">
        <is>
          <t>Jul</t>
        </is>
      </c>
      <c r="E4266" t="inlineStr">
        <is>
          <t>Asia</t>
        </is>
      </c>
      <c r="F4266" t="inlineStr">
        <is>
          <t>India</t>
        </is>
      </c>
      <c r="G4266" t="inlineStr">
        <is>
          <t>Camry</t>
        </is>
      </c>
      <c r="H4266" t="inlineStr">
        <is>
          <t>Dealer retail</t>
        </is>
      </c>
      <c r="I4266" t="inlineStr">
        <is>
          <t>Private buyer</t>
        </is>
      </c>
      <c r="J4266" t="inlineStr">
        <is>
          <t>Ruhi Shaikh</t>
        </is>
      </c>
      <c r="K4266" s="70" t="n">
        <v>16</v>
      </c>
      <c r="L4266" s="71" t="n">
        <v>3868502.21</v>
      </c>
      <c r="M4266" s="71" t="n">
        <v>61896035.36</v>
      </c>
      <c r="N4266" s="71" t="n">
        <v>0</v>
      </c>
      <c r="O4266" s="71" t="n">
        <v>61896035.36</v>
      </c>
      <c r="P4266" s="71" t="n">
        <v>50091696.53</v>
      </c>
      <c r="Q4266" s="71" t="n">
        <v>11804338.83</v>
      </c>
      <c r="R4266" t="inlineStr">
        <is>
          <t>DL-03</t>
        </is>
      </c>
      <c r="S4266" t="inlineStr">
        <is>
          <t>Hybrid</t>
        </is>
      </c>
      <c r="T4266" s="70" t="n">
        <v>18</v>
      </c>
      <c r="U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TY104258</t>
        </is>
      </c>
      <c r="B4267" s="68" t="n">
        <v>46224</v>
      </c>
      <c r="C4267" s="69" t="n">
        <v>2026</v>
      </c>
      <c r="D4267" t="inlineStr">
        <is>
          <t>Jul</t>
        </is>
      </c>
      <c r="E4267" t="inlineStr">
        <is>
          <t>Middle East</t>
        </is>
      </c>
      <c r="F4267" t="inlineStr">
        <is>
          <t>UAE</t>
        </is>
      </c>
      <c r="G4267" t="inlineStr">
        <is>
          <t>Hilux</t>
        </is>
      </c>
      <c r="H4267" t="inlineStr">
        <is>
          <t>Online reservation</t>
        </is>
      </c>
      <c r="I4267" t="inlineStr">
        <is>
          <t>Company fleet</t>
        </is>
      </c>
      <c r="J4267" t="inlineStr">
        <is>
          <t>Sara Rossi</t>
        </is>
      </c>
      <c r="K4267" s="70" t="n">
        <v>29</v>
      </c>
      <c r="L4267" s="71" t="n">
        <v>4291792.16</v>
      </c>
      <c r="M4267" s="71" t="n">
        <v>124461972.64</v>
      </c>
      <c r="N4267" s="71" t="n">
        <v>0</v>
      </c>
      <c r="O4267" s="71" t="n">
        <v>124461972.64</v>
      </c>
      <c r="P4267" s="71" t="n">
        <v>94266206.59999999</v>
      </c>
      <c r="Q4267" s="71" t="n">
        <v>30195766.04</v>
      </c>
      <c r="R4267" t="inlineStr">
        <is>
          <t>DB-04</t>
        </is>
      </c>
      <c r="S4267" t="inlineStr">
        <is>
          <t>Petrol</t>
        </is>
      </c>
      <c r="T4267" s="70" t="n">
        <v>28</v>
      </c>
      <c r="U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TY104259</t>
        </is>
      </c>
      <c r="B4268" s="68" t="n">
        <v>46224</v>
      </c>
      <c r="C4268" s="69" t="n">
        <v>2026</v>
      </c>
      <c r="D4268" t="inlineStr">
        <is>
          <t>Jul</t>
        </is>
      </c>
      <c r="E4268" t="inlineStr">
        <is>
          <t>Europe</t>
        </is>
      </c>
      <c r="F4268" t="inlineStr">
        <is>
          <t>France</t>
        </is>
      </c>
      <c r="G4268" t="inlineStr">
        <is>
          <t>Corolla</t>
        </is>
      </c>
      <c r="H4268" t="inlineStr">
        <is>
          <t>Dealer retail</t>
        </is>
      </c>
      <c r="I4268" t="inlineStr">
        <is>
          <t>Private buyer</t>
        </is>
      </c>
      <c r="J4268" t="inlineStr">
        <is>
          <t>Ruhi Shaikh</t>
        </is>
      </c>
      <c r="K4268" s="70" t="n">
        <v>45</v>
      </c>
      <c r="L4268" s="71" t="n">
        <v>2790152.09</v>
      </c>
      <c r="M4268" s="71" t="n">
        <v>125556844.05</v>
      </c>
      <c r="N4268" s="71" t="n">
        <v>6277842.2</v>
      </c>
      <c r="O4268" s="71" t="n">
        <v>119279001.85</v>
      </c>
      <c r="P4268" s="71" t="n">
        <v>100063649.99</v>
      </c>
      <c r="Q4268" s="71" t="n">
        <v>19215351.86</v>
      </c>
      <c r="R4268" t="inlineStr">
        <is>
          <t>PA-04</t>
        </is>
      </c>
      <c r="S4268" t="inlineStr">
        <is>
          <t>Petrol</t>
        </is>
      </c>
      <c r="T4268" s="70" t="n">
        <v>44</v>
      </c>
      <c r="U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TY104260</t>
        </is>
      </c>
      <c r="B4269" s="68" t="n">
        <v>46225</v>
      </c>
      <c r="C4269" s="69" t="n">
        <v>2026</v>
      </c>
      <c r="D4269" t="inlineStr">
        <is>
          <t>Jul</t>
        </is>
      </c>
      <c r="E4269" t="inlineStr">
        <is>
          <t>North America</t>
        </is>
      </c>
      <c r="F4269" t="inlineStr">
        <is>
          <t>Canada</t>
        </is>
      </c>
      <c r="G4269" t="inlineStr">
        <is>
          <t>Corolla</t>
        </is>
      </c>
      <c r="H4269" t="inlineStr">
        <is>
          <t>Fleet</t>
        </is>
      </c>
      <c r="I4269" t="inlineStr">
        <is>
          <t>Government</t>
        </is>
      </c>
      <c r="J4269" t="inlineStr">
        <is>
          <t>Aisha Bello</t>
        </is>
      </c>
      <c r="K4269" s="70" t="n">
        <v>15</v>
      </c>
      <c r="L4269" s="71" t="n">
        <v>2866188.88</v>
      </c>
      <c r="M4269" s="71" t="n">
        <v>42992833.2</v>
      </c>
      <c r="N4269" s="71" t="n">
        <v>0</v>
      </c>
      <c r="O4269" s="71" t="n">
        <v>42992833.2</v>
      </c>
      <c r="P4269" s="71" t="n">
        <v>34630553</v>
      </c>
      <c r="Q4269" s="71" t="n">
        <v>8362280.2</v>
      </c>
      <c r="R4269" t="inlineStr">
        <is>
          <t>TO-01</t>
        </is>
      </c>
      <c r="S4269" t="inlineStr">
        <is>
          <t>Hybrid</t>
        </is>
      </c>
      <c r="T4269" s="70" t="n">
        <v>15</v>
      </c>
      <c r="U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TY104261</t>
        </is>
      </c>
      <c r="B4270" s="68" t="n">
        <v>46225</v>
      </c>
      <c r="C4270" s="69" t="n">
        <v>2026</v>
      </c>
      <c r="D4270" t="inlineStr">
        <is>
          <t>Jul</t>
        </is>
      </c>
      <c r="E4270" t="inlineStr">
        <is>
          <t>North America</t>
        </is>
      </c>
      <c r="F4270" t="inlineStr">
        <is>
          <t>USA</t>
        </is>
      </c>
      <c r="G4270" t="inlineStr">
        <is>
          <t>Corolla</t>
        </is>
      </c>
      <c r="H4270" t="inlineStr">
        <is>
          <t>Dealer retail</t>
        </is>
      </c>
      <c r="I4270" t="inlineStr">
        <is>
          <t>Private buyer</t>
        </is>
      </c>
      <c r="J4270" t="inlineStr">
        <is>
          <t>Sara Rossi</t>
        </is>
      </c>
      <c r="K4270" s="70" t="n">
        <v>12</v>
      </c>
      <c r="L4270" s="71" t="n">
        <v>2663347.62</v>
      </c>
      <c r="M4270" s="71" t="n">
        <v>31960171.44</v>
      </c>
      <c r="N4270" s="71" t="n">
        <v>1598008.57</v>
      </c>
      <c r="O4270" s="71" t="n">
        <v>30362162.87</v>
      </c>
      <c r="P4270" s="71" t="n">
        <v>28325114.88</v>
      </c>
      <c r="Q4270" s="71" t="n">
        <v>2037047.99</v>
      </c>
      <c r="R4270" t="inlineStr">
        <is>
          <t>LA-02</t>
        </is>
      </c>
      <c r="S4270" t="inlineStr">
        <is>
          <t>Petrol</t>
        </is>
      </c>
      <c r="T4270" s="70" t="n">
        <v>12</v>
      </c>
      <c r="U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TY104262</t>
        </is>
      </c>
      <c r="B4271" s="68" t="n">
        <v>46225</v>
      </c>
      <c r="C4271" s="69" t="n">
        <v>2026</v>
      </c>
      <c r="D4271" t="inlineStr">
        <is>
          <t>Jul</t>
        </is>
      </c>
      <c r="E4271" t="inlineStr">
        <is>
          <t>Asia</t>
        </is>
      </c>
      <c r="F4271" t="inlineStr">
        <is>
          <t>Indonesia</t>
        </is>
      </c>
      <c r="G4271" t="inlineStr">
        <is>
          <t>RAV4</t>
        </is>
      </c>
      <c r="H4271" t="inlineStr">
        <is>
          <t>Dealer retail</t>
        </is>
      </c>
      <c r="I4271" t="inlineStr">
        <is>
          <t>Private buyer</t>
        </is>
      </c>
      <c r="J4271" t="inlineStr">
        <is>
          <t>Fatima Al-Saud</t>
        </is>
      </c>
      <c r="K4271" s="70" t="n">
        <v>17</v>
      </c>
      <c r="L4271" s="71" t="n">
        <v>3916298.3</v>
      </c>
      <c r="M4271" s="71" t="n">
        <v>66577071.1</v>
      </c>
      <c r="N4271" s="71" t="n">
        <v>3328853.56</v>
      </c>
      <c r="O4271" s="71" t="n">
        <v>63248217.54</v>
      </c>
      <c r="P4271" s="71" t="n">
        <v>49789193.55</v>
      </c>
      <c r="Q4271" s="71" t="n">
        <v>13459023.99</v>
      </c>
      <c r="R4271" t="inlineStr">
        <is>
          <t>JK-03</t>
        </is>
      </c>
      <c r="S4271" t="inlineStr">
        <is>
          <t>Hybrid</t>
        </is>
      </c>
      <c r="T4271" s="70" t="n">
        <v>19</v>
      </c>
      <c r="U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TY104263</t>
        </is>
      </c>
      <c r="B4272" s="68" t="n">
        <v>46225</v>
      </c>
      <c r="C4272" s="69" t="n">
        <v>2026</v>
      </c>
      <c r="D4272" t="inlineStr">
        <is>
          <t>Jul</t>
        </is>
      </c>
      <c r="E4272" t="inlineStr">
        <is>
          <t>Asia</t>
        </is>
      </c>
      <c r="F4272" t="inlineStr">
        <is>
          <t>India</t>
        </is>
      </c>
      <c r="G4272" t="inlineStr">
        <is>
          <t>Corolla</t>
        </is>
      </c>
      <c r="H4272" t="inlineStr">
        <is>
          <t>Dealer retail</t>
        </is>
      </c>
      <c r="I4272" t="inlineStr">
        <is>
          <t>Private buyer</t>
        </is>
      </c>
      <c r="J4272" t="inlineStr">
        <is>
          <t>Arjun Mehta</t>
        </is>
      </c>
      <c r="K4272" s="70" t="n">
        <v>8</v>
      </c>
      <c r="L4272" s="71" t="n">
        <v>2777305.91</v>
      </c>
      <c r="M4272" s="71" t="n">
        <v>22218447.28</v>
      </c>
      <c r="N4272" s="71" t="n">
        <v>666553.42</v>
      </c>
      <c r="O4272" s="71" t="n">
        <v>21551893.86</v>
      </c>
      <c r="P4272" s="71" t="n">
        <v>18545126.35</v>
      </c>
      <c r="Q4272" s="71" t="n">
        <v>3006767.51</v>
      </c>
      <c r="R4272" t="inlineStr">
        <is>
          <t>DL-02</t>
        </is>
      </c>
      <c r="S4272" t="inlineStr">
        <is>
          <t>Hybrid</t>
        </is>
      </c>
      <c r="T4272" s="70" t="n">
        <v>9</v>
      </c>
      <c r="U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TY104264</t>
        </is>
      </c>
      <c r="B4273" s="68" t="n">
        <v>46225</v>
      </c>
      <c r="C4273" s="69" t="n">
        <v>2026</v>
      </c>
      <c r="D4273" t="inlineStr">
        <is>
          <t>Jul</t>
        </is>
      </c>
      <c r="E4273" t="inlineStr">
        <is>
          <t>Middle East</t>
        </is>
      </c>
      <c r="F4273" t="inlineStr">
        <is>
          <t>UAE</t>
        </is>
      </c>
      <c r="G4273" t="inlineStr">
        <is>
          <t>Corolla</t>
        </is>
      </c>
      <c r="H4273" t="inlineStr">
        <is>
          <t>Online reservation</t>
        </is>
      </c>
      <c r="I4273" t="inlineStr">
        <is>
          <t>Government</t>
        </is>
      </c>
      <c r="J4273" t="inlineStr">
        <is>
          <t>Hiroshi Tanaka</t>
        </is>
      </c>
      <c r="K4273" s="70" t="n">
        <v>41</v>
      </c>
      <c r="L4273" s="71" t="n">
        <v>2728355.88</v>
      </c>
      <c r="M4273" s="71" t="n">
        <v>111862591.08</v>
      </c>
      <c r="N4273" s="71" t="n">
        <v>3355877.73</v>
      </c>
      <c r="O4273" s="71" t="n">
        <v>108506713.35</v>
      </c>
      <c r="P4273" s="71" t="n">
        <v>90504039.40000001</v>
      </c>
      <c r="Q4273" s="71" t="n">
        <v>18002673.95</v>
      </c>
      <c r="R4273" t="inlineStr">
        <is>
          <t>DB-03</t>
        </is>
      </c>
      <c r="S4273" t="inlineStr">
        <is>
          <t>Hybrid</t>
        </is>
      </c>
      <c r="T4273" s="70" t="n">
        <v>40</v>
      </c>
      <c r="U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TY104265</t>
        </is>
      </c>
      <c r="B4274" s="68" t="n">
        <v>46225</v>
      </c>
      <c r="C4274" s="69" t="n">
        <v>2026</v>
      </c>
      <c r="D4274" t="inlineStr">
        <is>
          <t>Jul</t>
        </is>
      </c>
      <c r="E4274" t="inlineStr">
        <is>
          <t>Japan</t>
        </is>
      </c>
      <c r="F4274" t="inlineStr">
        <is>
          <t>Japan</t>
        </is>
      </c>
      <c r="G4274" t="inlineStr">
        <is>
          <t>Hilux</t>
        </is>
      </c>
      <c r="H4274" t="inlineStr">
        <is>
          <t>Fleet</t>
        </is>
      </c>
      <c r="I4274" t="inlineStr">
        <is>
          <t>Private buyer</t>
        </is>
      </c>
      <c r="J4274" t="inlineStr">
        <is>
          <t>Sophie Müller</t>
        </is>
      </c>
      <c r="K4274" s="70" t="n">
        <v>25</v>
      </c>
      <c r="L4274" s="71" t="n">
        <v>3912834.3</v>
      </c>
      <c r="M4274" s="71" t="n">
        <v>97820857.5</v>
      </c>
      <c r="N4274" s="71" t="n">
        <v>1956417.15</v>
      </c>
      <c r="O4274" s="71" t="n">
        <v>95864440.34999999</v>
      </c>
      <c r="P4274" s="71" t="n">
        <v>80344160.29000001</v>
      </c>
      <c r="Q4274" s="71" t="n">
        <v>15520280.06</v>
      </c>
      <c r="R4274" t="inlineStr">
        <is>
          <t>OS-02</t>
        </is>
      </c>
      <c r="S4274" t="inlineStr">
        <is>
          <t>Diesel</t>
        </is>
      </c>
      <c r="T4274" s="70" t="n">
        <v>26</v>
      </c>
      <c r="U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TY104266</t>
        </is>
      </c>
      <c r="B4275" s="68" t="n">
        <v>46225</v>
      </c>
      <c r="C4275" s="69" t="n">
        <v>2026</v>
      </c>
      <c r="D4275" t="inlineStr">
        <is>
          <t>Jul</t>
        </is>
      </c>
      <c r="E4275" t="inlineStr">
        <is>
          <t>Japan</t>
        </is>
      </c>
      <c r="F4275" t="inlineStr">
        <is>
          <t>Japan</t>
        </is>
      </c>
      <c r="G4275" t="inlineStr">
        <is>
          <t>RAV4</t>
        </is>
      </c>
      <c r="H4275" t="inlineStr">
        <is>
          <t>Fleet</t>
        </is>
      </c>
      <c r="I4275" t="inlineStr">
        <is>
          <t>Company fleet</t>
        </is>
      </c>
      <c r="J4275" t="inlineStr">
        <is>
          <t>Emma Clarke</t>
        </is>
      </c>
      <c r="K4275" s="70" t="n">
        <v>29</v>
      </c>
      <c r="L4275" s="71" t="n">
        <v>3865311.1</v>
      </c>
      <c r="M4275" s="71" t="n">
        <v>112094021.9</v>
      </c>
      <c r="N4275" s="71" t="n">
        <v>5604701.1</v>
      </c>
      <c r="O4275" s="71" t="n">
        <v>106489320.8</v>
      </c>
      <c r="P4275" s="71" t="n">
        <v>80675215.98</v>
      </c>
      <c r="Q4275" s="71" t="n">
        <v>25814104.82</v>
      </c>
      <c r="R4275" t="inlineStr">
        <is>
          <t>OS-01</t>
        </is>
      </c>
      <c r="S4275" t="inlineStr">
        <is>
          <t>Petrol</t>
        </is>
      </c>
      <c r="T4275" s="70" t="n">
        <v>28</v>
      </c>
      <c r="U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TY104267</t>
        </is>
      </c>
      <c r="B4276" s="68" t="n">
        <v>46225</v>
      </c>
      <c r="C4276" s="69" t="n">
        <v>2026</v>
      </c>
      <c r="D4276" t="inlineStr">
        <is>
          <t>Jul</t>
        </is>
      </c>
      <c r="E4276" t="inlineStr">
        <is>
          <t>North America</t>
        </is>
      </c>
      <c r="F4276" t="inlineStr">
        <is>
          <t>Canada</t>
        </is>
      </c>
      <c r="G4276" t="inlineStr">
        <is>
          <t>Corolla</t>
        </is>
      </c>
      <c r="H4276" t="inlineStr">
        <is>
          <t>Fleet</t>
        </is>
      </c>
      <c r="I4276" t="inlineStr">
        <is>
          <t>Private buyer</t>
        </is>
      </c>
      <c r="J4276" t="inlineStr">
        <is>
          <t>Aisha Bello</t>
        </is>
      </c>
      <c r="K4276" s="70" t="n">
        <v>37</v>
      </c>
      <c r="L4276" s="71" t="n">
        <v>2924946.68</v>
      </c>
      <c r="M4276" s="71" t="n">
        <v>108223027.16</v>
      </c>
      <c r="N4276" s="71" t="n">
        <v>3246690.81</v>
      </c>
      <c r="O4276" s="71" t="n">
        <v>104976336.35</v>
      </c>
      <c r="P4276" s="71" t="n">
        <v>85915375.20999999</v>
      </c>
      <c r="Q4276" s="71" t="n">
        <v>19060961.14</v>
      </c>
      <c r="R4276" t="inlineStr">
        <is>
          <t>TO-03</t>
        </is>
      </c>
      <c r="S4276" t="inlineStr">
        <is>
          <t>Petrol</t>
        </is>
      </c>
      <c r="T4276" s="70" t="n">
        <v>40</v>
      </c>
      <c r="U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TY104268</t>
        </is>
      </c>
      <c r="B4277" s="68" t="n">
        <v>46225</v>
      </c>
      <c r="C4277" s="69" t="n">
        <v>2026</v>
      </c>
      <c r="D4277" t="inlineStr">
        <is>
          <t>Jul</t>
        </is>
      </c>
      <c r="E4277" t="inlineStr">
        <is>
          <t>North America</t>
        </is>
      </c>
      <c r="F4277" t="inlineStr">
        <is>
          <t>USA</t>
        </is>
      </c>
      <c r="G4277" t="inlineStr">
        <is>
          <t>Prius</t>
        </is>
      </c>
      <c r="H4277" t="inlineStr">
        <is>
          <t>Dealer retail</t>
        </is>
      </c>
      <c r="I4277" t="inlineStr">
        <is>
          <t>Private buyer</t>
        </is>
      </c>
      <c r="J4277" t="inlineStr">
        <is>
          <t>Liam O'Brien</t>
        </is>
      </c>
      <c r="K4277" s="70" t="n">
        <v>41</v>
      </c>
      <c r="L4277" s="71" t="n">
        <v>3545086.94</v>
      </c>
      <c r="M4277" s="71" t="n">
        <v>145348564.54</v>
      </c>
      <c r="N4277" s="71" t="n">
        <v>0</v>
      </c>
      <c r="O4277" s="71" t="n">
        <v>145348564.54</v>
      </c>
      <c r="P4277" s="71" t="n">
        <v>120292028.82</v>
      </c>
      <c r="Q4277" s="71" t="n">
        <v>25056535.72</v>
      </c>
      <c r="R4277" t="inlineStr">
        <is>
          <t>LA-01</t>
        </is>
      </c>
      <c r="S4277" t="inlineStr">
        <is>
          <t>Hybrid</t>
        </is>
      </c>
      <c r="T4277" s="70" t="n">
        <v>40</v>
      </c>
      <c r="U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TY104269</t>
        </is>
      </c>
      <c r="B4278" s="68" t="n">
        <v>46226</v>
      </c>
      <c r="C4278" s="69" t="n">
        <v>2026</v>
      </c>
      <c r="D4278" t="inlineStr">
        <is>
          <t>Jul</t>
        </is>
      </c>
      <c r="E4278" t="inlineStr">
        <is>
          <t>North America</t>
        </is>
      </c>
      <c r="F4278" t="inlineStr">
        <is>
          <t>USA</t>
        </is>
      </c>
      <c r="G4278" t="inlineStr">
        <is>
          <t>Camry</t>
        </is>
      </c>
      <c r="H4278" t="inlineStr">
        <is>
          <t>Dealer retail</t>
        </is>
      </c>
      <c r="I4278" t="inlineStr">
        <is>
          <t>Private buyer</t>
        </is>
      </c>
      <c r="J4278" t="inlineStr">
        <is>
          <t>Hiroshi Tanaka</t>
        </is>
      </c>
      <c r="K4278" s="70" t="n">
        <v>10</v>
      </c>
      <c r="L4278" s="71" t="n">
        <v>3917497.58</v>
      </c>
      <c r="M4278" s="71" t="n">
        <v>39174975.8</v>
      </c>
      <c r="N4278" s="71" t="n">
        <v>783499.52</v>
      </c>
      <c r="O4278" s="71" t="n">
        <v>38391476.28</v>
      </c>
      <c r="P4278" s="71" t="n">
        <v>32173833.29</v>
      </c>
      <c r="Q4278" s="71" t="n">
        <v>6217642.99</v>
      </c>
      <c r="R4278" t="inlineStr">
        <is>
          <t>NY-02</t>
        </is>
      </c>
      <c r="S4278" t="inlineStr">
        <is>
          <t>Petrol</t>
        </is>
      </c>
      <c r="T4278" s="70" t="n">
        <v>11</v>
      </c>
      <c r="U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TY104270</t>
        </is>
      </c>
      <c r="B4279" s="68" t="n">
        <v>46226</v>
      </c>
      <c r="C4279" s="69" t="n">
        <v>2026</v>
      </c>
      <c r="D4279" t="inlineStr">
        <is>
          <t>Jul</t>
        </is>
      </c>
      <c r="E4279" t="inlineStr">
        <is>
          <t>Japan</t>
        </is>
      </c>
      <c r="F4279" t="inlineStr">
        <is>
          <t>Japan</t>
        </is>
      </c>
      <c r="G4279" t="inlineStr">
        <is>
          <t>Corolla</t>
        </is>
      </c>
      <c r="H4279" t="inlineStr">
        <is>
          <t>Dealer retail</t>
        </is>
      </c>
      <c r="I4279" t="inlineStr">
        <is>
          <t>Private buyer</t>
        </is>
      </c>
      <c r="J4279" t="inlineStr">
        <is>
          <t>Shraddha Kulkarni</t>
        </is>
      </c>
      <c r="K4279" s="70" t="n">
        <v>43</v>
      </c>
      <c r="L4279" s="71" t="n">
        <v>2931439.71</v>
      </c>
      <c r="M4279" s="71" t="n">
        <v>126051907.53</v>
      </c>
      <c r="N4279" s="71" t="n">
        <v>0</v>
      </c>
      <c r="O4279" s="71" t="n">
        <v>126051907.53</v>
      </c>
      <c r="P4279" s="71" t="n">
        <v>99942086.55</v>
      </c>
      <c r="Q4279" s="71" t="n">
        <v>26109820.98</v>
      </c>
      <c r="R4279" t="inlineStr">
        <is>
          <t>NG-03</t>
        </is>
      </c>
      <c r="S4279" t="inlineStr">
        <is>
          <t>Hybrid</t>
        </is>
      </c>
      <c r="T4279" s="70" t="n">
        <v>45</v>
      </c>
      <c r="U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TY104271</t>
        </is>
      </c>
      <c r="B4280" s="68" t="n">
        <v>46226</v>
      </c>
      <c r="C4280" s="69" t="n">
        <v>2026</v>
      </c>
      <c r="D4280" t="inlineStr">
        <is>
          <t>Jul</t>
        </is>
      </c>
      <c r="E4280" t="inlineStr">
        <is>
          <t>Europe</t>
        </is>
      </c>
      <c r="F4280" t="inlineStr">
        <is>
          <t>France</t>
        </is>
      </c>
      <c r="G4280" t="inlineStr">
        <is>
          <t>Corolla</t>
        </is>
      </c>
      <c r="H4280" t="inlineStr">
        <is>
          <t>Fleet</t>
        </is>
      </c>
      <c r="I4280" t="inlineStr">
        <is>
          <t>Company fleet</t>
        </is>
      </c>
      <c r="J4280" t="inlineStr">
        <is>
          <t>Omar Haddad</t>
        </is>
      </c>
      <c r="K4280" s="70" t="n">
        <v>21</v>
      </c>
      <c r="L4280" s="71" t="n">
        <v>2974378.44</v>
      </c>
      <c r="M4280" s="71" t="n">
        <v>62461947.24</v>
      </c>
      <c r="N4280" s="71" t="n">
        <v>1873858.42</v>
      </c>
      <c r="O4280" s="71" t="n">
        <v>60588088.82</v>
      </c>
      <c r="P4280" s="71" t="n">
        <v>48272702.56</v>
      </c>
      <c r="Q4280" s="71" t="n">
        <v>12315386.26</v>
      </c>
      <c r="R4280" t="inlineStr">
        <is>
          <t>PA-04</t>
        </is>
      </c>
      <c r="S4280" t="inlineStr">
        <is>
          <t>Petrol</t>
        </is>
      </c>
      <c r="T4280" s="70" t="n">
        <v>22</v>
      </c>
      <c r="U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TY104272</t>
        </is>
      </c>
      <c r="B4281" s="68" t="n">
        <v>46226</v>
      </c>
      <c r="C4281" s="69" t="n">
        <v>2026</v>
      </c>
      <c r="D4281" t="inlineStr">
        <is>
          <t>Jul</t>
        </is>
      </c>
      <c r="E4281" t="inlineStr">
        <is>
          <t>Japan</t>
        </is>
      </c>
      <c r="F4281" t="inlineStr">
        <is>
          <t>Japan</t>
        </is>
      </c>
      <c r="G4281" t="inlineStr">
        <is>
          <t>Prius</t>
        </is>
      </c>
      <c r="H4281" t="inlineStr">
        <is>
          <t>Fleet</t>
        </is>
      </c>
      <c r="I4281" t="inlineStr">
        <is>
          <t>Private buyer</t>
        </is>
      </c>
      <c r="J4281" t="inlineStr">
        <is>
          <t>Arjun Mehta</t>
        </is>
      </c>
      <c r="K4281" s="70" t="n">
        <v>47</v>
      </c>
      <c r="L4281" s="71" t="n">
        <v>3550790.25</v>
      </c>
      <c r="M4281" s="71" t="n">
        <v>166887141.75</v>
      </c>
      <c r="N4281" s="71" t="n">
        <v>8344357.09</v>
      </c>
      <c r="O4281" s="71" t="n">
        <v>158542784.66</v>
      </c>
      <c r="P4281" s="71" t="n">
        <v>135343835.19</v>
      </c>
      <c r="Q4281" s="71" t="n">
        <v>23198949.47</v>
      </c>
      <c r="R4281" t="inlineStr">
        <is>
          <t>TK-03</t>
        </is>
      </c>
      <c r="S4281" t="inlineStr">
        <is>
          <t>Hybrid</t>
        </is>
      </c>
      <c r="T4281" s="70" t="n">
        <v>47</v>
      </c>
      <c r="U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TY104273</t>
        </is>
      </c>
      <c r="B4282" s="68" t="n">
        <v>46226</v>
      </c>
      <c r="C4282" s="69" t="n">
        <v>2026</v>
      </c>
      <c r="D4282" t="inlineStr">
        <is>
          <t>Jul</t>
        </is>
      </c>
      <c r="E4282" t="inlineStr">
        <is>
          <t>Asia</t>
        </is>
      </c>
      <c r="F4282" t="inlineStr">
        <is>
          <t>Thailand</t>
        </is>
      </c>
      <c r="G4282" t="inlineStr">
        <is>
          <t>Prius</t>
        </is>
      </c>
      <c r="H4282" t="inlineStr">
        <is>
          <t>Dealer retail</t>
        </is>
      </c>
      <c r="I4282" t="inlineStr">
        <is>
          <t>Private buyer</t>
        </is>
      </c>
      <c r="J4282" t="inlineStr">
        <is>
          <t>Priya Nair</t>
        </is>
      </c>
      <c r="K4282" s="70" t="n">
        <v>38</v>
      </c>
      <c r="L4282" s="71" t="n">
        <v>3749095</v>
      </c>
      <c r="M4282" s="71" t="n">
        <v>142465610</v>
      </c>
      <c r="N4282" s="71" t="n">
        <v>7123280.5</v>
      </c>
      <c r="O4282" s="71" t="n">
        <v>135342329.5</v>
      </c>
      <c r="P4282" s="71" t="n">
        <v>107902200.27</v>
      </c>
      <c r="Q4282" s="71" t="n">
        <v>27440129.23</v>
      </c>
      <c r="R4282" t="inlineStr">
        <is>
          <t>BK-03</t>
        </is>
      </c>
      <c r="S4282" t="inlineStr">
        <is>
          <t>Hybrid</t>
        </is>
      </c>
      <c r="T4282" s="70" t="n">
        <v>39</v>
      </c>
      <c r="U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TY104274</t>
        </is>
      </c>
      <c r="B4283" s="68" t="n">
        <v>46226</v>
      </c>
      <c r="C4283" s="69" t="n">
        <v>2026</v>
      </c>
      <c r="D4283" t="inlineStr">
        <is>
          <t>Jul</t>
        </is>
      </c>
      <c r="E4283" t="inlineStr">
        <is>
          <t>North America</t>
        </is>
      </c>
      <c r="F4283" t="inlineStr">
        <is>
          <t>Canada</t>
        </is>
      </c>
      <c r="G4283" t="inlineStr">
        <is>
          <t>Camry</t>
        </is>
      </c>
      <c r="H4283" t="inlineStr">
        <is>
          <t>Online reservation</t>
        </is>
      </c>
      <c r="I4283" t="inlineStr">
        <is>
          <t>Private buyer</t>
        </is>
      </c>
      <c r="J4283" t="inlineStr">
        <is>
          <t>Priya Nair</t>
        </is>
      </c>
      <c r="K4283" s="70" t="n">
        <v>47</v>
      </c>
      <c r="L4283" s="71" t="n">
        <v>4013622.12</v>
      </c>
      <c r="M4283" s="71" t="n">
        <v>188640239.64</v>
      </c>
      <c r="N4283" s="71" t="n">
        <v>9432011.98</v>
      </c>
      <c r="O4283" s="71" t="n">
        <v>179208227.66</v>
      </c>
      <c r="P4283" s="71" t="n">
        <v>151607921.92</v>
      </c>
      <c r="Q4283" s="71" t="n">
        <v>27600305.74</v>
      </c>
      <c r="R4283" t="inlineStr">
        <is>
          <t>TO-04</t>
        </is>
      </c>
      <c r="S4283" t="inlineStr">
        <is>
          <t>Hybrid</t>
        </is>
      </c>
      <c r="T4283" s="70" t="n">
        <v>51</v>
      </c>
      <c r="U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TY104275</t>
        </is>
      </c>
      <c r="B4284" s="68" t="n">
        <v>46227</v>
      </c>
      <c r="C4284" s="69" t="n">
        <v>2026</v>
      </c>
      <c r="D4284" t="inlineStr">
        <is>
          <t>Jul</t>
        </is>
      </c>
      <c r="E4284" t="inlineStr">
        <is>
          <t>North America</t>
        </is>
      </c>
      <c r="F4284" t="inlineStr">
        <is>
          <t>USA</t>
        </is>
      </c>
      <c r="G4284" t="inlineStr">
        <is>
          <t>Corolla</t>
        </is>
      </c>
      <c r="H4284" t="inlineStr">
        <is>
          <t>Fleet</t>
        </is>
      </c>
      <c r="I4284" t="inlineStr">
        <is>
          <t>Private buyer</t>
        </is>
      </c>
      <c r="J4284" t="inlineStr">
        <is>
          <t>Shraddha Kulkarni</t>
        </is>
      </c>
      <c r="K4284" s="70" t="n">
        <v>35</v>
      </c>
      <c r="L4284" s="71" t="n">
        <v>2706256.13</v>
      </c>
      <c r="M4284" s="71" t="n">
        <v>94718964.55</v>
      </c>
      <c r="N4284" s="71" t="n">
        <v>2841568.94</v>
      </c>
      <c r="O4284" s="71" t="n">
        <v>91877395.61</v>
      </c>
      <c r="P4284" s="71" t="n">
        <v>79111778.69</v>
      </c>
      <c r="Q4284" s="71" t="n">
        <v>12765616.92</v>
      </c>
      <c r="R4284" t="inlineStr">
        <is>
          <t>NY-01</t>
        </is>
      </c>
      <c r="S4284" t="inlineStr">
        <is>
          <t>Hybrid</t>
        </is>
      </c>
      <c r="T4284" s="70" t="n">
        <v>39</v>
      </c>
      <c r="U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TY104276</t>
        </is>
      </c>
      <c r="B4285" s="68" t="n">
        <v>46227</v>
      </c>
      <c r="C4285" s="69" t="n">
        <v>2026</v>
      </c>
      <c r="D4285" t="inlineStr">
        <is>
          <t>Jul</t>
        </is>
      </c>
      <c r="E4285" t="inlineStr">
        <is>
          <t>Asia</t>
        </is>
      </c>
      <c r="F4285" t="inlineStr">
        <is>
          <t>India</t>
        </is>
      </c>
      <c r="G4285" t="inlineStr">
        <is>
          <t>RAV4</t>
        </is>
      </c>
      <c r="H4285" t="inlineStr">
        <is>
          <t>Online reservation</t>
        </is>
      </c>
      <c r="I4285" t="inlineStr">
        <is>
          <t>Private buyer</t>
        </is>
      </c>
      <c r="J4285" t="inlineStr">
        <is>
          <t>Wei Chen</t>
        </is>
      </c>
      <c r="K4285" s="70" t="n">
        <v>21</v>
      </c>
      <c r="L4285" s="71" t="n">
        <v>3627539.89</v>
      </c>
      <c r="M4285" s="71" t="n">
        <v>76178337.69</v>
      </c>
      <c r="N4285" s="71" t="n">
        <v>3808916.88</v>
      </c>
      <c r="O4285" s="71" t="n">
        <v>72369420.81</v>
      </c>
      <c r="P4285" s="71" t="n">
        <v>60995950.01</v>
      </c>
      <c r="Q4285" s="71" t="n">
        <v>11373470.8</v>
      </c>
      <c r="R4285" t="inlineStr">
        <is>
          <t>BL-02</t>
        </is>
      </c>
      <c r="S4285" t="inlineStr">
        <is>
          <t>Hybrid</t>
        </is>
      </c>
      <c r="T4285" s="70" t="n">
        <v>22</v>
      </c>
      <c r="U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TY104277</t>
        </is>
      </c>
      <c r="B4286" s="68" t="n">
        <v>46227</v>
      </c>
      <c r="C4286" s="69" t="n">
        <v>2026</v>
      </c>
      <c r="D4286" t="inlineStr">
        <is>
          <t>Jul</t>
        </is>
      </c>
      <c r="E4286" t="inlineStr">
        <is>
          <t>Japan</t>
        </is>
      </c>
      <c r="F4286" t="inlineStr">
        <is>
          <t>Japan</t>
        </is>
      </c>
      <c r="G4286" t="inlineStr">
        <is>
          <t>RAV4</t>
        </is>
      </c>
      <c r="H4286" t="inlineStr">
        <is>
          <t>Dealer retail</t>
        </is>
      </c>
      <c r="I4286" t="inlineStr">
        <is>
          <t>Company fleet</t>
        </is>
      </c>
      <c r="J4286" t="inlineStr">
        <is>
          <t>Olivia Brown</t>
        </is>
      </c>
      <c r="K4286" s="70" t="n">
        <v>4</v>
      </c>
      <c r="L4286" s="71" t="n">
        <v>3676012.22</v>
      </c>
      <c r="M4286" s="71" t="n">
        <v>14704048.88</v>
      </c>
      <c r="N4286" s="71" t="n">
        <v>0</v>
      </c>
      <c r="O4286" s="71" t="n">
        <v>14704048.88</v>
      </c>
      <c r="P4286" s="71" t="n">
        <v>11491038.9</v>
      </c>
      <c r="Q4286" s="71" t="n">
        <v>3213009.98</v>
      </c>
      <c r="R4286" t="inlineStr">
        <is>
          <t>OS-02</t>
        </is>
      </c>
      <c r="S4286" t="inlineStr">
        <is>
          <t>Hybrid</t>
        </is>
      </c>
      <c r="T4286" s="70" t="n">
        <v>4</v>
      </c>
      <c r="U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TY104278</t>
        </is>
      </c>
      <c r="B4287" s="68" t="n">
        <v>46227</v>
      </c>
      <c r="C4287" s="69" t="n">
        <v>2026</v>
      </c>
      <c r="D4287" t="inlineStr">
        <is>
          <t>Jul</t>
        </is>
      </c>
      <c r="E4287" t="inlineStr">
        <is>
          <t>Japan</t>
        </is>
      </c>
      <c r="F4287" t="inlineStr">
        <is>
          <t>Japan</t>
        </is>
      </c>
      <c r="G4287" t="inlineStr">
        <is>
          <t>Camry</t>
        </is>
      </c>
      <c r="H4287" t="inlineStr">
        <is>
          <t>Dealer retail</t>
        </is>
      </c>
      <c r="I4287" t="inlineStr">
        <is>
          <t>Government</t>
        </is>
      </c>
      <c r="J4287" t="inlineStr">
        <is>
          <t>Lucas Martin</t>
        </is>
      </c>
      <c r="K4287" s="70" t="n">
        <v>20</v>
      </c>
      <c r="L4287" s="71" t="n">
        <v>3990104.05</v>
      </c>
      <c r="M4287" s="71" t="n">
        <v>79802081</v>
      </c>
      <c r="N4287" s="71" t="n">
        <v>2394062.43</v>
      </c>
      <c r="O4287" s="71" t="n">
        <v>77408018.56999999</v>
      </c>
      <c r="P4287" s="71" t="n">
        <v>62364175.65</v>
      </c>
      <c r="Q4287" s="71" t="n">
        <v>15043842.92</v>
      </c>
      <c r="R4287" t="inlineStr">
        <is>
          <t>TK-03</t>
        </is>
      </c>
      <c r="S4287" t="inlineStr">
        <is>
          <t>Petrol</t>
        </is>
      </c>
      <c r="T4287" s="70" t="n">
        <v>22</v>
      </c>
      <c r="U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TY104279</t>
        </is>
      </c>
      <c r="B4288" s="68" t="n">
        <v>46227</v>
      </c>
      <c r="C4288" s="69" t="n">
        <v>2026</v>
      </c>
      <c r="D4288" t="inlineStr">
        <is>
          <t>Jul</t>
        </is>
      </c>
      <c r="E4288" t="inlineStr">
        <is>
          <t>Japan</t>
        </is>
      </c>
      <c r="F4288" t="inlineStr">
        <is>
          <t>Japan</t>
        </is>
      </c>
      <c r="G4288" t="inlineStr">
        <is>
          <t>RAV4</t>
        </is>
      </c>
      <c r="H4288" t="inlineStr">
        <is>
          <t>Online reservation</t>
        </is>
      </c>
      <c r="I4288" t="inlineStr">
        <is>
          <t>Company fleet</t>
        </is>
      </c>
      <c r="J4288" t="inlineStr">
        <is>
          <t>Noah Smith</t>
        </is>
      </c>
      <c r="K4288" s="70" t="n">
        <v>11</v>
      </c>
      <c r="L4288" s="71" t="n">
        <v>3611499.85</v>
      </c>
      <c r="M4288" s="71" t="n">
        <v>39726498.35</v>
      </c>
      <c r="N4288" s="71" t="n">
        <v>794529.97</v>
      </c>
      <c r="O4288" s="71" t="n">
        <v>38931968.38</v>
      </c>
      <c r="P4288" s="71" t="n">
        <v>30704004.52</v>
      </c>
      <c r="Q4288" s="71" t="n">
        <v>8227963.86</v>
      </c>
      <c r="R4288" t="inlineStr">
        <is>
          <t>OS-04</t>
        </is>
      </c>
      <c r="S4288" t="inlineStr">
        <is>
          <t>Hybrid</t>
        </is>
      </c>
      <c r="T4288" s="70" t="n">
        <v>11</v>
      </c>
      <c r="U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TY104280</t>
        </is>
      </c>
      <c r="B4289" s="68" t="n">
        <v>46227</v>
      </c>
      <c r="C4289" s="69" t="n">
        <v>2026</v>
      </c>
      <c r="D4289" t="inlineStr">
        <is>
          <t>Jul</t>
        </is>
      </c>
      <c r="E4289" t="inlineStr">
        <is>
          <t>North America</t>
        </is>
      </c>
      <c r="F4289" t="inlineStr">
        <is>
          <t>Canada</t>
        </is>
      </c>
      <c r="G4289" t="inlineStr">
        <is>
          <t>Hilux</t>
        </is>
      </c>
      <c r="H4289" t="inlineStr">
        <is>
          <t>Dealer retail</t>
        </is>
      </c>
      <c r="I4289" t="inlineStr">
        <is>
          <t>Company fleet</t>
        </is>
      </c>
      <c r="J4289" t="inlineStr">
        <is>
          <t>Amir Khan</t>
        </is>
      </c>
      <c r="K4289" s="70" t="n">
        <v>5</v>
      </c>
      <c r="L4289" s="71" t="n">
        <v>3867585.15</v>
      </c>
      <c r="M4289" s="71" t="n">
        <v>19337925.75</v>
      </c>
      <c r="N4289" s="71" t="n">
        <v>580137.77</v>
      </c>
      <c r="O4289" s="71" t="n">
        <v>18757787.98</v>
      </c>
      <c r="P4289" s="71" t="n">
        <v>15928465.14</v>
      </c>
      <c r="Q4289" s="71" t="n">
        <v>2829322.84</v>
      </c>
      <c r="R4289" t="inlineStr">
        <is>
          <t>TO-01</t>
        </is>
      </c>
      <c r="S4289" t="inlineStr">
        <is>
          <t>Diesel</t>
        </is>
      </c>
      <c r="T4289" s="70" t="n">
        <v>6</v>
      </c>
      <c r="U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TY104281</t>
        </is>
      </c>
      <c r="B4290" s="68" t="n">
        <v>46227</v>
      </c>
      <c r="C4290" s="69" t="n">
        <v>2026</v>
      </c>
      <c r="D4290" t="inlineStr">
        <is>
          <t>Jul</t>
        </is>
      </c>
      <c r="E4290" t="inlineStr">
        <is>
          <t>Europe</t>
        </is>
      </c>
      <c r="F4290" t="inlineStr">
        <is>
          <t>Germany</t>
        </is>
      </c>
      <c r="G4290" t="inlineStr">
        <is>
          <t>Hilux</t>
        </is>
      </c>
      <c r="H4290" t="inlineStr">
        <is>
          <t>Dealer retail</t>
        </is>
      </c>
      <c r="I4290" t="inlineStr">
        <is>
          <t>Private buyer</t>
        </is>
      </c>
      <c r="J4290" t="inlineStr">
        <is>
          <t>Carlos Silva</t>
        </is>
      </c>
      <c r="K4290" s="70" t="n">
        <v>18</v>
      </c>
      <c r="L4290" s="71" t="n">
        <v>3961348.57</v>
      </c>
      <c r="M4290" s="71" t="n">
        <v>71304274.26000001</v>
      </c>
      <c r="N4290" s="71" t="n">
        <v>0</v>
      </c>
      <c r="O4290" s="71" t="n">
        <v>71304274.26000001</v>
      </c>
      <c r="P4290" s="71" t="n">
        <v>56684401.83</v>
      </c>
      <c r="Q4290" s="71" t="n">
        <v>14619872.43</v>
      </c>
      <c r="R4290" t="inlineStr">
        <is>
          <t>BE-02</t>
        </is>
      </c>
      <c r="S4290" t="inlineStr">
        <is>
          <t>Petrol</t>
        </is>
      </c>
      <c r="T4290" s="70" t="n">
        <v>18</v>
      </c>
      <c r="U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TY104282</t>
        </is>
      </c>
      <c r="B4291" s="68" t="n">
        <v>46227</v>
      </c>
      <c r="C4291" s="69" t="n">
        <v>2026</v>
      </c>
      <c r="D4291" t="inlineStr">
        <is>
          <t>Jul</t>
        </is>
      </c>
      <c r="E4291" t="inlineStr">
        <is>
          <t>Asia</t>
        </is>
      </c>
      <c r="F4291" t="inlineStr">
        <is>
          <t>Indonesia</t>
        </is>
      </c>
      <c r="G4291" t="inlineStr">
        <is>
          <t>Camry</t>
        </is>
      </c>
      <c r="H4291" t="inlineStr">
        <is>
          <t>Dealer retail</t>
        </is>
      </c>
      <c r="I4291" t="inlineStr">
        <is>
          <t>Private buyer</t>
        </is>
      </c>
      <c r="J4291" t="inlineStr">
        <is>
          <t>Wei Chen</t>
        </is>
      </c>
      <c r="K4291" s="70" t="n">
        <v>38</v>
      </c>
      <c r="L4291" s="71" t="n">
        <v>4212603.33</v>
      </c>
      <c r="M4291" s="71" t="n">
        <v>160078926.54</v>
      </c>
      <c r="N4291" s="71" t="n">
        <v>3201578.53</v>
      </c>
      <c r="O4291" s="71" t="n">
        <v>156877348.01</v>
      </c>
      <c r="P4291" s="71" t="n">
        <v>124212395.23</v>
      </c>
      <c r="Q4291" s="71" t="n">
        <v>32664952.78</v>
      </c>
      <c r="R4291" t="inlineStr">
        <is>
          <t>JK-01</t>
        </is>
      </c>
      <c r="S4291" t="inlineStr">
        <is>
          <t>Petrol</t>
        </is>
      </c>
      <c r="T4291" s="70" t="n">
        <v>42</v>
      </c>
      <c r="U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TY104283</t>
        </is>
      </c>
      <c r="B4292" s="68" t="n">
        <v>46227</v>
      </c>
      <c r="C4292" s="69" t="n">
        <v>2026</v>
      </c>
      <c r="D4292" t="inlineStr">
        <is>
          <t>Jul</t>
        </is>
      </c>
      <c r="E4292" t="inlineStr">
        <is>
          <t>North America</t>
        </is>
      </c>
      <c r="F4292" t="inlineStr">
        <is>
          <t>Canada</t>
        </is>
      </c>
      <c r="G4292" t="inlineStr">
        <is>
          <t>Camry</t>
        </is>
      </c>
      <c r="H4292" t="inlineStr">
        <is>
          <t>Dealer retail</t>
        </is>
      </c>
      <c r="I4292" t="inlineStr">
        <is>
          <t>Private buyer</t>
        </is>
      </c>
      <c r="J4292" t="inlineStr">
        <is>
          <t>Carlos Silva</t>
        </is>
      </c>
      <c r="K4292" s="70" t="n">
        <v>20</v>
      </c>
      <c r="L4292" s="71" t="n">
        <v>4219206.43</v>
      </c>
      <c r="M4292" s="71" t="n">
        <v>84384128.59999999</v>
      </c>
      <c r="N4292" s="71" t="n">
        <v>4219206.43</v>
      </c>
      <c r="O4292" s="71" t="n">
        <v>80164922.17</v>
      </c>
      <c r="P4292" s="71" t="n">
        <v>62058792.39</v>
      </c>
      <c r="Q4292" s="71" t="n">
        <v>18106129.78</v>
      </c>
      <c r="R4292" t="inlineStr">
        <is>
          <t>TO-01</t>
        </is>
      </c>
      <c r="S4292" t="inlineStr">
        <is>
          <t>Petrol</t>
        </is>
      </c>
      <c r="T4292" s="70" t="n">
        <v>20</v>
      </c>
      <c r="U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TY104284</t>
        </is>
      </c>
      <c r="B4293" s="68" t="n">
        <v>46227</v>
      </c>
      <c r="C4293" s="69" t="n">
        <v>2026</v>
      </c>
      <c r="D4293" t="inlineStr">
        <is>
          <t>Jul</t>
        </is>
      </c>
      <c r="E4293" t="inlineStr">
        <is>
          <t>North America</t>
        </is>
      </c>
      <c r="F4293" t="inlineStr">
        <is>
          <t>Canada</t>
        </is>
      </c>
      <c r="G4293" t="inlineStr">
        <is>
          <t>Hilux</t>
        </is>
      </c>
      <c r="H4293" t="inlineStr">
        <is>
          <t>Dealer retail</t>
        </is>
      </c>
      <c r="I4293" t="inlineStr">
        <is>
          <t>Private buyer</t>
        </is>
      </c>
      <c r="J4293" t="inlineStr">
        <is>
          <t>Olivia Brown</t>
        </is>
      </c>
      <c r="K4293" s="70" t="n">
        <v>37</v>
      </c>
      <c r="L4293" s="71" t="n">
        <v>4141665.89</v>
      </c>
      <c r="M4293" s="71" t="n">
        <v>153241637.93</v>
      </c>
      <c r="N4293" s="71" t="n">
        <v>4597249.14</v>
      </c>
      <c r="O4293" s="71" t="n">
        <v>148644388.79</v>
      </c>
      <c r="P4293" s="71" t="n">
        <v>119569350.49</v>
      </c>
      <c r="Q4293" s="71" t="n">
        <v>29075038.3</v>
      </c>
      <c r="R4293" t="inlineStr">
        <is>
          <t>TO-01</t>
        </is>
      </c>
      <c r="S4293" t="inlineStr">
        <is>
          <t>Petrol</t>
        </is>
      </c>
      <c r="T4293" s="70" t="n">
        <v>41</v>
      </c>
      <c r="U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TY104285</t>
        </is>
      </c>
      <c r="B4294" s="68" t="n">
        <v>46227</v>
      </c>
      <c r="C4294" s="69" t="n">
        <v>2026</v>
      </c>
      <c r="D4294" t="inlineStr">
        <is>
          <t>Jul</t>
        </is>
      </c>
      <c r="E4294" t="inlineStr">
        <is>
          <t>North America</t>
        </is>
      </c>
      <c r="F4294" t="inlineStr">
        <is>
          <t>Canada</t>
        </is>
      </c>
      <c r="G4294" t="inlineStr">
        <is>
          <t>Corolla</t>
        </is>
      </c>
      <c r="H4294" t="inlineStr">
        <is>
          <t>Dealer retail</t>
        </is>
      </c>
      <c r="I4294" t="inlineStr">
        <is>
          <t>Private buyer</t>
        </is>
      </c>
      <c r="J4294" t="inlineStr">
        <is>
          <t>Carlos Silva</t>
        </is>
      </c>
      <c r="K4294" s="70" t="n">
        <v>20</v>
      </c>
      <c r="L4294" s="71" t="n">
        <v>2780648.74</v>
      </c>
      <c r="M4294" s="71" t="n">
        <v>55612974.8</v>
      </c>
      <c r="N4294" s="71" t="n">
        <v>0</v>
      </c>
      <c r="O4294" s="71" t="n">
        <v>55612974.8</v>
      </c>
      <c r="P4294" s="71" t="n">
        <v>45890504.4</v>
      </c>
      <c r="Q4294" s="71" t="n">
        <v>9722470.4</v>
      </c>
      <c r="R4294" t="inlineStr">
        <is>
          <t>TO-04</t>
        </is>
      </c>
      <c r="S4294" t="inlineStr">
        <is>
          <t>Petrol</t>
        </is>
      </c>
      <c r="T4294" s="70" t="n">
        <v>21</v>
      </c>
      <c r="U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TY104286</t>
        </is>
      </c>
      <c r="B4295" s="68" t="n">
        <v>46227</v>
      </c>
      <c r="C4295" s="69" t="n">
        <v>2026</v>
      </c>
      <c r="D4295" t="inlineStr">
        <is>
          <t>Jul</t>
        </is>
      </c>
      <c r="E4295" t="inlineStr">
        <is>
          <t>Asia</t>
        </is>
      </c>
      <c r="F4295" t="inlineStr">
        <is>
          <t>Thailand</t>
        </is>
      </c>
      <c r="G4295" t="inlineStr">
        <is>
          <t>RAV4</t>
        </is>
      </c>
      <c r="H4295" t="inlineStr">
        <is>
          <t>Dealer retail</t>
        </is>
      </c>
      <c r="I4295" t="inlineStr">
        <is>
          <t>Private buyer</t>
        </is>
      </c>
      <c r="J4295" t="inlineStr">
        <is>
          <t>Yuki Sato</t>
        </is>
      </c>
      <c r="K4295" s="70" t="n">
        <v>34</v>
      </c>
      <c r="L4295" s="71" t="n">
        <v>3908009.35</v>
      </c>
      <c r="M4295" s="71" t="n">
        <v>132872317.9</v>
      </c>
      <c r="N4295" s="71" t="n">
        <v>2657446.36</v>
      </c>
      <c r="O4295" s="71" t="n">
        <v>130214871.54</v>
      </c>
      <c r="P4295" s="71" t="n">
        <v>96936920.27</v>
      </c>
      <c r="Q4295" s="71" t="n">
        <v>33277951.27</v>
      </c>
      <c r="R4295" t="inlineStr">
        <is>
          <t>BK-01</t>
        </is>
      </c>
      <c r="S4295" t="inlineStr">
        <is>
          <t>Petrol</t>
        </is>
      </c>
      <c r="T4295" s="70" t="n">
        <v>35</v>
      </c>
      <c r="U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TY104287</t>
        </is>
      </c>
      <c r="B4296" s="68" t="n">
        <v>46228</v>
      </c>
      <c r="C4296" s="69" t="n">
        <v>2026</v>
      </c>
      <c r="D4296" t="inlineStr">
        <is>
          <t>Jul</t>
        </is>
      </c>
      <c r="E4296" t="inlineStr">
        <is>
          <t>North America</t>
        </is>
      </c>
      <c r="F4296" t="inlineStr">
        <is>
          <t>USA</t>
        </is>
      </c>
      <c r="G4296" t="inlineStr">
        <is>
          <t>Prius</t>
        </is>
      </c>
      <c r="H4296" t="inlineStr">
        <is>
          <t>Dealer retail</t>
        </is>
      </c>
      <c r="I4296" t="inlineStr">
        <is>
          <t>Private buyer</t>
        </is>
      </c>
      <c r="J4296" t="inlineStr">
        <is>
          <t>Yuki Sato</t>
        </is>
      </c>
      <c r="K4296" s="70" t="n">
        <v>13</v>
      </c>
      <c r="L4296" s="71" t="n">
        <v>3842158.42</v>
      </c>
      <c r="M4296" s="71" t="n">
        <v>49948059.46</v>
      </c>
      <c r="N4296" s="71" t="n">
        <v>998961.1899999999</v>
      </c>
      <c r="O4296" s="71" t="n">
        <v>48949098.27</v>
      </c>
      <c r="P4296" s="71" t="n">
        <v>37293857.19</v>
      </c>
      <c r="Q4296" s="71" t="n">
        <v>11655241.08</v>
      </c>
      <c r="R4296" t="inlineStr">
        <is>
          <t>NY-02</t>
        </is>
      </c>
      <c r="S4296" t="inlineStr">
        <is>
          <t>Hybrid</t>
        </is>
      </c>
      <c r="T4296" s="70" t="n">
        <v>14</v>
      </c>
      <c r="U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TY104288</t>
        </is>
      </c>
      <c r="B4297" s="68" t="n">
        <v>46228</v>
      </c>
      <c r="C4297" s="69" t="n">
        <v>2026</v>
      </c>
      <c r="D4297" t="inlineStr">
        <is>
          <t>Jul</t>
        </is>
      </c>
      <c r="E4297" t="inlineStr">
        <is>
          <t>North America</t>
        </is>
      </c>
      <c r="F4297" t="inlineStr">
        <is>
          <t>Canada</t>
        </is>
      </c>
      <c r="G4297" t="inlineStr">
        <is>
          <t>Land Cruiser</t>
        </is>
      </c>
      <c r="H4297" t="inlineStr">
        <is>
          <t>Fleet</t>
        </is>
      </c>
      <c r="I4297" t="inlineStr">
        <is>
          <t>Private buyer</t>
        </is>
      </c>
      <c r="J4297" t="inlineStr">
        <is>
          <t>Lucas Martin</t>
        </is>
      </c>
      <c r="K4297" s="70" t="n">
        <v>3</v>
      </c>
      <c r="L4297" s="71" t="n">
        <v>8059280.78</v>
      </c>
      <c r="M4297" s="71" t="n">
        <v>24177842.34</v>
      </c>
      <c r="N4297" s="71" t="n">
        <v>0</v>
      </c>
      <c r="O4297" s="71" t="n">
        <v>24177842.34</v>
      </c>
      <c r="P4297" s="71" t="n">
        <v>16716331.66</v>
      </c>
      <c r="Q4297" s="71" t="n">
        <v>7461510.68</v>
      </c>
      <c r="R4297" t="inlineStr">
        <is>
          <t>TO-02</t>
        </is>
      </c>
      <c r="S4297" t="inlineStr">
        <is>
          <t>Diesel</t>
        </is>
      </c>
      <c r="T4297" s="70" t="n">
        <v>3</v>
      </c>
      <c r="U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TY104289</t>
        </is>
      </c>
      <c r="B4298" s="68" t="n">
        <v>46228</v>
      </c>
      <c r="C4298" s="69" t="n">
        <v>2026</v>
      </c>
      <c r="D4298" t="inlineStr">
        <is>
          <t>Jul</t>
        </is>
      </c>
      <c r="E4298" t="inlineStr">
        <is>
          <t>Asia</t>
        </is>
      </c>
      <c r="F4298" t="inlineStr">
        <is>
          <t>India</t>
        </is>
      </c>
      <c r="G4298" t="inlineStr">
        <is>
          <t>RAV4</t>
        </is>
      </c>
      <c r="H4298" t="inlineStr">
        <is>
          <t>Fleet</t>
        </is>
      </c>
      <c r="I4298" t="inlineStr">
        <is>
          <t>Private buyer</t>
        </is>
      </c>
      <c r="J4298" t="inlineStr">
        <is>
          <t>Arjun Mehta</t>
        </is>
      </c>
      <c r="K4298" s="70" t="n">
        <v>46</v>
      </c>
      <c r="L4298" s="71" t="n">
        <v>3720757.5</v>
      </c>
      <c r="M4298" s="71" t="n">
        <v>171154845</v>
      </c>
      <c r="N4298" s="71" t="n">
        <v>0</v>
      </c>
      <c r="O4298" s="71" t="n">
        <v>171154845</v>
      </c>
      <c r="P4298" s="71" t="n">
        <v>127273822.42</v>
      </c>
      <c r="Q4298" s="71" t="n">
        <v>43881022.58</v>
      </c>
      <c r="R4298" t="inlineStr">
        <is>
          <t>DL-02</t>
        </is>
      </c>
      <c r="S4298" t="inlineStr">
        <is>
          <t>Hybrid</t>
        </is>
      </c>
      <c r="T4298" s="70" t="n">
        <v>46</v>
      </c>
      <c r="U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TY104290</t>
        </is>
      </c>
      <c r="B4299" s="68" t="n">
        <v>46228</v>
      </c>
      <c r="C4299" s="69" t="n">
        <v>2026</v>
      </c>
      <c r="D4299" t="inlineStr">
        <is>
          <t>Jul</t>
        </is>
      </c>
      <c r="E4299" t="inlineStr">
        <is>
          <t>Asia</t>
        </is>
      </c>
      <c r="F4299" t="inlineStr">
        <is>
          <t>India</t>
        </is>
      </c>
      <c r="G4299" t="inlineStr">
        <is>
          <t>RAV4</t>
        </is>
      </c>
      <c r="H4299" t="inlineStr">
        <is>
          <t>Dealer retail</t>
        </is>
      </c>
      <c r="I4299" t="inlineStr">
        <is>
          <t>Government</t>
        </is>
      </c>
      <c r="J4299" t="inlineStr">
        <is>
          <t>Hiroshi Tanaka</t>
        </is>
      </c>
      <c r="K4299" s="70" t="n">
        <v>38</v>
      </c>
      <c r="L4299" s="71" t="n">
        <v>3952714.3</v>
      </c>
      <c r="M4299" s="71" t="n">
        <v>150203143.4</v>
      </c>
      <c r="N4299" s="71" t="n">
        <v>7510157.17</v>
      </c>
      <c r="O4299" s="71" t="n">
        <v>142692986.23</v>
      </c>
      <c r="P4299" s="71" t="n">
        <v>111016691.06</v>
      </c>
      <c r="Q4299" s="71" t="n">
        <v>31676295.17</v>
      </c>
      <c r="R4299" t="inlineStr">
        <is>
          <t>DL-01</t>
        </is>
      </c>
      <c r="S4299" t="inlineStr">
        <is>
          <t>Petrol</t>
        </is>
      </c>
      <c r="T4299" s="70" t="n">
        <v>42</v>
      </c>
      <c r="U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TY104291</t>
        </is>
      </c>
      <c r="B4300" s="68" t="n">
        <v>46228</v>
      </c>
      <c r="C4300" s="69" t="n">
        <v>2026</v>
      </c>
      <c r="D4300" t="inlineStr">
        <is>
          <t>Jul</t>
        </is>
      </c>
      <c r="E4300" t="inlineStr">
        <is>
          <t>Asia</t>
        </is>
      </c>
      <c r="F4300" t="inlineStr">
        <is>
          <t>Thailand</t>
        </is>
      </c>
      <c r="G4300" t="inlineStr">
        <is>
          <t>RAV4</t>
        </is>
      </c>
      <c r="H4300" t="inlineStr">
        <is>
          <t>Dealer retail</t>
        </is>
      </c>
      <c r="I4300" t="inlineStr">
        <is>
          <t>Private buyer</t>
        </is>
      </c>
      <c r="J4300" t="inlineStr">
        <is>
          <t>Zoya Ahmed</t>
        </is>
      </c>
      <c r="K4300" s="70" t="n">
        <v>48</v>
      </c>
      <c r="L4300" s="71" t="n">
        <v>3764483.88</v>
      </c>
      <c r="M4300" s="71" t="n">
        <v>180695226.24</v>
      </c>
      <c r="N4300" s="71" t="n">
        <v>9034761.310000001</v>
      </c>
      <c r="O4300" s="71" t="n">
        <v>171660464.93</v>
      </c>
      <c r="P4300" s="71" t="n">
        <v>137306290.79</v>
      </c>
      <c r="Q4300" s="71" t="n">
        <v>34354174.14</v>
      </c>
      <c r="R4300" t="inlineStr">
        <is>
          <t>BK-02</t>
        </is>
      </c>
      <c r="S4300" t="inlineStr">
        <is>
          <t>Hybrid</t>
        </is>
      </c>
      <c r="T4300" s="70" t="n">
        <v>48</v>
      </c>
      <c r="U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TY104292</t>
        </is>
      </c>
      <c r="B4301" s="68" t="n">
        <v>46228</v>
      </c>
      <c r="C4301" s="69" t="n">
        <v>2026</v>
      </c>
      <c r="D4301" t="inlineStr">
        <is>
          <t>Jul</t>
        </is>
      </c>
      <c r="E4301" t="inlineStr">
        <is>
          <t>Middle East</t>
        </is>
      </c>
      <c r="F4301" t="inlineStr">
        <is>
          <t>Saudi Arabia</t>
        </is>
      </c>
      <c r="G4301" t="inlineStr">
        <is>
          <t>Land Cruiser</t>
        </is>
      </c>
      <c r="H4301" t="inlineStr">
        <is>
          <t>Dealer retail</t>
        </is>
      </c>
      <c r="I4301" t="inlineStr">
        <is>
          <t>Government</t>
        </is>
      </c>
      <c r="J4301" t="inlineStr">
        <is>
          <t>Yuki Sato</t>
        </is>
      </c>
      <c r="K4301" s="70" t="n">
        <v>9</v>
      </c>
      <c r="L4301" s="71" t="n">
        <v>7645110.91</v>
      </c>
      <c r="M4301" s="71" t="n">
        <v>68805998.19</v>
      </c>
      <c r="N4301" s="71" t="n">
        <v>3440299.91</v>
      </c>
      <c r="O4301" s="71" t="n">
        <v>65365698.28</v>
      </c>
      <c r="P4301" s="71" t="n">
        <v>49006426.76</v>
      </c>
      <c r="Q4301" s="71" t="n">
        <v>16359271.52</v>
      </c>
      <c r="R4301" t="inlineStr">
        <is>
          <t>RY-03</t>
        </is>
      </c>
      <c r="S4301" t="inlineStr">
        <is>
          <t>Petrol</t>
        </is>
      </c>
      <c r="T4301" s="70" t="n">
        <v>9</v>
      </c>
      <c r="U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TY104293</t>
        </is>
      </c>
      <c r="B4302" s="68" t="n">
        <v>46228</v>
      </c>
      <c r="C4302" s="69" t="n">
        <v>2026</v>
      </c>
      <c r="D4302" t="inlineStr">
        <is>
          <t>Jul</t>
        </is>
      </c>
      <c r="E4302" t="inlineStr">
        <is>
          <t>Japan</t>
        </is>
      </c>
      <c r="F4302" t="inlineStr">
        <is>
          <t>Japan</t>
        </is>
      </c>
      <c r="G4302" t="inlineStr">
        <is>
          <t>RAV4</t>
        </is>
      </c>
      <c r="H4302" t="inlineStr">
        <is>
          <t>Dealer retail</t>
        </is>
      </c>
      <c r="I4302" t="inlineStr">
        <is>
          <t>Private buyer</t>
        </is>
      </c>
      <c r="J4302" t="inlineStr">
        <is>
          <t>Amir Khan</t>
        </is>
      </c>
      <c r="K4302" s="70" t="n">
        <v>31</v>
      </c>
      <c r="L4302" s="71" t="n">
        <v>3731210.68</v>
      </c>
      <c r="M4302" s="71" t="n">
        <v>115667531.08</v>
      </c>
      <c r="N4302" s="71" t="n">
        <v>2313350.62</v>
      </c>
      <c r="O4302" s="71" t="n">
        <v>113354180.46</v>
      </c>
      <c r="P4302" s="71" t="n">
        <v>91235708.33</v>
      </c>
      <c r="Q4302" s="71" t="n">
        <v>22118472.13</v>
      </c>
      <c r="R4302" t="inlineStr">
        <is>
          <t>OS-01</t>
        </is>
      </c>
      <c r="S4302" t="inlineStr">
        <is>
          <t>Hybrid</t>
        </is>
      </c>
      <c r="T4302" s="70" t="n">
        <v>30</v>
      </c>
      <c r="U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TY104294</t>
        </is>
      </c>
      <c r="B4303" s="68" t="n">
        <v>46228</v>
      </c>
      <c r="C4303" s="69" t="n">
        <v>2026</v>
      </c>
      <c r="D4303" t="inlineStr">
        <is>
          <t>Jul</t>
        </is>
      </c>
      <c r="E4303" t="inlineStr">
        <is>
          <t>Asia</t>
        </is>
      </c>
      <c r="F4303" t="inlineStr">
        <is>
          <t>India</t>
        </is>
      </c>
      <c r="G4303" t="inlineStr">
        <is>
          <t>Land Cruiser</t>
        </is>
      </c>
      <c r="H4303" t="inlineStr">
        <is>
          <t>Dealer retail</t>
        </is>
      </c>
      <c r="I4303" t="inlineStr">
        <is>
          <t>Private buyer</t>
        </is>
      </c>
      <c r="J4303" t="inlineStr">
        <is>
          <t>Lucas Martin</t>
        </is>
      </c>
      <c r="K4303" s="70" t="n">
        <v>20</v>
      </c>
      <c r="L4303" s="71" t="n">
        <v>7358081.42</v>
      </c>
      <c r="M4303" s="71" t="n">
        <v>147161628.4</v>
      </c>
      <c r="N4303" s="71" t="n">
        <v>0</v>
      </c>
      <c r="O4303" s="71" t="n">
        <v>147161628.4</v>
      </c>
      <c r="P4303" s="71" t="n">
        <v>114695126.64</v>
      </c>
      <c r="Q4303" s="71" t="n">
        <v>32466501.76</v>
      </c>
      <c r="R4303" t="inlineStr">
        <is>
          <t>DL-02</t>
        </is>
      </c>
      <c r="S4303" t="inlineStr">
        <is>
          <t>Hybrid</t>
        </is>
      </c>
      <c r="T4303" s="70" t="n">
        <v>21</v>
      </c>
      <c r="U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TY104295</t>
        </is>
      </c>
      <c r="B4304" s="68" t="n">
        <v>46228</v>
      </c>
      <c r="C4304" s="69" t="n">
        <v>2026</v>
      </c>
      <c r="D4304" t="inlineStr">
        <is>
          <t>Jul</t>
        </is>
      </c>
      <c r="E4304" t="inlineStr">
        <is>
          <t>North America</t>
        </is>
      </c>
      <c r="F4304" t="inlineStr">
        <is>
          <t>Canada</t>
        </is>
      </c>
      <c r="G4304" t="inlineStr">
        <is>
          <t>Prius</t>
        </is>
      </c>
      <c r="H4304" t="inlineStr">
        <is>
          <t>Online reservation</t>
        </is>
      </c>
      <c r="I4304" t="inlineStr">
        <is>
          <t>Private buyer</t>
        </is>
      </c>
      <c r="J4304" t="inlineStr">
        <is>
          <t>Carlos Silva</t>
        </is>
      </c>
      <c r="K4304" s="70" t="n">
        <v>49</v>
      </c>
      <c r="L4304" s="71" t="n">
        <v>3824367.98</v>
      </c>
      <c r="M4304" s="71" t="n">
        <v>187394031.02</v>
      </c>
      <c r="N4304" s="71" t="n">
        <v>0</v>
      </c>
      <c r="O4304" s="71" t="n">
        <v>187394031.02</v>
      </c>
      <c r="P4304" s="71" t="n">
        <v>142325781.77</v>
      </c>
      <c r="Q4304" s="71" t="n">
        <v>45068249.25</v>
      </c>
      <c r="R4304" t="inlineStr">
        <is>
          <t>TO-04</t>
        </is>
      </c>
      <c r="S4304" t="inlineStr">
        <is>
          <t>Hybrid</t>
        </is>
      </c>
      <c r="T4304" s="70" t="n">
        <v>51</v>
      </c>
      <c r="U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TY104296</t>
        </is>
      </c>
      <c r="B4305" s="68" t="n">
        <v>46229</v>
      </c>
      <c r="C4305" s="69" t="n">
        <v>2026</v>
      </c>
      <c r="D4305" t="inlineStr">
        <is>
          <t>Jul</t>
        </is>
      </c>
      <c r="E4305" t="inlineStr">
        <is>
          <t>Asia</t>
        </is>
      </c>
      <c r="F4305" t="inlineStr">
        <is>
          <t>Thailand</t>
        </is>
      </c>
      <c r="G4305" t="inlineStr">
        <is>
          <t>Corolla</t>
        </is>
      </c>
      <c r="H4305" t="inlineStr">
        <is>
          <t>Dealer retail</t>
        </is>
      </c>
      <c r="I4305" t="inlineStr">
        <is>
          <t>Private buyer</t>
        </is>
      </c>
      <c r="J4305" t="inlineStr">
        <is>
          <t>Shraddha Kulkarni</t>
        </is>
      </c>
      <c r="K4305" s="70" t="n">
        <v>16</v>
      </c>
      <c r="L4305" s="71" t="n">
        <v>2689918.92</v>
      </c>
      <c r="M4305" s="71" t="n">
        <v>43038702.72</v>
      </c>
      <c r="N4305" s="71" t="n">
        <v>1291161.08</v>
      </c>
      <c r="O4305" s="71" t="n">
        <v>41747541.64</v>
      </c>
      <c r="P4305" s="71" t="n">
        <v>38096184.09</v>
      </c>
      <c r="Q4305" s="71" t="n">
        <v>3651357.55</v>
      </c>
      <c r="R4305" t="inlineStr">
        <is>
          <t>BK-03</t>
        </is>
      </c>
      <c r="S4305" t="inlineStr">
        <is>
          <t>Petrol</t>
        </is>
      </c>
      <c r="T4305" s="70" t="n">
        <v>18</v>
      </c>
      <c r="U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TY104297</t>
        </is>
      </c>
      <c r="B4306" s="68" t="n">
        <v>46229</v>
      </c>
      <c r="C4306" s="69" t="n">
        <v>2026</v>
      </c>
      <c r="D4306" t="inlineStr">
        <is>
          <t>Jul</t>
        </is>
      </c>
      <c r="E4306" t="inlineStr">
        <is>
          <t>Asia</t>
        </is>
      </c>
      <c r="F4306" t="inlineStr">
        <is>
          <t>India</t>
        </is>
      </c>
      <c r="G4306" t="inlineStr">
        <is>
          <t>RAV4</t>
        </is>
      </c>
      <c r="H4306" t="inlineStr">
        <is>
          <t>Dealer retail</t>
        </is>
      </c>
      <c r="I4306" t="inlineStr">
        <is>
          <t>Private buyer</t>
        </is>
      </c>
      <c r="J4306" t="inlineStr">
        <is>
          <t>Noah Smith</t>
        </is>
      </c>
      <c r="K4306" s="70" t="n">
        <v>51</v>
      </c>
      <c r="L4306" s="71" t="n">
        <v>3639362.16</v>
      </c>
      <c r="M4306" s="71" t="n">
        <v>185607470.16</v>
      </c>
      <c r="N4306" s="71" t="n">
        <v>3712149.4</v>
      </c>
      <c r="O4306" s="71" t="n">
        <v>181895320.76</v>
      </c>
      <c r="P4306" s="71" t="n">
        <v>150827939.47</v>
      </c>
      <c r="Q4306" s="71" t="n">
        <v>31067381.29</v>
      </c>
      <c r="R4306" t="inlineStr">
        <is>
          <t>DL-01</t>
        </is>
      </c>
      <c r="S4306" t="inlineStr">
        <is>
          <t>Hybrid</t>
        </is>
      </c>
      <c r="T4306" s="70" t="n">
        <v>53</v>
      </c>
      <c r="U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TY104298</t>
        </is>
      </c>
      <c r="B4307" s="68" t="n">
        <v>46229</v>
      </c>
      <c r="C4307" s="69" t="n">
        <v>2026</v>
      </c>
      <c r="D4307" t="inlineStr">
        <is>
          <t>Jul</t>
        </is>
      </c>
      <c r="E4307" t="inlineStr">
        <is>
          <t>Asia</t>
        </is>
      </c>
      <c r="F4307" t="inlineStr">
        <is>
          <t>Indonesia</t>
        </is>
      </c>
      <c r="G4307" t="inlineStr">
        <is>
          <t>Camry</t>
        </is>
      </c>
      <c r="H4307" t="inlineStr">
        <is>
          <t>Dealer retail</t>
        </is>
      </c>
      <c r="I4307" t="inlineStr">
        <is>
          <t>Private buyer</t>
        </is>
      </c>
      <c r="J4307" t="inlineStr">
        <is>
          <t>Arjun Mehta</t>
        </is>
      </c>
      <c r="K4307" s="70" t="n">
        <v>32</v>
      </c>
      <c r="L4307" s="71" t="n">
        <v>4092275.78</v>
      </c>
      <c r="M4307" s="71" t="n">
        <v>130952824.96</v>
      </c>
      <c r="N4307" s="71" t="n">
        <v>3928584.75</v>
      </c>
      <c r="O4307" s="71" t="n">
        <v>127024240.21</v>
      </c>
      <c r="P4307" s="71" t="n">
        <v>99696892.76000001</v>
      </c>
      <c r="Q4307" s="71" t="n">
        <v>27327347.45</v>
      </c>
      <c r="R4307" t="inlineStr">
        <is>
          <t>JK-01</t>
        </is>
      </c>
      <c r="S4307" t="inlineStr">
        <is>
          <t>Petrol</t>
        </is>
      </c>
      <c r="T4307" s="70" t="n">
        <v>35</v>
      </c>
      <c r="U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TY104299</t>
        </is>
      </c>
      <c r="B4308" s="68" t="n">
        <v>46229</v>
      </c>
      <c r="C4308" s="69" t="n">
        <v>2026</v>
      </c>
      <c r="D4308" t="inlineStr">
        <is>
          <t>Jul</t>
        </is>
      </c>
      <c r="E4308" t="inlineStr">
        <is>
          <t>Japan</t>
        </is>
      </c>
      <c r="F4308" t="inlineStr">
        <is>
          <t>Japan</t>
        </is>
      </c>
      <c r="G4308" t="inlineStr">
        <is>
          <t>Prius</t>
        </is>
      </c>
      <c r="H4308" t="inlineStr">
        <is>
          <t>Fleet</t>
        </is>
      </c>
      <c r="I4308" t="inlineStr">
        <is>
          <t>Private buyer</t>
        </is>
      </c>
      <c r="J4308" t="inlineStr">
        <is>
          <t>Aisha Bello</t>
        </is>
      </c>
      <c r="K4308" s="70" t="n">
        <v>32</v>
      </c>
      <c r="L4308" s="71" t="n">
        <v>3799907.75</v>
      </c>
      <c r="M4308" s="71" t="n">
        <v>121597048</v>
      </c>
      <c r="N4308" s="71" t="n">
        <v>3647911.44</v>
      </c>
      <c r="O4308" s="71" t="n">
        <v>117949136.56</v>
      </c>
      <c r="P4308" s="71" t="n">
        <v>94022894.20999999</v>
      </c>
      <c r="Q4308" s="71" t="n">
        <v>23926242.35</v>
      </c>
      <c r="R4308" t="inlineStr">
        <is>
          <t>OS-02</t>
        </is>
      </c>
      <c r="S4308" t="inlineStr">
        <is>
          <t>Hybrid</t>
        </is>
      </c>
      <c r="T4308" s="70" t="n">
        <v>33</v>
      </c>
      <c r="U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TY104300</t>
        </is>
      </c>
      <c r="B4309" s="68" t="n">
        <v>46230</v>
      </c>
      <c r="C4309" s="69" t="n">
        <v>2026</v>
      </c>
      <c r="D4309" t="inlineStr">
        <is>
          <t>Jul</t>
        </is>
      </c>
      <c r="E4309" t="inlineStr">
        <is>
          <t>Japan</t>
        </is>
      </c>
      <c r="F4309" t="inlineStr">
        <is>
          <t>Japan</t>
        </is>
      </c>
      <c r="G4309" t="inlineStr">
        <is>
          <t>Corolla</t>
        </is>
      </c>
      <c r="H4309" t="inlineStr">
        <is>
          <t>Fleet</t>
        </is>
      </c>
      <c r="I4309" t="inlineStr">
        <is>
          <t>Private buyer</t>
        </is>
      </c>
      <c r="J4309" t="inlineStr">
        <is>
          <t>Kofi Mensah</t>
        </is>
      </c>
      <c r="K4309" s="70" t="n">
        <v>20</v>
      </c>
      <c r="L4309" s="71" t="n">
        <v>2819981.76</v>
      </c>
      <c r="M4309" s="71" t="n">
        <v>56399635.2</v>
      </c>
      <c r="N4309" s="71" t="n">
        <v>1127992.7</v>
      </c>
      <c r="O4309" s="71" t="n">
        <v>55271642.5</v>
      </c>
      <c r="P4309" s="71" t="n">
        <v>45285065.4</v>
      </c>
      <c r="Q4309" s="71" t="n">
        <v>9986577.1</v>
      </c>
      <c r="R4309" t="inlineStr">
        <is>
          <t>NG-01</t>
        </is>
      </c>
      <c r="S4309" t="inlineStr">
        <is>
          <t>Petrol</t>
        </is>
      </c>
      <c r="T4309" s="70" t="n">
        <v>22</v>
      </c>
      <c r="U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TY104301</t>
        </is>
      </c>
      <c r="B4310" s="68" t="n">
        <v>46230</v>
      </c>
      <c r="C4310" s="69" t="n">
        <v>2026</v>
      </c>
      <c r="D4310" t="inlineStr">
        <is>
          <t>Jul</t>
        </is>
      </c>
      <c r="E4310" t="inlineStr">
        <is>
          <t>Asia</t>
        </is>
      </c>
      <c r="F4310" t="inlineStr">
        <is>
          <t>Thailand</t>
        </is>
      </c>
      <c r="G4310" t="inlineStr">
        <is>
          <t>Hilux</t>
        </is>
      </c>
      <c r="H4310" t="inlineStr">
        <is>
          <t>Fleet</t>
        </is>
      </c>
      <c r="I4310" t="inlineStr">
        <is>
          <t>Private buyer</t>
        </is>
      </c>
      <c r="J4310" t="inlineStr">
        <is>
          <t>Mei Lin</t>
        </is>
      </c>
      <c r="K4310" s="70" t="n">
        <v>30</v>
      </c>
      <c r="L4310" s="71" t="n">
        <v>3946957.93</v>
      </c>
      <c r="M4310" s="71" t="n">
        <v>118408737.9</v>
      </c>
      <c r="N4310" s="71" t="n">
        <v>2368174.76</v>
      </c>
      <c r="O4310" s="71" t="n">
        <v>116040563.14</v>
      </c>
      <c r="P4310" s="71" t="n">
        <v>94277156.83</v>
      </c>
      <c r="Q4310" s="71" t="n">
        <v>21763406.31</v>
      </c>
      <c r="R4310" t="inlineStr">
        <is>
          <t>BK-04</t>
        </is>
      </c>
      <c r="S4310" t="inlineStr">
        <is>
          <t>Petrol</t>
        </is>
      </c>
      <c r="T4310" s="70" t="n">
        <v>33</v>
      </c>
      <c r="U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TY104302</t>
        </is>
      </c>
      <c r="B4311" s="68" t="n">
        <v>46230</v>
      </c>
      <c r="C4311" s="69" t="n">
        <v>2026</v>
      </c>
      <c r="D4311" t="inlineStr">
        <is>
          <t>Jul</t>
        </is>
      </c>
      <c r="E4311" t="inlineStr">
        <is>
          <t>Japan</t>
        </is>
      </c>
      <c r="F4311" t="inlineStr">
        <is>
          <t>Japan</t>
        </is>
      </c>
      <c r="G4311" t="inlineStr">
        <is>
          <t>Hilux</t>
        </is>
      </c>
      <c r="H4311" t="inlineStr">
        <is>
          <t>Dealer retail</t>
        </is>
      </c>
      <c r="I4311" t="inlineStr">
        <is>
          <t>Company fleet</t>
        </is>
      </c>
      <c r="J4311" t="inlineStr">
        <is>
          <t>Priya Nair</t>
        </is>
      </c>
      <c r="K4311" s="70" t="n">
        <v>3</v>
      </c>
      <c r="L4311" s="71" t="n">
        <v>3899160.43</v>
      </c>
      <c r="M4311" s="71" t="n">
        <v>11697481.29</v>
      </c>
      <c r="N4311" s="71" t="n">
        <v>0</v>
      </c>
      <c r="O4311" s="71" t="n">
        <v>11697481.29</v>
      </c>
      <c r="P4311" s="71" t="n">
        <v>9289599.82</v>
      </c>
      <c r="Q4311" s="71" t="n">
        <v>2407881.47</v>
      </c>
      <c r="R4311" t="inlineStr">
        <is>
          <t>TK-02</t>
        </is>
      </c>
      <c r="S4311" t="inlineStr">
        <is>
          <t>Diesel</t>
        </is>
      </c>
      <c r="T4311" s="70" t="n">
        <v>3</v>
      </c>
      <c r="U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TY104303</t>
        </is>
      </c>
      <c r="B4312" s="68" t="n">
        <v>46230</v>
      </c>
      <c r="C4312" s="69" t="n">
        <v>2026</v>
      </c>
      <c r="D4312" t="inlineStr">
        <is>
          <t>Jul</t>
        </is>
      </c>
      <c r="E4312" t="inlineStr">
        <is>
          <t>Japan</t>
        </is>
      </c>
      <c r="F4312" t="inlineStr">
        <is>
          <t>Japan</t>
        </is>
      </c>
      <c r="G4312" t="inlineStr">
        <is>
          <t>Corolla</t>
        </is>
      </c>
      <c r="H4312" t="inlineStr">
        <is>
          <t>Dealer retail</t>
        </is>
      </c>
      <c r="I4312" t="inlineStr">
        <is>
          <t>Government</t>
        </is>
      </c>
      <c r="J4312" t="inlineStr">
        <is>
          <t>Arjun Mehta</t>
        </is>
      </c>
      <c r="K4312" s="70" t="n">
        <v>39</v>
      </c>
      <c r="L4312" s="71" t="n">
        <v>2714402.96</v>
      </c>
      <c r="M4312" s="71" t="n">
        <v>105861715.44</v>
      </c>
      <c r="N4312" s="71" t="n">
        <v>0</v>
      </c>
      <c r="O4312" s="71" t="n">
        <v>105861715.44</v>
      </c>
      <c r="P4312" s="71" t="n">
        <v>87786935.88</v>
      </c>
      <c r="Q4312" s="71" t="n">
        <v>18074779.56</v>
      </c>
      <c r="R4312" t="inlineStr">
        <is>
          <t>NG-01</t>
        </is>
      </c>
      <c r="S4312" t="inlineStr">
        <is>
          <t>Petrol</t>
        </is>
      </c>
      <c r="T4312" s="70" t="n">
        <v>42</v>
      </c>
      <c r="U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TY104304</t>
        </is>
      </c>
      <c r="B4313" s="68" t="n">
        <v>46230</v>
      </c>
      <c r="C4313" s="69" t="n">
        <v>2026</v>
      </c>
      <c r="D4313" t="inlineStr">
        <is>
          <t>Jul</t>
        </is>
      </c>
      <c r="E4313" t="inlineStr">
        <is>
          <t>North America</t>
        </is>
      </c>
      <c r="F4313" t="inlineStr">
        <is>
          <t>Canada</t>
        </is>
      </c>
      <c r="G4313" t="inlineStr">
        <is>
          <t>RAV4</t>
        </is>
      </c>
      <c r="H4313" t="inlineStr">
        <is>
          <t>Online reservation</t>
        </is>
      </c>
      <c r="I4313" t="inlineStr">
        <is>
          <t>Private buyer</t>
        </is>
      </c>
      <c r="J4313" t="inlineStr">
        <is>
          <t>Olivia Brown</t>
        </is>
      </c>
      <c r="K4313" s="70" t="n">
        <v>13</v>
      </c>
      <c r="L4313" s="71" t="n">
        <v>3762098.97</v>
      </c>
      <c r="M4313" s="71" t="n">
        <v>48907286.61</v>
      </c>
      <c r="N4313" s="71" t="n">
        <v>978145.73</v>
      </c>
      <c r="O4313" s="71" t="n">
        <v>47929140.88</v>
      </c>
      <c r="P4313" s="71" t="n">
        <v>37570339.57</v>
      </c>
      <c r="Q4313" s="71" t="n">
        <v>10358801.31</v>
      </c>
      <c r="R4313" t="inlineStr">
        <is>
          <t>TO-03</t>
        </is>
      </c>
      <c r="S4313" t="inlineStr">
        <is>
          <t>Petrol</t>
        </is>
      </c>
      <c r="T4313" s="70" t="n">
        <v>14</v>
      </c>
      <c r="U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TY104305</t>
        </is>
      </c>
      <c r="B4314" s="68" t="n">
        <v>46230</v>
      </c>
      <c r="C4314" s="69" t="n">
        <v>2026</v>
      </c>
      <c r="D4314" t="inlineStr">
        <is>
          <t>Jul</t>
        </is>
      </c>
      <c r="E4314" t="inlineStr">
        <is>
          <t>Japan</t>
        </is>
      </c>
      <c r="F4314" t="inlineStr">
        <is>
          <t>Japan</t>
        </is>
      </c>
      <c r="G4314" t="inlineStr">
        <is>
          <t>Camry</t>
        </is>
      </c>
      <c r="H4314" t="inlineStr">
        <is>
          <t>Dealer retail</t>
        </is>
      </c>
      <c r="I4314" t="inlineStr">
        <is>
          <t>Private buyer</t>
        </is>
      </c>
      <c r="J4314" t="inlineStr">
        <is>
          <t>Kofi Mensah</t>
        </is>
      </c>
      <c r="K4314" s="70" t="n">
        <v>27</v>
      </c>
      <c r="L4314" s="71" t="n">
        <v>4047259.8</v>
      </c>
      <c r="M4314" s="71" t="n">
        <v>109276014.6</v>
      </c>
      <c r="N4314" s="71" t="n">
        <v>3278280.44</v>
      </c>
      <c r="O4314" s="71" t="n">
        <v>105997734.16</v>
      </c>
      <c r="P4314" s="71" t="n">
        <v>86648726.65000001</v>
      </c>
      <c r="Q4314" s="71" t="n">
        <v>19349007.51</v>
      </c>
      <c r="R4314" t="inlineStr">
        <is>
          <t>NG-02</t>
        </is>
      </c>
      <c r="S4314" t="inlineStr">
        <is>
          <t>Hybrid</t>
        </is>
      </c>
      <c r="T4314" s="70" t="n">
        <v>28</v>
      </c>
      <c r="U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TY104306</t>
        </is>
      </c>
      <c r="B4315" s="68" t="n">
        <v>46231</v>
      </c>
      <c r="C4315" s="69" t="n">
        <v>2026</v>
      </c>
      <c r="D4315" t="inlineStr">
        <is>
          <t>Jul</t>
        </is>
      </c>
      <c r="E4315" t="inlineStr">
        <is>
          <t>Japan</t>
        </is>
      </c>
      <c r="F4315" t="inlineStr">
        <is>
          <t>Japan</t>
        </is>
      </c>
      <c r="G4315" t="inlineStr">
        <is>
          <t>RAV4</t>
        </is>
      </c>
      <c r="H4315" t="inlineStr">
        <is>
          <t>Dealer retail</t>
        </is>
      </c>
      <c r="I4315" t="inlineStr">
        <is>
          <t>Private buyer</t>
        </is>
      </c>
      <c r="J4315" t="inlineStr">
        <is>
          <t>Lucas Martin</t>
        </is>
      </c>
      <c r="K4315" s="70" t="n">
        <v>20</v>
      </c>
      <c r="L4315" s="71" t="n">
        <v>3936372.38</v>
      </c>
      <c r="M4315" s="71" t="n">
        <v>78727447.59999999</v>
      </c>
      <c r="N4315" s="71" t="n">
        <v>3936372.38</v>
      </c>
      <c r="O4315" s="71" t="n">
        <v>74791075.22</v>
      </c>
      <c r="P4315" s="71" t="n">
        <v>57612548.32</v>
      </c>
      <c r="Q4315" s="71" t="n">
        <v>17178526.9</v>
      </c>
      <c r="R4315" t="inlineStr">
        <is>
          <t>TK-04</t>
        </is>
      </c>
      <c r="S4315" t="inlineStr">
        <is>
          <t>Hybrid</t>
        </is>
      </c>
      <c r="T4315" s="70" t="n">
        <v>19</v>
      </c>
      <c r="U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TY104307</t>
        </is>
      </c>
      <c r="B4316" s="68" t="n">
        <v>46231</v>
      </c>
      <c r="C4316" s="69" t="n">
        <v>2026</v>
      </c>
      <c r="D4316" t="inlineStr">
        <is>
          <t>Jul</t>
        </is>
      </c>
      <c r="E4316" t="inlineStr">
        <is>
          <t>North America</t>
        </is>
      </c>
      <c r="F4316" t="inlineStr">
        <is>
          <t>USA</t>
        </is>
      </c>
      <c r="G4316" t="inlineStr">
        <is>
          <t>Camry</t>
        </is>
      </c>
      <c r="H4316" t="inlineStr">
        <is>
          <t>Online reservation</t>
        </is>
      </c>
      <c r="I4316" t="inlineStr">
        <is>
          <t>Private buyer</t>
        </is>
      </c>
      <c r="J4316" t="inlineStr">
        <is>
          <t>Wei Chen</t>
        </is>
      </c>
      <c r="K4316" s="70" t="n">
        <v>7</v>
      </c>
      <c r="L4316" s="71" t="n">
        <v>4190660.59</v>
      </c>
      <c r="M4316" s="71" t="n">
        <v>29334624.13</v>
      </c>
      <c r="N4316" s="71" t="n">
        <v>880038.72</v>
      </c>
      <c r="O4316" s="71" t="n">
        <v>28454585.41</v>
      </c>
      <c r="P4316" s="71" t="n">
        <v>21617630.51</v>
      </c>
      <c r="Q4316" s="71" t="n">
        <v>6836954.9</v>
      </c>
      <c r="R4316" t="inlineStr">
        <is>
          <t>TX-03</t>
        </is>
      </c>
      <c r="S4316" t="inlineStr">
        <is>
          <t>Hybrid</t>
        </is>
      </c>
      <c r="T4316" s="70" t="n">
        <v>7</v>
      </c>
      <c r="U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TY104308</t>
        </is>
      </c>
      <c r="B4317" s="68" t="n">
        <v>46231</v>
      </c>
      <c r="C4317" s="69" t="n">
        <v>2026</v>
      </c>
      <c r="D4317" t="inlineStr">
        <is>
          <t>Jul</t>
        </is>
      </c>
      <c r="E4317" t="inlineStr">
        <is>
          <t>North America</t>
        </is>
      </c>
      <c r="F4317" t="inlineStr">
        <is>
          <t>Canada</t>
        </is>
      </c>
      <c r="G4317" t="inlineStr">
        <is>
          <t>Camry</t>
        </is>
      </c>
      <c r="H4317" t="inlineStr">
        <is>
          <t>Dealer retail</t>
        </is>
      </c>
      <c r="I4317" t="inlineStr">
        <is>
          <t>Company fleet</t>
        </is>
      </c>
      <c r="J4317" t="inlineStr">
        <is>
          <t>Mei Lin</t>
        </is>
      </c>
      <c r="K4317" s="70" t="n">
        <v>23</v>
      </c>
      <c r="L4317" s="71" t="n">
        <v>4063761.2</v>
      </c>
      <c r="M4317" s="71" t="n">
        <v>93466507.59999999</v>
      </c>
      <c r="N4317" s="71" t="n">
        <v>4673325.38</v>
      </c>
      <c r="O4317" s="71" t="n">
        <v>88793182.22</v>
      </c>
      <c r="P4317" s="71" t="n">
        <v>75933244.84999999</v>
      </c>
      <c r="Q4317" s="71" t="n">
        <v>12859937.37</v>
      </c>
      <c r="R4317" t="inlineStr">
        <is>
          <t>TO-01</t>
        </is>
      </c>
      <c r="S4317" t="inlineStr">
        <is>
          <t>Petrol</t>
        </is>
      </c>
      <c r="T4317" s="70" t="n">
        <v>25</v>
      </c>
      <c r="U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TY104309</t>
        </is>
      </c>
      <c r="B4318" s="68" t="n">
        <v>46231</v>
      </c>
      <c r="C4318" s="69" t="n">
        <v>2026</v>
      </c>
      <c r="D4318" t="inlineStr">
        <is>
          <t>Jul</t>
        </is>
      </c>
      <c r="E4318" t="inlineStr">
        <is>
          <t>Asia</t>
        </is>
      </c>
      <c r="F4318" t="inlineStr">
        <is>
          <t>Indonesia</t>
        </is>
      </c>
      <c r="G4318" t="inlineStr">
        <is>
          <t>Hilux</t>
        </is>
      </c>
      <c r="H4318" t="inlineStr">
        <is>
          <t>Dealer retail</t>
        </is>
      </c>
      <c r="I4318" t="inlineStr">
        <is>
          <t>Private buyer</t>
        </is>
      </c>
      <c r="J4318" t="inlineStr">
        <is>
          <t>Zoya Ahmed</t>
        </is>
      </c>
      <c r="K4318" s="70" t="n">
        <v>38</v>
      </c>
      <c r="L4318" s="71" t="n">
        <v>4239976.63</v>
      </c>
      <c r="M4318" s="71" t="n">
        <v>161119111.94</v>
      </c>
      <c r="N4318" s="71" t="n">
        <v>0</v>
      </c>
      <c r="O4318" s="71" t="n">
        <v>161119111.94</v>
      </c>
      <c r="P4318" s="71" t="n">
        <v>118751861.18</v>
      </c>
      <c r="Q4318" s="71" t="n">
        <v>42367250.76</v>
      </c>
      <c r="R4318" t="inlineStr">
        <is>
          <t>JK-02</t>
        </is>
      </c>
      <c r="S4318" t="inlineStr">
        <is>
          <t>Diesel</t>
        </is>
      </c>
      <c r="T4318" s="70" t="n">
        <v>37</v>
      </c>
      <c r="U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TY104310</t>
        </is>
      </c>
      <c r="B4319" s="68" t="n">
        <v>46231</v>
      </c>
      <c r="C4319" s="69" t="n">
        <v>2026</v>
      </c>
      <c r="D4319" t="inlineStr">
        <is>
          <t>Jul</t>
        </is>
      </c>
      <c r="E4319" t="inlineStr">
        <is>
          <t>North America</t>
        </is>
      </c>
      <c r="F4319" t="inlineStr">
        <is>
          <t>Canada</t>
        </is>
      </c>
      <c r="G4319" t="inlineStr">
        <is>
          <t>Hilux</t>
        </is>
      </c>
      <c r="H4319" t="inlineStr">
        <is>
          <t>Online reservation</t>
        </is>
      </c>
      <c r="I4319" t="inlineStr">
        <is>
          <t>Private buyer</t>
        </is>
      </c>
      <c r="J4319" t="inlineStr">
        <is>
          <t>Amir Khan</t>
        </is>
      </c>
      <c r="K4319" s="70" t="n">
        <v>22</v>
      </c>
      <c r="L4319" s="71" t="n">
        <v>3818394.56</v>
      </c>
      <c r="M4319" s="71" t="n">
        <v>84004680.31999999</v>
      </c>
      <c r="N4319" s="71" t="n">
        <v>2520140.41</v>
      </c>
      <c r="O4319" s="71" t="n">
        <v>81484539.91</v>
      </c>
      <c r="P4319" s="71" t="n">
        <v>71954357.12</v>
      </c>
      <c r="Q4319" s="71" t="n">
        <v>9530182.789999999</v>
      </c>
      <c r="R4319" t="inlineStr">
        <is>
          <t>TO-03</t>
        </is>
      </c>
      <c r="S4319" t="inlineStr">
        <is>
          <t>Diesel</t>
        </is>
      </c>
      <c r="T4319" s="70" t="n">
        <v>22</v>
      </c>
      <c r="U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TY104311</t>
        </is>
      </c>
      <c r="B4320" s="68" t="n">
        <v>46231</v>
      </c>
      <c r="C4320" s="69" t="n">
        <v>2026</v>
      </c>
      <c r="D4320" t="inlineStr">
        <is>
          <t>Jul</t>
        </is>
      </c>
      <c r="E4320" t="inlineStr">
        <is>
          <t>Middle East</t>
        </is>
      </c>
      <c r="F4320" t="inlineStr">
        <is>
          <t>Saudi Arabia</t>
        </is>
      </c>
      <c r="G4320" t="inlineStr">
        <is>
          <t>Camry</t>
        </is>
      </c>
      <c r="H4320" t="inlineStr">
        <is>
          <t>Fleet</t>
        </is>
      </c>
      <c r="I4320" t="inlineStr">
        <is>
          <t>Private buyer</t>
        </is>
      </c>
      <c r="J4320" t="inlineStr">
        <is>
          <t>Carlos Silva</t>
        </is>
      </c>
      <c r="K4320" s="70" t="n">
        <v>49</v>
      </c>
      <c r="L4320" s="71" t="n">
        <v>3950781.28</v>
      </c>
      <c r="M4320" s="71" t="n">
        <v>193588282.72</v>
      </c>
      <c r="N4320" s="71" t="n">
        <v>9679414.140000001</v>
      </c>
      <c r="O4320" s="71" t="n">
        <v>183908868.58</v>
      </c>
      <c r="P4320" s="71" t="n">
        <v>151039495.31</v>
      </c>
      <c r="Q4320" s="71" t="n">
        <v>32869373.27</v>
      </c>
      <c r="R4320" t="inlineStr">
        <is>
          <t>RY-02</t>
        </is>
      </c>
      <c r="S4320" t="inlineStr">
        <is>
          <t>Hybrid</t>
        </is>
      </c>
      <c r="T4320" s="70" t="n">
        <v>52</v>
      </c>
      <c r="U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TY104312</t>
        </is>
      </c>
      <c r="B4321" s="68" t="n">
        <v>46235</v>
      </c>
      <c r="C4321" s="69" t="n">
        <v>2026</v>
      </c>
      <c r="D4321" t="inlineStr">
        <is>
          <t>Aug</t>
        </is>
      </c>
      <c r="E4321" t="inlineStr">
        <is>
          <t>Japan</t>
        </is>
      </c>
      <c r="F4321" t="inlineStr">
        <is>
          <t>Japan</t>
        </is>
      </c>
      <c r="G4321" t="inlineStr">
        <is>
          <t>Corolla</t>
        </is>
      </c>
      <c r="H4321" t="inlineStr">
        <is>
          <t>Dealer retail</t>
        </is>
      </c>
      <c r="I4321" t="inlineStr">
        <is>
          <t>Private buyer</t>
        </is>
      </c>
      <c r="J4321" t="inlineStr">
        <is>
          <t>Sophie Müller</t>
        </is>
      </c>
      <c r="K4321" s="70" t="n">
        <v>22</v>
      </c>
      <c r="L4321" s="71" t="n">
        <v>2757838.62</v>
      </c>
      <c r="M4321" s="71" t="n">
        <v>60672449.64</v>
      </c>
      <c r="N4321" s="71" t="n">
        <v>1213448.99</v>
      </c>
      <c r="O4321" s="71" t="n">
        <v>59459000.65</v>
      </c>
      <c r="P4321" s="71" t="n">
        <v>51132330.06</v>
      </c>
      <c r="Q4321" s="71" t="n">
        <v>8326670.59</v>
      </c>
      <c r="R4321" t="inlineStr">
        <is>
          <t>NG-03</t>
        </is>
      </c>
      <c r="S4321" t="inlineStr">
        <is>
          <t>Petrol</t>
        </is>
      </c>
      <c r="T4321" s="70" t="n">
        <v>22</v>
      </c>
      <c r="U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TY104313</t>
        </is>
      </c>
      <c r="B4322" s="68" t="n">
        <v>46235</v>
      </c>
      <c r="C4322" s="69" t="n">
        <v>2026</v>
      </c>
      <c r="D4322" t="inlineStr">
        <is>
          <t>Aug</t>
        </is>
      </c>
      <c r="E4322" t="inlineStr">
        <is>
          <t>Japan</t>
        </is>
      </c>
      <c r="F4322" t="inlineStr">
        <is>
          <t>Japan</t>
        </is>
      </c>
      <c r="G4322" t="inlineStr">
        <is>
          <t>Corolla</t>
        </is>
      </c>
      <c r="H4322" t="inlineStr">
        <is>
          <t>Fleet</t>
        </is>
      </c>
      <c r="I4322" t="inlineStr">
        <is>
          <t>Private buyer</t>
        </is>
      </c>
      <c r="J4322" t="inlineStr">
        <is>
          <t>Liam O'Brien</t>
        </is>
      </c>
      <c r="K4322" s="70" t="n">
        <v>37</v>
      </c>
      <c r="L4322" s="71" t="n">
        <v>2727642.09</v>
      </c>
      <c r="M4322" s="71" t="n">
        <v>100922757.33</v>
      </c>
      <c r="N4322" s="71" t="n">
        <v>0</v>
      </c>
      <c r="O4322" s="71" t="n">
        <v>100922757.33</v>
      </c>
      <c r="P4322" s="71" t="n">
        <v>83745328.89</v>
      </c>
      <c r="Q4322" s="71" t="n">
        <v>17177428.44</v>
      </c>
      <c r="R4322" t="inlineStr">
        <is>
          <t>OS-02</t>
        </is>
      </c>
      <c r="S4322" t="inlineStr">
        <is>
          <t>Petrol</t>
        </is>
      </c>
      <c r="T4322" s="70" t="n">
        <v>36</v>
      </c>
      <c r="U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TY104314</t>
        </is>
      </c>
      <c r="B4323" s="68" t="n">
        <v>46235</v>
      </c>
      <c r="C4323" s="69" t="n">
        <v>2026</v>
      </c>
      <c r="D4323" t="inlineStr">
        <is>
          <t>Aug</t>
        </is>
      </c>
      <c r="E4323" t="inlineStr">
        <is>
          <t>Japan</t>
        </is>
      </c>
      <c r="F4323" t="inlineStr">
        <is>
          <t>Japan</t>
        </is>
      </c>
      <c r="G4323" t="inlineStr">
        <is>
          <t>Hilux</t>
        </is>
      </c>
      <c r="H4323" t="inlineStr">
        <is>
          <t>Dealer retail</t>
        </is>
      </c>
      <c r="I4323" t="inlineStr">
        <is>
          <t>Private buyer</t>
        </is>
      </c>
      <c r="J4323" t="inlineStr">
        <is>
          <t>Liam O'Brien</t>
        </is>
      </c>
      <c r="K4323" s="70" t="n">
        <v>36</v>
      </c>
      <c r="L4323" s="71" t="n">
        <v>3905206.47</v>
      </c>
      <c r="M4323" s="71" t="n">
        <v>140587432.92</v>
      </c>
      <c r="N4323" s="71" t="n">
        <v>0</v>
      </c>
      <c r="O4323" s="71" t="n">
        <v>140587432.92</v>
      </c>
      <c r="P4323" s="71" t="n">
        <v>115003483.16</v>
      </c>
      <c r="Q4323" s="71" t="n">
        <v>25583949.76</v>
      </c>
      <c r="R4323" t="inlineStr">
        <is>
          <t>NG-04</t>
        </is>
      </c>
      <c r="S4323" t="inlineStr">
        <is>
          <t>Diesel</t>
        </is>
      </c>
      <c r="T4323" s="70" t="n">
        <v>37</v>
      </c>
      <c r="U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TY104315</t>
        </is>
      </c>
      <c r="B4324" s="68" t="n">
        <v>46235</v>
      </c>
      <c r="C4324" s="69" t="n">
        <v>2026</v>
      </c>
      <c r="D4324" t="inlineStr">
        <is>
          <t>Aug</t>
        </is>
      </c>
      <c r="E4324" t="inlineStr">
        <is>
          <t>Japan</t>
        </is>
      </c>
      <c r="F4324" t="inlineStr">
        <is>
          <t>Japan</t>
        </is>
      </c>
      <c r="G4324" t="inlineStr">
        <is>
          <t>RAV4</t>
        </is>
      </c>
      <c r="H4324" t="inlineStr">
        <is>
          <t>Fleet</t>
        </is>
      </c>
      <c r="I4324" t="inlineStr">
        <is>
          <t>Company fleet</t>
        </is>
      </c>
      <c r="J4324" t="inlineStr">
        <is>
          <t>Sophie Müller</t>
        </is>
      </c>
      <c r="K4324" s="70" t="n">
        <v>38</v>
      </c>
      <c r="L4324" s="71" t="n">
        <v>3559563.71</v>
      </c>
      <c r="M4324" s="71" t="n">
        <v>135263420.98</v>
      </c>
      <c r="N4324" s="71" t="n">
        <v>4057902.63</v>
      </c>
      <c r="O4324" s="71" t="n">
        <v>131205518.35</v>
      </c>
      <c r="P4324" s="71" t="n">
        <v>111005771.27</v>
      </c>
      <c r="Q4324" s="71" t="n">
        <v>20199747.08</v>
      </c>
      <c r="R4324" t="inlineStr">
        <is>
          <t>TK-03</t>
        </is>
      </c>
      <c r="S4324" t="inlineStr">
        <is>
          <t>Hybrid</t>
        </is>
      </c>
      <c r="T4324" s="70" t="n">
        <v>39</v>
      </c>
      <c r="U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TY104316</t>
        </is>
      </c>
      <c r="B4325" s="68" t="n">
        <v>46235</v>
      </c>
      <c r="C4325" s="69" t="n">
        <v>2026</v>
      </c>
      <c r="D4325" t="inlineStr">
        <is>
          <t>Aug</t>
        </is>
      </c>
      <c r="E4325" t="inlineStr">
        <is>
          <t>Japan</t>
        </is>
      </c>
      <c r="F4325" t="inlineStr">
        <is>
          <t>Japan</t>
        </is>
      </c>
      <c r="G4325" t="inlineStr">
        <is>
          <t>RAV4</t>
        </is>
      </c>
      <c r="H4325" t="inlineStr">
        <is>
          <t>Dealer retail</t>
        </is>
      </c>
      <c r="I4325" t="inlineStr">
        <is>
          <t>Private buyer</t>
        </is>
      </c>
      <c r="J4325" t="inlineStr">
        <is>
          <t>Zoya Ahmed</t>
        </is>
      </c>
      <c r="K4325" s="70" t="n">
        <v>24</v>
      </c>
      <c r="L4325" s="71" t="n">
        <v>3627278.11</v>
      </c>
      <c r="M4325" s="71" t="n">
        <v>87054674.64</v>
      </c>
      <c r="N4325" s="71" t="n">
        <v>2611640.24</v>
      </c>
      <c r="O4325" s="71" t="n">
        <v>84443034.40000001</v>
      </c>
      <c r="P4325" s="71" t="n">
        <v>69333670.38</v>
      </c>
      <c r="Q4325" s="71" t="n">
        <v>15109364.02</v>
      </c>
      <c r="R4325" t="inlineStr">
        <is>
          <t>OS-04</t>
        </is>
      </c>
      <c r="S4325" t="inlineStr">
        <is>
          <t>Petrol</t>
        </is>
      </c>
      <c r="T4325" s="70" t="n">
        <v>23</v>
      </c>
      <c r="U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TY104317</t>
        </is>
      </c>
      <c r="B4326" s="68" t="n">
        <v>46235</v>
      </c>
      <c r="C4326" s="69" t="n">
        <v>2026</v>
      </c>
      <c r="D4326" t="inlineStr">
        <is>
          <t>Aug</t>
        </is>
      </c>
      <c r="E4326" t="inlineStr">
        <is>
          <t>Japan</t>
        </is>
      </c>
      <c r="F4326" t="inlineStr">
        <is>
          <t>Japan</t>
        </is>
      </c>
      <c r="G4326" t="inlineStr">
        <is>
          <t>Corolla</t>
        </is>
      </c>
      <c r="H4326" t="inlineStr">
        <is>
          <t>Dealer retail</t>
        </is>
      </c>
      <c r="I4326" t="inlineStr">
        <is>
          <t>Private buyer</t>
        </is>
      </c>
      <c r="J4326" t="inlineStr">
        <is>
          <t>Ravindra Patil</t>
        </is>
      </c>
      <c r="K4326" s="70" t="n">
        <v>50</v>
      </c>
      <c r="L4326" s="71" t="n">
        <v>2887344.47</v>
      </c>
      <c r="M4326" s="71" t="n">
        <v>144367223.5</v>
      </c>
      <c r="N4326" s="71" t="n">
        <v>2887344.47</v>
      </c>
      <c r="O4326" s="71" t="n">
        <v>141479879.03</v>
      </c>
      <c r="P4326" s="71" t="n">
        <v>114849819.72</v>
      </c>
      <c r="Q4326" s="71" t="n">
        <v>26630059.31</v>
      </c>
      <c r="R4326" t="inlineStr">
        <is>
          <t>TK-03</t>
        </is>
      </c>
      <c r="S4326" t="inlineStr">
        <is>
          <t>Hybrid</t>
        </is>
      </c>
      <c r="T4326" s="70" t="n">
        <v>54</v>
      </c>
      <c r="U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TY104318</t>
        </is>
      </c>
      <c r="B4327" s="68" t="n">
        <v>46235</v>
      </c>
      <c r="C4327" s="69" t="n">
        <v>2026</v>
      </c>
      <c r="D4327" t="inlineStr">
        <is>
          <t>Aug</t>
        </is>
      </c>
      <c r="E4327" t="inlineStr">
        <is>
          <t>Middle East</t>
        </is>
      </c>
      <c r="F4327" t="inlineStr">
        <is>
          <t>UAE</t>
        </is>
      </c>
      <c r="G4327" t="inlineStr">
        <is>
          <t>Prius</t>
        </is>
      </c>
      <c r="H4327" t="inlineStr">
        <is>
          <t>Dealer retail</t>
        </is>
      </c>
      <c r="I4327" t="inlineStr">
        <is>
          <t>Private buyer</t>
        </is>
      </c>
      <c r="J4327" t="inlineStr">
        <is>
          <t>Shraddha Kulkarni</t>
        </is>
      </c>
      <c r="K4327" s="70" t="n">
        <v>46</v>
      </c>
      <c r="L4327" s="71" t="n">
        <v>3808540.33</v>
      </c>
      <c r="M4327" s="71" t="n">
        <v>175192855.18</v>
      </c>
      <c r="N4327" s="71" t="n">
        <v>0</v>
      </c>
      <c r="O4327" s="71" t="n">
        <v>175192855.18</v>
      </c>
      <c r="P4327" s="71" t="n">
        <v>125957358.62</v>
      </c>
      <c r="Q4327" s="71" t="n">
        <v>49235496.56</v>
      </c>
      <c r="R4327" t="inlineStr">
        <is>
          <t>DB-03</t>
        </is>
      </c>
      <c r="S4327" t="inlineStr">
        <is>
          <t>Hybrid</t>
        </is>
      </c>
      <c r="T4327" s="70" t="n">
        <v>51</v>
      </c>
      <c r="U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TY104319</t>
        </is>
      </c>
      <c r="B4328" s="68" t="n">
        <v>46236</v>
      </c>
      <c r="C4328" s="69" t="n">
        <v>2026</v>
      </c>
      <c r="D4328" t="inlineStr">
        <is>
          <t>Aug</t>
        </is>
      </c>
      <c r="E4328" t="inlineStr">
        <is>
          <t>Asia</t>
        </is>
      </c>
      <c r="F4328" t="inlineStr">
        <is>
          <t>Indonesia</t>
        </is>
      </c>
      <c r="G4328" t="inlineStr">
        <is>
          <t>bZ4X</t>
        </is>
      </c>
      <c r="H4328" t="inlineStr">
        <is>
          <t>Fleet</t>
        </is>
      </c>
      <c r="I4328" t="inlineStr">
        <is>
          <t>Private buyer</t>
        </is>
      </c>
      <c r="J4328" t="inlineStr">
        <is>
          <t>Arjun Mehta</t>
        </is>
      </c>
      <c r="K4328" s="70" t="n">
        <v>15</v>
      </c>
      <c r="L4328" s="71" t="n">
        <v>6901412.13</v>
      </c>
      <c r="M4328" s="71" t="n">
        <v>103521181.95</v>
      </c>
      <c r="N4328" s="71" t="n">
        <v>3105635.46</v>
      </c>
      <c r="O4328" s="71" t="n">
        <v>100415546.49</v>
      </c>
      <c r="P4328" s="71" t="n">
        <v>81783407.22</v>
      </c>
      <c r="Q4328" s="71" t="n">
        <v>18632139.27</v>
      </c>
      <c r="R4328" t="inlineStr">
        <is>
          <t>JK-03</t>
        </is>
      </c>
      <c r="S4328" t="inlineStr">
        <is>
          <t>EV</t>
        </is>
      </c>
      <c r="T4328" s="70" t="n">
        <v>16</v>
      </c>
      <c r="U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TY104320</t>
        </is>
      </c>
      <c r="B4329" s="68" t="n">
        <v>46236</v>
      </c>
      <c r="C4329" s="69" t="n">
        <v>2026</v>
      </c>
      <c r="D4329" t="inlineStr">
        <is>
          <t>Aug</t>
        </is>
      </c>
      <c r="E4329" t="inlineStr">
        <is>
          <t>Japan</t>
        </is>
      </c>
      <c r="F4329" t="inlineStr">
        <is>
          <t>Japan</t>
        </is>
      </c>
      <c r="G4329" t="inlineStr">
        <is>
          <t>Prius</t>
        </is>
      </c>
      <c r="H4329" t="inlineStr">
        <is>
          <t>Dealer retail</t>
        </is>
      </c>
      <c r="I4329" t="inlineStr">
        <is>
          <t>Private buyer</t>
        </is>
      </c>
      <c r="J4329" t="inlineStr">
        <is>
          <t>Mei Lin</t>
        </is>
      </c>
      <c r="K4329" s="70" t="n">
        <v>18</v>
      </c>
      <c r="L4329" s="71" t="n">
        <v>3644130.11</v>
      </c>
      <c r="M4329" s="71" t="n">
        <v>65594341.98</v>
      </c>
      <c r="N4329" s="71" t="n">
        <v>1311886.84</v>
      </c>
      <c r="O4329" s="71" t="n">
        <v>64282455.14</v>
      </c>
      <c r="P4329" s="71" t="n">
        <v>50771298.66</v>
      </c>
      <c r="Q4329" s="71" t="n">
        <v>13511156.48</v>
      </c>
      <c r="R4329" t="inlineStr">
        <is>
          <t>TK-01</t>
        </is>
      </c>
      <c r="S4329" t="inlineStr">
        <is>
          <t>Hybrid</t>
        </is>
      </c>
      <c r="T4329" s="70" t="n">
        <v>20</v>
      </c>
      <c r="U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TY104321</t>
        </is>
      </c>
      <c r="B4330" s="68" t="n">
        <v>46236</v>
      </c>
      <c r="C4330" s="69" t="n">
        <v>2026</v>
      </c>
      <c r="D4330" t="inlineStr">
        <is>
          <t>Aug</t>
        </is>
      </c>
      <c r="E4330" t="inlineStr">
        <is>
          <t>Japan</t>
        </is>
      </c>
      <c r="F4330" t="inlineStr">
        <is>
          <t>Japan</t>
        </is>
      </c>
      <c r="G4330" t="inlineStr">
        <is>
          <t>RAV4</t>
        </is>
      </c>
      <c r="H4330" t="inlineStr">
        <is>
          <t>Dealer retail</t>
        </is>
      </c>
      <c r="I4330" t="inlineStr">
        <is>
          <t>Private buyer</t>
        </is>
      </c>
      <c r="J4330" t="inlineStr">
        <is>
          <t>Ravindra Patil</t>
        </is>
      </c>
      <c r="K4330" s="70" t="n">
        <v>35</v>
      </c>
      <c r="L4330" s="71" t="n">
        <v>3887022.31</v>
      </c>
      <c r="M4330" s="71" t="n">
        <v>136045780.85</v>
      </c>
      <c r="N4330" s="71" t="n">
        <v>0</v>
      </c>
      <c r="O4330" s="71" t="n">
        <v>136045780.85</v>
      </c>
      <c r="P4330" s="71" t="n">
        <v>96836727.95</v>
      </c>
      <c r="Q4330" s="71" t="n">
        <v>39209052.9</v>
      </c>
      <c r="R4330" t="inlineStr">
        <is>
          <t>TK-02</t>
        </is>
      </c>
      <c r="S4330" t="inlineStr">
        <is>
          <t>Petrol</t>
        </is>
      </c>
      <c r="T4330" s="70" t="n">
        <v>35</v>
      </c>
      <c r="U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TY104322</t>
        </is>
      </c>
      <c r="B4331" s="68" t="n">
        <v>46236</v>
      </c>
      <c r="C4331" s="69" t="n">
        <v>2026</v>
      </c>
      <c r="D4331" t="inlineStr">
        <is>
          <t>Aug</t>
        </is>
      </c>
      <c r="E4331" t="inlineStr">
        <is>
          <t>Asia</t>
        </is>
      </c>
      <c r="F4331" t="inlineStr">
        <is>
          <t>India</t>
        </is>
      </c>
      <c r="G4331" t="inlineStr">
        <is>
          <t>Camry</t>
        </is>
      </c>
      <c r="H4331" t="inlineStr">
        <is>
          <t>Online reservation</t>
        </is>
      </c>
      <c r="I4331" t="inlineStr">
        <is>
          <t>Private buyer</t>
        </is>
      </c>
      <c r="J4331" t="inlineStr">
        <is>
          <t>Ana Costa</t>
        </is>
      </c>
      <c r="K4331" s="70" t="n">
        <v>32</v>
      </c>
      <c r="L4331" s="71" t="n">
        <v>4039694.76</v>
      </c>
      <c r="M4331" s="71" t="n">
        <v>129270232.32</v>
      </c>
      <c r="N4331" s="71" t="n">
        <v>6463511.62</v>
      </c>
      <c r="O4331" s="71" t="n">
        <v>122806720.7</v>
      </c>
      <c r="P4331" s="71" t="n">
        <v>106276438.05</v>
      </c>
      <c r="Q4331" s="71" t="n">
        <v>16530282.65</v>
      </c>
      <c r="R4331" t="inlineStr">
        <is>
          <t>DL-02</t>
        </is>
      </c>
      <c r="S4331" t="inlineStr">
        <is>
          <t>Hybrid</t>
        </is>
      </c>
      <c r="T4331" s="70" t="n">
        <v>31</v>
      </c>
      <c r="U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TY104323</t>
        </is>
      </c>
      <c r="B4332" s="68" t="n">
        <v>46236</v>
      </c>
      <c r="C4332" s="69" t="n">
        <v>2026</v>
      </c>
      <c r="D4332" t="inlineStr">
        <is>
          <t>Aug</t>
        </is>
      </c>
      <c r="E4332" t="inlineStr">
        <is>
          <t>North America</t>
        </is>
      </c>
      <c r="F4332" t="inlineStr">
        <is>
          <t>USA</t>
        </is>
      </c>
      <c r="G4332" t="inlineStr">
        <is>
          <t>Corolla</t>
        </is>
      </c>
      <c r="H4332" t="inlineStr">
        <is>
          <t>Dealer retail</t>
        </is>
      </c>
      <c r="I4332" t="inlineStr">
        <is>
          <t>Private buyer</t>
        </is>
      </c>
      <c r="J4332" t="inlineStr">
        <is>
          <t>Amir Khan</t>
        </is>
      </c>
      <c r="K4332" s="70" t="n">
        <v>38</v>
      </c>
      <c r="L4332" s="71" t="n">
        <v>2910148.69</v>
      </c>
      <c r="M4332" s="71" t="n">
        <v>110585650.22</v>
      </c>
      <c r="N4332" s="71" t="n">
        <v>5529282.51</v>
      </c>
      <c r="O4332" s="71" t="n">
        <v>105056367.71</v>
      </c>
      <c r="P4332" s="71" t="n">
        <v>86444378.52</v>
      </c>
      <c r="Q4332" s="71" t="n">
        <v>18611989.19</v>
      </c>
      <c r="R4332" t="inlineStr">
        <is>
          <t>LA-02</t>
        </is>
      </c>
      <c r="S4332" t="inlineStr">
        <is>
          <t>Hybrid</t>
        </is>
      </c>
      <c r="T4332" s="70" t="n">
        <v>36</v>
      </c>
      <c r="U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TY104324</t>
        </is>
      </c>
      <c r="B4333" s="68" t="n">
        <v>46237</v>
      </c>
      <c r="C4333" s="69" t="n">
        <v>2026</v>
      </c>
      <c r="D4333" t="inlineStr">
        <is>
          <t>Aug</t>
        </is>
      </c>
      <c r="E4333" t="inlineStr">
        <is>
          <t>North America</t>
        </is>
      </c>
      <c r="F4333" t="inlineStr">
        <is>
          <t>Canada</t>
        </is>
      </c>
      <c r="G4333" t="inlineStr">
        <is>
          <t>Land Cruiser</t>
        </is>
      </c>
      <c r="H4333" t="inlineStr">
        <is>
          <t>Fleet</t>
        </is>
      </c>
      <c r="I4333" t="inlineStr">
        <is>
          <t>Private buyer</t>
        </is>
      </c>
      <c r="J4333" t="inlineStr">
        <is>
          <t>Sara Rossi</t>
        </is>
      </c>
      <c r="K4333" s="70" t="n">
        <v>53</v>
      </c>
      <c r="L4333" s="71" t="n">
        <v>7892103.92</v>
      </c>
      <c r="M4333" s="71" t="n">
        <v>418281507.76</v>
      </c>
      <c r="N4333" s="71" t="n">
        <v>0</v>
      </c>
      <c r="O4333" s="71" t="n">
        <v>418281507.76</v>
      </c>
      <c r="P4333" s="71" t="n">
        <v>286209840.36</v>
      </c>
      <c r="Q4333" s="71" t="n">
        <v>132071667.4</v>
      </c>
      <c r="R4333" t="inlineStr">
        <is>
          <t>TO-01</t>
        </is>
      </c>
      <c r="S4333" t="inlineStr">
        <is>
          <t>Hybrid</t>
        </is>
      </c>
      <c r="T4333" s="70" t="n">
        <v>51</v>
      </c>
      <c r="U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TY104325</t>
        </is>
      </c>
      <c r="B4334" s="68" t="n">
        <v>46237</v>
      </c>
      <c r="C4334" s="69" t="n">
        <v>2026</v>
      </c>
      <c r="D4334" t="inlineStr">
        <is>
          <t>Aug</t>
        </is>
      </c>
      <c r="E4334" t="inlineStr">
        <is>
          <t>North America</t>
        </is>
      </c>
      <c r="F4334" t="inlineStr">
        <is>
          <t>Canada</t>
        </is>
      </c>
      <c r="G4334" t="inlineStr">
        <is>
          <t>Prius</t>
        </is>
      </c>
      <c r="H4334" t="inlineStr">
        <is>
          <t>Dealer retail</t>
        </is>
      </c>
      <c r="I4334" t="inlineStr">
        <is>
          <t>Private buyer</t>
        </is>
      </c>
      <c r="J4334" t="inlineStr">
        <is>
          <t>Ruhi Shaikh</t>
        </is>
      </c>
      <c r="K4334" s="70" t="n">
        <v>11</v>
      </c>
      <c r="L4334" s="71" t="n">
        <v>3619264.96</v>
      </c>
      <c r="M4334" s="71" t="n">
        <v>39811914.56</v>
      </c>
      <c r="N4334" s="71" t="n">
        <v>796238.29</v>
      </c>
      <c r="O4334" s="71" t="n">
        <v>39015676.27</v>
      </c>
      <c r="P4334" s="71" t="n">
        <v>30479294.95</v>
      </c>
      <c r="Q4334" s="71" t="n">
        <v>8536381.32</v>
      </c>
      <c r="R4334" t="inlineStr">
        <is>
          <t>TO-04</t>
        </is>
      </c>
      <c r="S4334" t="inlineStr">
        <is>
          <t>Hybrid</t>
        </is>
      </c>
      <c r="T4334" s="70" t="n">
        <v>11</v>
      </c>
      <c r="U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TY104326</t>
        </is>
      </c>
      <c r="B4335" s="68" t="n">
        <v>46237</v>
      </c>
      <c r="C4335" s="69" t="n">
        <v>2026</v>
      </c>
      <c r="D4335" t="inlineStr">
        <is>
          <t>Aug</t>
        </is>
      </c>
      <c r="E4335" t="inlineStr">
        <is>
          <t>Asia</t>
        </is>
      </c>
      <c r="F4335" t="inlineStr">
        <is>
          <t>Thailand</t>
        </is>
      </c>
      <c r="G4335" t="inlineStr">
        <is>
          <t>Corolla</t>
        </is>
      </c>
      <c r="H4335" t="inlineStr">
        <is>
          <t>Dealer retail</t>
        </is>
      </c>
      <c r="I4335" t="inlineStr">
        <is>
          <t>Private buyer</t>
        </is>
      </c>
      <c r="J4335" t="inlineStr">
        <is>
          <t>Shraddha Kulkarni</t>
        </is>
      </c>
      <c r="K4335" s="70" t="n">
        <v>35</v>
      </c>
      <c r="L4335" s="71" t="n">
        <v>2939264.76</v>
      </c>
      <c r="M4335" s="71" t="n">
        <v>102874266.6</v>
      </c>
      <c r="N4335" s="71" t="n">
        <v>2057485.33</v>
      </c>
      <c r="O4335" s="71" t="n">
        <v>100816781.27</v>
      </c>
      <c r="P4335" s="71" t="n">
        <v>81212689.77</v>
      </c>
      <c r="Q4335" s="71" t="n">
        <v>19604091.5</v>
      </c>
      <c r="R4335" t="inlineStr">
        <is>
          <t>BK-04</t>
        </is>
      </c>
      <c r="S4335" t="inlineStr">
        <is>
          <t>Petrol</t>
        </is>
      </c>
      <c r="T4335" s="70" t="n">
        <v>35</v>
      </c>
      <c r="U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TY104327</t>
        </is>
      </c>
      <c r="B4336" s="68" t="n">
        <v>46237</v>
      </c>
      <c r="C4336" s="69" t="n">
        <v>2026</v>
      </c>
      <c r="D4336" t="inlineStr">
        <is>
          <t>Aug</t>
        </is>
      </c>
      <c r="E4336" t="inlineStr">
        <is>
          <t>Japan</t>
        </is>
      </c>
      <c r="F4336" t="inlineStr">
        <is>
          <t>Japan</t>
        </is>
      </c>
      <c r="G4336" t="inlineStr">
        <is>
          <t>RAV4</t>
        </is>
      </c>
      <c r="H4336" t="inlineStr">
        <is>
          <t>Dealer retail</t>
        </is>
      </c>
      <c r="I4336" t="inlineStr">
        <is>
          <t>Private buyer</t>
        </is>
      </c>
      <c r="J4336" t="inlineStr">
        <is>
          <t>Kofi Mensah</t>
        </is>
      </c>
      <c r="K4336" s="70" t="n">
        <v>40</v>
      </c>
      <c r="L4336" s="71" t="n">
        <v>3755081.52</v>
      </c>
      <c r="M4336" s="71" t="n">
        <v>150203260.8</v>
      </c>
      <c r="N4336" s="71" t="n">
        <v>4506097.82</v>
      </c>
      <c r="O4336" s="71" t="n">
        <v>145697162.98</v>
      </c>
      <c r="P4336" s="71" t="n">
        <v>112393763.79</v>
      </c>
      <c r="Q4336" s="71" t="n">
        <v>33303399.19</v>
      </c>
      <c r="R4336" t="inlineStr">
        <is>
          <t>OS-01</t>
        </is>
      </c>
      <c r="S4336" t="inlineStr">
        <is>
          <t>Hybrid</t>
        </is>
      </c>
      <c r="T4336" s="70" t="n">
        <v>39</v>
      </c>
      <c r="U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TY104328</t>
        </is>
      </c>
      <c r="B4337" s="68" t="n">
        <v>46237</v>
      </c>
      <c r="C4337" s="69" t="n">
        <v>2026</v>
      </c>
      <c r="D4337" t="inlineStr">
        <is>
          <t>Aug</t>
        </is>
      </c>
      <c r="E4337" t="inlineStr">
        <is>
          <t>Japan</t>
        </is>
      </c>
      <c r="F4337" t="inlineStr">
        <is>
          <t>Japan</t>
        </is>
      </c>
      <c r="G4337" t="inlineStr">
        <is>
          <t>RAV4</t>
        </is>
      </c>
      <c r="H4337" t="inlineStr">
        <is>
          <t>Dealer retail</t>
        </is>
      </c>
      <c r="I4337" t="inlineStr">
        <is>
          <t>Company fleet</t>
        </is>
      </c>
      <c r="J4337" t="inlineStr">
        <is>
          <t>Sophie Müller</t>
        </is>
      </c>
      <c r="K4337" s="70" t="n">
        <v>36</v>
      </c>
      <c r="L4337" s="71" t="n">
        <v>3932160.53</v>
      </c>
      <c r="M4337" s="71" t="n">
        <v>141557779.08</v>
      </c>
      <c r="N4337" s="71" t="n">
        <v>2831155.58</v>
      </c>
      <c r="O4337" s="71" t="n">
        <v>138726623.5</v>
      </c>
      <c r="P4337" s="71" t="n">
        <v>98977664.84</v>
      </c>
      <c r="Q4337" s="71" t="n">
        <v>39748958.66</v>
      </c>
      <c r="R4337" t="inlineStr">
        <is>
          <t>TK-01</t>
        </is>
      </c>
      <c r="S4337" t="inlineStr">
        <is>
          <t>Hybrid</t>
        </is>
      </c>
      <c r="T4337" s="70" t="n">
        <v>35</v>
      </c>
      <c r="U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TY104329</t>
        </is>
      </c>
      <c r="B4338" s="68" t="n">
        <v>46237</v>
      </c>
      <c r="C4338" s="69" t="n">
        <v>2026</v>
      </c>
      <c r="D4338" t="inlineStr">
        <is>
          <t>Aug</t>
        </is>
      </c>
      <c r="E4338" t="inlineStr">
        <is>
          <t>Asia</t>
        </is>
      </c>
      <c r="F4338" t="inlineStr">
        <is>
          <t>Thailand</t>
        </is>
      </c>
      <c r="G4338" t="inlineStr">
        <is>
          <t>Land Cruiser</t>
        </is>
      </c>
      <c r="H4338" t="inlineStr">
        <is>
          <t>Dealer retail</t>
        </is>
      </c>
      <c r="I4338" t="inlineStr">
        <is>
          <t>Private buyer</t>
        </is>
      </c>
      <c r="J4338" t="inlineStr">
        <is>
          <t>Sophie Müller</t>
        </is>
      </c>
      <c r="K4338" s="70" t="n">
        <v>32</v>
      </c>
      <c r="L4338" s="71" t="n">
        <v>7730065.62</v>
      </c>
      <c r="M4338" s="71" t="n">
        <v>247362099.84</v>
      </c>
      <c r="N4338" s="71" t="n">
        <v>4947242</v>
      </c>
      <c r="O4338" s="71" t="n">
        <v>242414857.84</v>
      </c>
      <c r="P4338" s="71" t="n">
        <v>173389886.47</v>
      </c>
      <c r="Q4338" s="71" t="n">
        <v>69024971.37</v>
      </c>
      <c r="R4338" t="inlineStr">
        <is>
          <t>BK-01</t>
        </is>
      </c>
      <c r="S4338" t="inlineStr">
        <is>
          <t>Petrol</t>
        </is>
      </c>
      <c r="T4338" s="70" t="n">
        <v>35</v>
      </c>
      <c r="U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TY104330</t>
        </is>
      </c>
      <c r="B4339" s="68" t="n">
        <v>46237</v>
      </c>
      <c r="C4339" s="69" t="n">
        <v>2026</v>
      </c>
      <c r="D4339" t="inlineStr">
        <is>
          <t>Aug</t>
        </is>
      </c>
      <c r="E4339" t="inlineStr">
        <is>
          <t>Asia</t>
        </is>
      </c>
      <c r="F4339" t="inlineStr">
        <is>
          <t>India</t>
        </is>
      </c>
      <c r="G4339" t="inlineStr">
        <is>
          <t>Corolla</t>
        </is>
      </c>
      <c r="H4339" t="inlineStr">
        <is>
          <t>Dealer retail</t>
        </is>
      </c>
      <c r="I4339" t="inlineStr">
        <is>
          <t>Private buyer</t>
        </is>
      </c>
      <c r="J4339" t="inlineStr">
        <is>
          <t>Liam O'Brien</t>
        </is>
      </c>
      <c r="K4339" s="70" t="n">
        <v>20</v>
      </c>
      <c r="L4339" s="71" t="n">
        <v>2693867.87</v>
      </c>
      <c r="M4339" s="71" t="n">
        <v>53877357.4</v>
      </c>
      <c r="N4339" s="71" t="n">
        <v>0</v>
      </c>
      <c r="O4339" s="71" t="n">
        <v>53877357.4</v>
      </c>
      <c r="P4339" s="71" t="n">
        <v>46068183.03</v>
      </c>
      <c r="Q4339" s="71" t="n">
        <v>7809174.37</v>
      </c>
      <c r="R4339" t="inlineStr">
        <is>
          <t>DL-02</t>
        </is>
      </c>
      <c r="S4339" t="inlineStr">
        <is>
          <t>Petrol</t>
        </is>
      </c>
      <c r="T4339" s="70" t="n">
        <v>20</v>
      </c>
      <c r="U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TY104331</t>
        </is>
      </c>
      <c r="B4340" s="68" t="n">
        <v>46237</v>
      </c>
      <c r="C4340" s="69" t="n">
        <v>2026</v>
      </c>
      <c r="D4340" t="inlineStr">
        <is>
          <t>Aug</t>
        </is>
      </c>
      <c r="E4340" t="inlineStr">
        <is>
          <t>Japan</t>
        </is>
      </c>
      <c r="F4340" t="inlineStr">
        <is>
          <t>Japan</t>
        </is>
      </c>
      <c r="G4340" t="inlineStr">
        <is>
          <t>Corolla</t>
        </is>
      </c>
      <c r="H4340" t="inlineStr">
        <is>
          <t>Dealer retail</t>
        </is>
      </c>
      <c r="I4340" t="inlineStr">
        <is>
          <t>Private buyer</t>
        </is>
      </c>
      <c r="J4340" t="inlineStr">
        <is>
          <t>Noah Smith</t>
        </is>
      </c>
      <c r="K4340" s="70" t="n">
        <v>37</v>
      </c>
      <c r="L4340" s="71" t="n">
        <v>2832174.03</v>
      </c>
      <c r="M4340" s="71" t="n">
        <v>104790439.11</v>
      </c>
      <c r="N4340" s="71" t="n">
        <v>2095808.78</v>
      </c>
      <c r="O4340" s="71" t="n">
        <v>102694630.33</v>
      </c>
      <c r="P4340" s="71" t="n">
        <v>82265466.33</v>
      </c>
      <c r="Q4340" s="71" t="n">
        <v>20429164</v>
      </c>
      <c r="R4340" t="inlineStr">
        <is>
          <t>TK-04</t>
        </is>
      </c>
      <c r="S4340" t="inlineStr">
        <is>
          <t>Petrol</t>
        </is>
      </c>
      <c r="T4340" s="70" t="n">
        <v>38</v>
      </c>
      <c r="U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TY104332</t>
        </is>
      </c>
      <c r="B4341" s="68" t="n">
        <v>46237</v>
      </c>
      <c r="C4341" s="69" t="n">
        <v>2026</v>
      </c>
      <c r="D4341" t="inlineStr">
        <is>
          <t>Aug</t>
        </is>
      </c>
      <c r="E4341" t="inlineStr">
        <is>
          <t>Japan</t>
        </is>
      </c>
      <c r="F4341" t="inlineStr">
        <is>
          <t>Japan</t>
        </is>
      </c>
      <c r="G4341" t="inlineStr">
        <is>
          <t>Prius</t>
        </is>
      </c>
      <c r="H4341" t="inlineStr">
        <is>
          <t>Dealer retail</t>
        </is>
      </c>
      <c r="I4341" t="inlineStr">
        <is>
          <t>Company fleet</t>
        </is>
      </c>
      <c r="J4341" t="inlineStr">
        <is>
          <t>Emma Clarke</t>
        </is>
      </c>
      <c r="K4341" s="70" t="n">
        <v>37</v>
      </c>
      <c r="L4341" s="71" t="n">
        <v>3922716.72</v>
      </c>
      <c r="M4341" s="71" t="n">
        <v>145140518.64</v>
      </c>
      <c r="N4341" s="71" t="n">
        <v>4354215.56</v>
      </c>
      <c r="O4341" s="71" t="n">
        <v>140786303.08</v>
      </c>
      <c r="P4341" s="71" t="n">
        <v>104116723.02</v>
      </c>
      <c r="Q4341" s="71" t="n">
        <v>36669580.06</v>
      </c>
      <c r="R4341" t="inlineStr">
        <is>
          <t>OS-01</t>
        </is>
      </c>
      <c r="S4341" t="inlineStr">
        <is>
          <t>Hybrid</t>
        </is>
      </c>
      <c r="T4341" s="70" t="n">
        <v>37</v>
      </c>
      <c r="U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TY104333</t>
        </is>
      </c>
      <c r="B4342" s="68" t="n">
        <v>46237</v>
      </c>
      <c r="C4342" s="69" t="n">
        <v>2026</v>
      </c>
      <c r="D4342" t="inlineStr">
        <is>
          <t>Aug</t>
        </is>
      </c>
      <c r="E4342" t="inlineStr">
        <is>
          <t>Japan</t>
        </is>
      </c>
      <c r="F4342" t="inlineStr">
        <is>
          <t>Japan</t>
        </is>
      </c>
      <c r="G4342" t="inlineStr">
        <is>
          <t>RAV4</t>
        </is>
      </c>
      <c r="H4342" t="inlineStr">
        <is>
          <t>Dealer retail</t>
        </is>
      </c>
      <c r="I4342" t="inlineStr">
        <is>
          <t>Private buyer</t>
        </is>
      </c>
      <c r="J4342" t="inlineStr">
        <is>
          <t>Arjun Mehta</t>
        </is>
      </c>
      <c r="K4342" s="70" t="n">
        <v>41</v>
      </c>
      <c r="L4342" s="71" t="n">
        <v>3894753.92</v>
      </c>
      <c r="M4342" s="71" t="n">
        <v>159684910.72</v>
      </c>
      <c r="N4342" s="71" t="n">
        <v>3193698.21</v>
      </c>
      <c r="O4342" s="71" t="n">
        <v>156491212.51</v>
      </c>
      <c r="P4342" s="71" t="n">
        <v>120016479.91</v>
      </c>
      <c r="Q4342" s="71" t="n">
        <v>36474732.6</v>
      </c>
      <c r="R4342" t="inlineStr">
        <is>
          <t>OS-03</t>
        </is>
      </c>
      <c r="S4342" t="inlineStr">
        <is>
          <t>Petrol</t>
        </is>
      </c>
      <c r="T4342" s="70" t="n">
        <v>44</v>
      </c>
      <c r="U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TY104334</t>
        </is>
      </c>
      <c r="B4343" s="68" t="n">
        <v>46237</v>
      </c>
      <c r="C4343" s="69" t="n">
        <v>2026</v>
      </c>
      <c r="D4343" t="inlineStr">
        <is>
          <t>Aug</t>
        </is>
      </c>
      <c r="E4343" t="inlineStr">
        <is>
          <t>Asia</t>
        </is>
      </c>
      <c r="F4343" t="inlineStr">
        <is>
          <t>Indonesia</t>
        </is>
      </c>
      <c r="G4343" t="inlineStr">
        <is>
          <t>Corolla</t>
        </is>
      </c>
      <c r="H4343" t="inlineStr">
        <is>
          <t>Dealer retail</t>
        </is>
      </c>
      <c r="I4343" t="inlineStr">
        <is>
          <t>Private buyer</t>
        </is>
      </c>
      <c r="J4343" t="inlineStr">
        <is>
          <t>Lucas Martin</t>
        </is>
      </c>
      <c r="K4343" s="70" t="n">
        <v>44</v>
      </c>
      <c r="L4343" s="71" t="n">
        <v>2748056.94</v>
      </c>
      <c r="M4343" s="71" t="n">
        <v>120914505.36</v>
      </c>
      <c r="N4343" s="71" t="n">
        <v>3627435.16</v>
      </c>
      <c r="O4343" s="71" t="n">
        <v>117287070.2</v>
      </c>
      <c r="P4343" s="71" t="n">
        <v>102767799.29</v>
      </c>
      <c r="Q4343" s="71" t="n">
        <v>14519270.91</v>
      </c>
      <c r="R4343" t="inlineStr">
        <is>
          <t>JK-04</t>
        </is>
      </c>
      <c r="S4343" t="inlineStr">
        <is>
          <t>Hybrid</t>
        </is>
      </c>
      <c r="T4343" s="70" t="n">
        <v>42</v>
      </c>
      <c r="U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TY104335</t>
        </is>
      </c>
      <c r="B4344" s="68" t="n">
        <v>46238</v>
      </c>
      <c r="C4344" s="69" t="n">
        <v>2026</v>
      </c>
      <c r="D4344" t="inlineStr">
        <is>
          <t>Aug</t>
        </is>
      </c>
      <c r="E4344" t="inlineStr">
        <is>
          <t>Europe</t>
        </is>
      </c>
      <c r="F4344" t="inlineStr">
        <is>
          <t>UK</t>
        </is>
      </c>
      <c r="G4344" t="inlineStr">
        <is>
          <t>Hilux</t>
        </is>
      </c>
      <c r="H4344" t="inlineStr">
        <is>
          <t>Dealer retail</t>
        </is>
      </c>
      <c r="I4344" t="inlineStr">
        <is>
          <t>Private buyer</t>
        </is>
      </c>
      <c r="J4344" t="inlineStr">
        <is>
          <t>Ruhi Shaikh</t>
        </is>
      </c>
      <c r="K4344" s="70" t="n">
        <v>30</v>
      </c>
      <c r="L4344" s="71" t="n">
        <v>4119131.01</v>
      </c>
      <c r="M4344" s="71" t="n">
        <v>123573930.3</v>
      </c>
      <c r="N4344" s="71" t="n">
        <v>2471478.61</v>
      </c>
      <c r="O4344" s="71" t="n">
        <v>121102451.69</v>
      </c>
      <c r="P4344" s="71" t="n">
        <v>95566835.31</v>
      </c>
      <c r="Q4344" s="71" t="n">
        <v>25535616.38</v>
      </c>
      <c r="R4344" t="inlineStr">
        <is>
          <t>LN-02</t>
        </is>
      </c>
      <c r="S4344" t="inlineStr">
        <is>
          <t>Diesel</t>
        </is>
      </c>
      <c r="T4344" s="70" t="n">
        <v>29</v>
      </c>
      <c r="U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TY104336</t>
        </is>
      </c>
      <c r="B4345" s="68" t="n">
        <v>46238</v>
      </c>
      <c r="C4345" s="69" t="n">
        <v>2026</v>
      </c>
      <c r="D4345" t="inlineStr">
        <is>
          <t>Aug</t>
        </is>
      </c>
      <c r="E4345" t="inlineStr">
        <is>
          <t>Japan</t>
        </is>
      </c>
      <c r="F4345" t="inlineStr">
        <is>
          <t>Japan</t>
        </is>
      </c>
      <c r="G4345" t="inlineStr">
        <is>
          <t>RAV4</t>
        </is>
      </c>
      <c r="H4345" t="inlineStr">
        <is>
          <t>Dealer retail</t>
        </is>
      </c>
      <c r="I4345" t="inlineStr">
        <is>
          <t>Private buyer</t>
        </is>
      </c>
      <c r="J4345" t="inlineStr">
        <is>
          <t>Emma Clarke</t>
        </is>
      </c>
      <c r="K4345" s="70" t="n">
        <v>37</v>
      </c>
      <c r="L4345" s="71" t="n">
        <v>3617686.3</v>
      </c>
      <c r="M4345" s="71" t="n">
        <v>133854393.1</v>
      </c>
      <c r="N4345" s="71" t="n">
        <v>0</v>
      </c>
      <c r="O4345" s="71" t="n">
        <v>133854393.1</v>
      </c>
      <c r="P4345" s="71" t="n">
        <v>101183477.04</v>
      </c>
      <c r="Q4345" s="71" t="n">
        <v>32670916.06</v>
      </c>
      <c r="R4345" t="inlineStr">
        <is>
          <t>NG-03</t>
        </is>
      </c>
      <c r="S4345" t="inlineStr">
        <is>
          <t>Petrol</t>
        </is>
      </c>
      <c r="T4345" s="70" t="n">
        <v>38</v>
      </c>
      <c r="U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TY104337</t>
        </is>
      </c>
      <c r="B4346" s="68" t="n">
        <v>46238</v>
      </c>
      <c r="C4346" s="69" t="n">
        <v>2026</v>
      </c>
      <c r="D4346" t="inlineStr">
        <is>
          <t>Aug</t>
        </is>
      </c>
      <c r="E4346" t="inlineStr">
        <is>
          <t>Japan</t>
        </is>
      </c>
      <c r="F4346" t="inlineStr">
        <is>
          <t>Japan</t>
        </is>
      </c>
      <c r="G4346" t="inlineStr">
        <is>
          <t>RAV4</t>
        </is>
      </c>
      <c r="H4346" t="inlineStr">
        <is>
          <t>Dealer retail</t>
        </is>
      </c>
      <c r="I4346" t="inlineStr">
        <is>
          <t>Company fleet</t>
        </is>
      </c>
      <c r="J4346" t="inlineStr">
        <is>
          <t>Sara Rossi</t>
        </is>
      </c>
      <c r="K4346" s="70" t="n">
        <v>45</v>
      </c>
      <c r="L4346" s="71" t="n">
        <v>3960962.03</v>
      </c>
      <c r="M4346" s="71" t="n">
        <v>178243291.35</v>
      </c>
      <c r="N4346" s="71" t="n">
        <v>5347298.74</v>
      </c>
      <c r="O4346" s="71" t="n">
        <v>172895992.61</v>
      </c>
      <c r="P4346" s="71" t="n">
        <v>129016898.94</v>
      </c>
      <c r="Q4346" s="71" t="n">
        <v>43879093.67</v>
      </c>
      <c r="R4346" t="inlineStr">
        <is>
          <t>NG-03</t>
        </is>
      </c>
      <c r="S4346" t="inlineStr">
        <is>
          <t>Hybrid</t>
        </is>
      </c>
      <c r="T4346" s="70" t="n">
        <v>48</v>
      </c>
      <c r="U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TY104338</t>
        </is>
      </c>
      <c r="B4347" s="68" t="n">
        <v>46238</v>
      </c>
      <c r="C4347" s="69" t="n">
        <v>2026</v>
      </c>
      <c r="D4347" t="inlineStr">
        <is>
          <t>Aug</t>
        </is>
      </c>
      <c r="E4347" t="inlineStr">
        <is>
          <t>Europe</t>
        </is>
      </c>
      <c r="F4347" t="inlineStr">
        <is>
          <t>UK</t>
        </is>
      </c>
      <c r="G4347" t="inlineStr">
        <is>
          <t>Corolla</t>
        </is>
      </c>
      <c r="H4347" t="inlineStr">
        <is>
          <t>Dealer retail</t>
        </is>
      </c>
      <c r="I4347" t="inlineStr">
        <is>
          <t>Company fleet</t>
        </is>
      </c>
      <c r="J4347" t="inlineStr">
        <is>
          <t>Fatima Al-Saud</t>
        </is>
      </c>
      <c r="K4347" s="70" t="n">
        <v>38</v>
      </c>
      <c r="L4347" s="71" t="n">
        <v>2858184.17</v>
      </c>
      <c r="M4347" s="71" t="n">
        <v>108610998.46</v>
      </c>
      <c r="N4347" s="71" t="n">
        <v>3258329.95</v>
      </c>
      <c r="O4347" s="71" t="n">
        <v>105352668.51</v>
      </c>
      <c r="P4347" s="71" t="n">
        <v>85277263.91</v>
      </c>
      <c r="Q4347" s="71" t="n">
        <v>20075404.6</v>
      </c>
      <c r="R4347" t="inlineStr">
        <is>
          <t>LN-02</t>
        </is>
      </c>
      <c r="S4347" t="inlineStr">
        <is>
          <t>Hybrid</t>
        </is>
      </c>
      <c r="T4347" s="70" t="n">
        <v>38</v>
      </c>
      <c r="U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TY104339</t>
        </is>
      </c>
      <c r="B4348" s="68" t="n">
        <v>46238</v>
      </c>
      <c r="C4348" s="69" t="n">
        <v>2026</v>
      </c>
      <c r="D4348" t="inlineStr">
        <is>
          <t>Aug</t>
        </is>
      </c>
      <c r="E4348" t="inlineStr">
        <is>
          <t>North America</t>
        </is>
      </c>
      <c r="F4348" t="inlineStr">
        <is>
          <t>USA</t>
        </is>
      </c>
      <c r="G4348" t="inlineStr">
        <is>
          <t>Hilux</t>
        </is>
      </c>
      <c r="H4348" t="inlineStr">
        <is>
          <t>Dealer retail</t>
        </is>
      </c>
      <c r="I4348" t="inlineStr">
        <is>
          <t>Private buyer</t>
        </is>
      </c>
      <c r="J4348" t="inlineStr">
        <is>
          <t>Zoya Ahmed</t>
        </is>
      </c>
      <c r="K4348" s="70" t="n">
        <v>20</v>
      </c>
      <c r="L4348" s="71" t="n">
        <v>3998172.05</v>
      </c>
      <c r="M4348" s="71" t="n">
        <v>79963441</v>
      </c>
      <c r="N4348" s="71" t="n">
        <v>3998172.05</v>
      </c>
      <c r="O4348" s="71" t="n">
        <v>75965268.95</v>
      </c>
      <c r="P4348" s="71" t="n">
        <v>65272380.59</v>
      </c>
      <c r="Q4348" s="71" t="n">
        <v>10692888.36</v>
      </c>
      <c r="R4348" t="inlineStr">
        <is>
          <t>NY-03</t>
        </is>
      </c>
      <c r="S4348" t="inlineStr">
        <is>
          <t>Diesel</t>
        </is>
      </c>
      <c r="T4348" s="70" t="n">
        <v>22</v>
      </c>
      <c r="U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TY104340</t>
        </is>
      </c>
      <c r="B4349" s="68" t="n">
        <v>46238</v>
      </c>
      <c r="C4349" s="69" t="n">
        <v>2026</v>
      </c>
      <c r="D4349" t="inlineStr">
        <is>
          <t>Aug</t>
        </is>
      </c>
      <c r="E4349" t="inlineStr">
        <is>
          <t>Asia</t>
        </is>
      </c>
      <c r="F4349" t="inlineStr">
        <is>
          <t>India</t>
        </is>
      </c>
      <c r="G4349" t="inlineStr">
        <is>
          <t>Corolla</t>
        </is>
      </c>
      <c r="H4349" t="inlineStr">
        <is>
          <t>Dealer retail</t>
        </is>
      </c>
      <c r="I4349" t="inlineStr">
        <is>
          <t>Private buyer</t>
        </is>
      </c>
      <c r="J4349" t="inlineStr">
        <is>
          <t>Ravindra Patil</t>
        </is>
      </c>
      <c r="K4349" s="70" t="n">
        <v>43</v>
      </c>
      <c r="L4349" s="71" t="n">
        <v>2828006.03</v>
      </c>
      <c r="M4349" s="71" t="n">
        <v>121604259.29</v>
      </c>
      <c r="N4349" s="71" t="n">
        <v>0</v>
      </c>
      <c r="O4349" s="71" t="n">
        <v>121604259.29</v>
      </c>
      <c r="P4349" s="71" t="n">
        <v>100116814.43</v>
      </c>
      <c r="Q4349" s="71" t="n">
        <v>21487444.86</v>
      </c>
      <c r="R4349" t="inlineStr">
        <is>
          <t>DL-03</t>
        </is>
      </c>
      <c r="S4349" t="inlineStr">
        <is>
          <t>Petrol</t>
        </is>
      </c>
      <c r="T4349" s="70" t="n">
        <v>45</v>
      </c>
      <c r="U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TY104341</t>
        </is>
      </c>
      <c r="B4350" s="68" t="n">
        <v>46238</v>
      </c>
      <c r="C4350" s="69" t="n">
        <v>2026</v>
      </c>
      <c r="D4350" t="inlineStr">
        <is>
          <t>Aug</t>
        </is>
      </c>
      <c r="E4350" t="inlineStr">
        <is>
          <t>Asia</t>
        </is>
      </c>
      <c r="F4350" t="inlineStr">
        <is>
          <t>India</t>
        </is>
      </c>
      <c r="G4350" t="inlineStr">
        <is>
          <t>Corolla</t>
        </is>
      </c>
      <c r="H4350" t="inlineStr">
        <is>
          <t>Online reservation</t>
        </is>
      </c>
      <c r="I4350" t="inlineStr">
        <is>
          <t>Company fleet</t>
        </is>
      </c>
      <c r="J4350" t="inlineStr">
        <is>
          <t>Aisha Bello</t>
        </is>
      </c>
      <c r="K4350" s="70" t="n">
        <v>22</v>
      </c>
      <c r="L4350" s="71" t="n">
        <v>2802434.17</v>
      </c>
      <c r="M4350" s="71" t="n">
        <v>61653551.74</v>
      </c>
      <c r="N4350" s="71" t="n">
        <v>3082677.59</v>
      </c>
      <c r="O4350" s="71" t="n">
        <v>58570874.15</v>
      </c>
      <c r="P4350" s="71" t="n">
        <v>50071968.39</v>
      </c>
      <c r="Q4350" s="71" t="n">
        <v>8498905.76</v>
      </c>
      <c r="R4350" t="inlineStr">
        <is>
          <t>PU-04</t>
        </is>
      </c>
      <c r="S4350" t="inlineStr">
        <is>
          <t>Hybrid</t>
        </is>
      </c>
      <c r="T4350" s="70" t="n">
        <v>23</v>
      </c>
      <c r="U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TY104342</t>
        </is>
      </c>
      <c r="B4351" s="68" t="n">
        <v>46239</v>
      </c>
      <c r="C4351" s="69" t="n">
        <v>2026</v>
      </c>
      <c r="D4351" t="inlineStr">
        <is>
          <t>Aug</t>
        </is>
      </c>
      <c r="E4351" t="inlineStr">
        <is>
          <t>Japan</t>
        </is>
      </c>
      <c r="F4351" t="inlineStr">
        <is>
          <t>Japan</t>
        </is>
      </c>
      <c r="G4351" t="inlineStr">
        <is>
          <t>Prius</t>
        </is>
      </c>
      <c r="H4351" t="inlineStr">
        <is>
          <t>Online reservation</t>
        </is>
      </c>
      <c r="I4351" t="inlineStr">
        <is>
          <t>Private buyer</t>
        </is>
      </c>
      <c r="J4351" t="inlineStr">
        <is>
          <t>Yuki Sato</t>
        </is>
      </c>
      <c r="K4351" s="70" t="n">
        <v>15</v>
      </c>
      <c r="L4351" s="71" t="n">
        <v>3579796.69</v>
      </c>
      <c r="M4351" s="71" t="n">
        <v>53696950.35</v>
      </c>
      <c r="N4351" s="71" t="n">
        <v>1610908.51</v>
      </c>
      <c r="O4351" s="71" t="n">
        <v>52086041.84</v>
      </c>
      <c r="P4351" s="71" t="n">
        <v>43198353.71</v>
      </c>
      <c r="Q4351" s="71" t="n">
        <v>8887688.130000001</v>
      </c>
      <c r="R4351" t="inlineStr">
        <is>
          <t>NG-01</t>
        </is>
      </c>
      <c r="S4351" t="inlineStr">
        <is>
          <t>Hybrid</t>
        </is>
      </c>
      <c r="T4351" s="70" t="n">
        <v>14</v>
      </c>
      <c r="U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TY104343</t>
        </is>
      </c>
      <c r="B4352" s="68" t="n">
        <v>46239</v>
      </c>
      <c r="C4352" s="69" t="n">
        <v>2026</v>
      </c>
      <c r="D4352" t="inlineStr">
        <is>
          <t>Aug</t>
        </is>
      </c>
      <c r="E4352" t="inlineStr">
        <is>
          <t>Asia</t>
        </is>
      </c>
      <c r="F4352" t="inlineStr">
        <is>
          <t>India</t>
        </is>
      </c>
      <c r="G4352" t="inlineStr">
        <is>
          <t>bZ4X</t>
        </is>
      </c>
      <c r="H4352" t="inlineStr">
        <is>
          <t>Fleet</t>
        </is>
      </c>
      <c r="I4352" t="inlineStr">
        <is>
          <t>Company fleet</t>
        </is>
      </c>
      <c r="J4352" t="inlineStr">
        <is>
          <t>Wei Chen</t>
        </is>
      </c>
      <c r="K4352" s="70" t="n">
        <v>40</v>
      </c>
      <c r="L4352" s="71" t="n">
        <v>6612747.6</v>
      </c>
      <c r="M4352" s="71" t="n">
        <v>264509904</v>
      </c>
      <c r="N4352" s="71" t="n">
        <v>0</v>
      </c>
      <c r="O4352" s="71" t="n">
        <v>264509904</v>
      </c>
      <c r="P4352" s="71" t="n">
        <v>211705054.68</v>
      </c>
      <c r="Q4352" s="71" t="n">
        <v>52804849.32</v>
      </c>
      <c r="R4352" t="inlineStr">
        <is>
          <t>BL-04</t>
        </is>
      </c>
      <c r="S4352" t="inlineStr">
        <is>
          <t>EV</t>
        </is>
      </c>
      <c r="T4352" s="70" t="n">
        <v>39</v>
      </c>
      <c r="U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TY104344</t>
        </is>
      </c>
      <c r="B4353" s="68" t="n">
        <v>46239</v>
      </c>
      <c r="C4353" s="69" t="n">
        <v>2026</v>
      </c>
      <c r="D4353" t="inlineStr">
        <is>
          <t>Aug</t>
        </is>
      </c>
      <c r="E4353" t="inlineStr">
        <is>
          <t>Asia</t>
        </is>
      </c>
      <c r="F4353" t="inlineStr">
        <is>
          <t>Thailand</t>
        </is>
      </c>
      <c r="G4353" t="inlineStr">
        <is>
          <t>RAV4</t>
        </is>
      </c>
      <c r="H4353" t="inlineStr">
        <is>
          <t>Dealer retail</t>
        </is>
      </c>
      <c r="I4353" t="inlineStr">
        <is>
          <t>Company fleet</t>
        </is>
      </c>
      <c r="J4353" t="inlineStr">
        <is>
          <t>Hiroshi Tanaka</t>
        </is>
      </c>
      <c r="K4353" s="70" t="n">
        <v>25</v>
      </c>
      <c r="L4353" s="71" t="n">
        <v>3550460.95</v>
      </c>
      <c r="M4353" s="71" t="n">
        <v>88761523.75</v>
      </c>
      <c r="N4353" s="71" t="n">
        <v>4438076.19</v>
      </c>
      <c r="O4353" s="71" t="n">
        <v>84323447.56</v>
      </c>
      <c r="P4353" s="71" t="n">
        <v>68790248.65000001</v>
      </c>
      <c r="Q4353" s="71" t="n">
        <v>15533198.91</v>
      </c>
      <c r="R4353" t="inlineStr">
        <is>
          <t>BK-02</t>
        </is>
      </c>
      <c r="S4353" t="inlineStr">
        <is>
          <t>Hybrid</t>
        </is>
      </c>
      <c r="T4353" s="70" t="n">
        <v>24</v>
      </c>
      <c r="U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TY104345</t>
        </is>
      </c>
      <c r="B4354" s="68" t="n">
        <v>46239</v>
      </c>
      <c r="C4354" s="69" t="n">
        <v>2026</v>
      </c>
      <c r="D4354" t="inlineStr">
        <is>
          <t>Aug</t>
        </is>
      </c>
      <c r="E4354" t="inlineStr">
        <is>
          <t>Europe</t>
        </is>
      </c>
      <c r="F4354" t="inlineStr">
        <is>
          <t>Germany</t>
        </is>
      </c>
      <c r="G4354" t="inlineStr">
        <is>
          <t>Camry</t>
        </is>
      </c>
      <c r="H4354" t="inlineStr">
        <is>
          <t>Dealer retail</t>
        </is>
      </c>
      <c r="I4354" t="inlineStr">
        <is>
          <t>Private buyer</t>
        </is>
      </c>
      <c r="J4354" t="inlineStr">
        <is>
          <t>Mei Lin</t>
        </is>
      </c>
      <c r="K4354" s="70" t="n">
        <v>27</v>
      </c>
      <c r="L4354" s="71" t="n">
        <v>4051071.67</v>
      </c>
      <c r="M4354" s="71" t="n">
        <v>109378935.09</v>
      </c>
      <c r="N4354" s="71" t="n">
        <v>3281368.05</v>
      </c>
      <c r="O4354" s="71" t="n">
        <v>106097567.04</v>
      </c>
      <c r="P4354" s="71" t="n">
        <v>83516099.40000001</v>
      </c>
      <c r="Q4354" s="71" t="n">
        <v>22581467.64</v>
      </c>
      <c r="R4354" t="inlineStr">
        <is>
          <t>BE-01</t>
        </is>
      </c>
      <c r="S4354" t="inlineStr">
        <is>
          <t>Hybrid</t>
        </is>
      </c>
      <c r="T4354" s="70" t="n">
        <v>28</v>
      </c>
      <c r="U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TY104346</t>
        </is>
      </c>
      <c r="B4355" s="68" t="n">
        <v>46239</v>
      </c>
      <c r="C4355" s="69" t="n">
        <v>2026</v>
      </c>
      <c r="D4355" t="inlineStr">
        <is>
          <t>Aug</t>
        </is>
      </c>
      <c r="E4355" t="inlineStr">
        <is>
          <t>Japan</t>
        </is>
      </c>
      <c r="F4355" t="inlineStr">
        <is>
          <t>Japan</t>
        </is>
      </c>
      <c r="G4355" t="inlineStr">
        <is>
          <t>RAV4</t>
        </is>
      </c>
      <c r="H4355" t="inlineStr">
        <is>
          <t>Dealer retail</t>
        </is>
      </c>
      <c r="I4355" t="inlineStr">
        <is>
          <t>Private buyer</t>
        </is>
      </c>
      <c r="J4355" t="inlineStr">
        <is>
          <t>Ana Costa</t>
        </is>
      </c>
      <c r="K4355" s="70" t="n">
        <v>15</v>
      </c>
      <c r="L4355" s="71" t="n">
        <v>3645225.81</v>
      </c>
      <c r="M4355" s="71" t="n">
        <v>54678387.15</v>
      </c>
      <c r="N4355" s="71" t="n">
        <v>2733919.36</v>
      </c>
      <c r="O4355" s="71" t="n">
        <v>51944467.79</v>
      </c>
      <c r="P4355" s="71" t="n">
        <v>43373100.13</v>
      </c>
      <c r="Q4355" s="71" t="n">
        <v>8571367.66</v>
      </c>
      <c r="R4355" t="inlineStr">
        <is>
          <t>NG-02</t>
        </is>
      </c>
      <c r="S4355" t="inlineStr">
        <is>
          <t>Hybrid</t>
        </is>
      </c>
      <c r="T4355" s="70" t="n">
        <v>15</v>
      </c>
      <c r="U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TY104347</t>
        </is>
      </c>
      <c r="B4356" s="68" t="n">
        <v>46239</v>
      </c>
      <c r="C4356" s="69" t="n">
        <v>2026</v>
      </c>
      <c r="D4356" t="inlineStr">
        <is>
          <t>Aug</t>
        </is>
      </c>
      <c r="E4356" t="inlineStr">
        <is>
          <t>Europe</t>
        </is>
      </c>
      <c r="F4356" t="inlineStr">
        <is>
          <t>UK</t>
        </is>
      </c>
      <c r="G4356" t="inlineStr">
        <is>
          <t>Corolla</t>
        </is>
      </c>
      <c r="H4356" t="inlineStr">
        <is>
          <t>Online reservation</t>
        </is>
      </c>
      <c r="I4356" t="inlineStr">
        <is>
          <t>Private buyer</t>
        </is>
      </c>
      <c r="J4356" t="inlineStr">
        <is>
          <t>Sophie Müller</t>
        </is>
      </c>
      <c r="K4356" s="70" t="n">
        <v>19</v>
      </c>
      <c r="L4356" s="71" t="n">
        <v>2659085.82</v>
      </c>
      <c r="M4356" s="71" t="n">
        <v>50522630.58</v>
      </c>
      <c r="N4356" s="71" t="n">
        <v>2526131.53</v>
      </c>
      <c r="O4356" s="71" t="n">
        <v>47996499.05</v>
      </c>
      <c r="P4356" s="71" t="n">
        <v>42319072.08</v>
      </c>
      <c r="Q4356" s="71" t="n">
        <v>5677426.97</v>
      </c>
      <c r="R4356" t="inlineStr">
        <is>
          <t>LN-03</t>
        </is>
      </c>
      <c r="S4356" t="inlineStr">
        <is>
          <t>Hybrid</t>
        </is>
      </c>
      <c r="T4356" s="70" t="n">
        <v>20</v>
      </c>
      <c r="U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TY104348</t>
        </is>
      </c>
      <c r="B4357" s="68" t="n">
        <v>46239</v>
      </c>
      <c r="C4357" s="69" t="n">
        <v>2026</v>
      </c>
      <c r="D4357" t="inlineStr">
        <is>
          <t>Aug</t>
        </is>
      </c>
      <c r="E4357" t="inlineStr">
        <is>
          <t>Asia</t>
        </is>
      </c>
      <c r="F4357" t="inlineStr">
        <is>
          <t>Indonesia</t>
        </is>
      </c>
      <c r="G4357" t="inlineStr">
        <is>
          <t>Hilux</t>
        </is>
      </c>
      <c r="H4357" t="inlineStr">
        <is>
          <t>Fleet</t>
        </is>
      </c>
      <c r="I4357" t="inlineStr">
        <is>
          <t>Private buyer</t>
        </is>
      </c>
      <c r="J4357" t="inlineStr">
        <is>
          <t>Priya Nair</t>
        </is>
      </c>
      <c r="K4357" s="70" t="n">
        <v>12</v>
      </c>
      <c r="L4357" s="71" t="n">
        <v>3826737.61</v>
      </c>
      <c r="M4357" s="71" t="n">
        <v>45920851.32</v>
      </c>
      <c r="N4357" s="71" t="n">
        <v>918417.03</v>
      </c>
      <c r="O4357" s="71" t="n">
        <v>45002434.29</v>
      </c>
      <c r="P4357" s="71" t="n">
        <v>38178811.93</v>
      </c>
      <c r="Q4357" s="71" t="n">
        <v>6823622.36</v>
      </c>
      <c r="R4357" t="inlineStr">
        <is>
          <t>JK-02</t>
        </is>
      </c>
      <c r="S4357" t="inlineStr">
        <is>
          <t>Diesel</t>
        </is>
      </c>
      <c r="T4357" s="70" t="n">
        <v>12</v>
      </c>
      <c r="U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TY104349</t>
        </is>
      </c>
      <c r="B4358" s="68" t="n">
        <v>46239</v>
      </c>
      <c r="C4358" s="69" t="n">
        <v>2026</v>
      </c>
      <c r="D4358" t="inlineStr">
        <is>
          <t>Aug</t>
        </is>
      </c>
      <c r="E4358" t="inlineStr">
        <is>
          <t>Japan</t>
        </is>
      </c>
      <c r="F4358" t="inlineStr">
        <is>
          <t>Japan</t>
        </is>
      </c>
      <c r="G4358" t="inlineStr">
        <is>
          <t>RAV4</t>
        </is>
      </c>
      <c r="H4358" t="inlineStr">
        <is>
          <t>Dealer retail</t>
        </is>
      </c>
      <c r="I4358" t="inlineStr">
        <is>
          <t>Private buyer</t>
        </is>
      </c>
      <c r="J4358" t="inlineStr">
        <is>
          <t>Hiroshi Tanaka</t>
        </is>
      </c>
      <c r="K4358" s="70" t="n">
        <v>3</v>
      </c>
      <c r="L4358" s="71" t="n">
        <v>3731318.4</v>
      </c>
      <c r="M4358" s="71" t="n">
        <v>11193955.2</v>
      </c>
      <c r="N4358" s="71" t="n">
        <v>559697.76</v>
      </c>
      <c r="O4358" s="71" t="n">
        <v>10634257.44</v>
      </c>
      <c r="P4358" s="71" t="n">
        <v>8244989.49</v>
      </c>
      <c r="Q4358" s="71" t="n">
        <v>2389267.95</v>
      </c>
      <c r="R4358" t="inlineStr">
        <is>
          <t>NG-01</t>
        </is>
      </c>
      <c r="S4358" t="inlineStr">
        <is>
          <t>Hybrid</t>
        </is>
      </c>
      <c r="T4358" s="70" t="n">
        <v>3</v>
      </c>
      <c r="U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TY104350</t>
        </is>
      </c>
      <c r="B4359" s="68" t="n">
        <v>46239</v>
      </c>
      <c r="C4359" s="69" t="n">
        <v>2026</v>
      </c>
      <c r="D4359" t="inlineStr">
        <is>
          <t>Aug</t>
        </is>
      </c>
      <c r="E4359" t="inlineStr">
        <is>
          <t>Europe</t>
        </is>
      </c>
      <c r="F4359" t="inlineStr">
        <is>
          <t>UK</t>
        </is>
      </c>
      <c r="G4359" t="inlineStr">
        <is>
          <t>RAV4</t>
        </is>
      </c>
      <c r="H4359" t="inlineStr">
        <is>
          <t>Fleet</t>
        </is>
      </c>
      <c r="I4359" t="inlineStr">
        <is>
          <t>Company fleet</t>
        </is>
      </c>
      <c r="J4359" t="inlineStr">
        <is>
          <t>Hiroshi Tanaka</t>
        </is>
      </c>
      <c r="K4359" s="70" t="n">
        <v>40</v>
      </c>
      <c r="L4359" s="71" t="n">
        <v>3556922.27</v>
      </c>
      <c r="M4359" s="71" t="n">
        <v>142276890.8</v>
      </c>
      <c r="N4359" s="71" t="n">
        <v>7113844.54</v>
      </c>
      <c r="O4359" s="71" t="n">
        <v>135163046.26</v>
      </c>
      <c r="P4359" s="71" t="n">
        <v>111278378.83</v>
      </c>
      <c r="Q4359" s="71" t="n">
        <v>23884667.43</v>
      </c>
      <c r="R4359" t="inlineStr">
        <is>
          <t>LN-03</t>
        </is>
      </c>
      <c r="S4359" t="inlineStr">
        <is>
          <t>Hybrid</t>
        </is>
      </c>
      <c r="T4359" s="70" t="n">
        <v>43</v>
      </c>
      <c r="U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TY104351</t>
        </is>
      </c>
      <c r="B4360" s="68" t="n">
        <v>46239</v>
      </c>
      <c r="C4360" s="69" t="n">
        <v>2026</v>
      </c>
      <c r="D4360" t="inlineStr">
        <is>
          <t>Aug</t>
        </is>
      </c>
      <c r="E4360" t="inlineStr">
        <is>
          <t>Asia</t>
        </is>
      </c>
      <c r="F4360" t="inlineStr">
        <is>
          <t>India</t>
        </is>
      </c>
      <c r="G4360" t="inlineStr">
        <is>
          <t>RAV4</t>
        </is>
      </c>
      <c r="H4360" t="inlineStr">
        <is>
          <t>Dealer retail</t>
        </is>
      </c>
      <c r="I4360" t="inlineStr">
        <is>
          <t>Private buyer</t>
        </is>
      </c>
      <c r="J4360" t="inlineStr">
        <is>
          <t>Noah Smith</t>
        </is>
      </c>
      <c r="K4360" s="70" t="n">
        <v>21</v>
      </c>
      <c r="L4360" s="71" t="n">
        <v>3697552.03</v>
      </c>
      <c r="M4360" s="71" t="n">
        <v>77648592.63</v>
      </c>
      <c r="N4360" s="71" t="n">
        <v>0</v>
      </c>
      <c r="O4360" s="71" t="n">
        <v>77648592.63</v>
      </c>
      <c r="P4360" s="71" t="n">
        <v>58510661.54</v>
      </c>
      <c r="Q4360" s="71" t="n">
        <v>19137931.09</v>
      </c>
      <c r="R4360" t="inlineStr">
        <is>
          <t>DL-03</t>
        </is>
      </c>
      <c r="S4360" t="inlineStr">
        <is>
          <t>Hybrid</t>
        </is>
      </c>
      <c r="T4360" s="70" t="n">
        <v>20</v>
      </c>
      <c r="U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TY104352</t>
        </is>
      </c>
      <c r="B4361" s="68" t="n">
        <v>46239</v>
      </c>
      <c r="C4361" s="69" t="n">
        <v>2026</v>
      </c>
      <c r="D4361" t="inlineStr">
        <is>
          <t>Aug</t>
        </is>
      </c>
      <c r="E4361" t="inlineStr">
        <is>
          <t>Asia</t>
        </is>
      </c>
      <c r="F4361" t="inlineStr">
        <is>
          <t>Thailand</t>
        </is>
      </c>
      <c r="G4361" t="inlineStr">
        <is>
          <t>RAV4</t>
        </is>
      </c>
      <c r="H4361" t="inlineStr">
        <is>
          <t>Dealer retail</t>
        </is>
      </c>
      <c r="I4361" t="inlineStr">
        <is>
          <t>Private buyer</t>
        </is>
      </c>
      <c r="J4361" t="inlineStr">
        <is>
          <t>Lucas Martin</t>
        </is>
      </c>
      <c r="K4361" s="70" t="n">
        <v>36</v>
      </c>
      <c r="L4361" s="71" t="n">
        <v>3629253.16</v>
      </c>
      <c r="M4361" s="71" t="n">
        <v>130653113.76</v>
      </c>
      <c r="N4361" s="71" t="n">
        <v>6532655.69</v>
      </c>
      <c r="O4361" s="71" t="n">
        <v>124120458.07</v>
      </c>
      <c r="P4361" s="71" t="n">
        <v>102670757.02</v>
      </c>
      <c r="Q4361" s="71" t="n">
        <v>21449701.05</v>
      </c>
      <c r="R4361" t="inlineStr">
        <is>
          <t>BK-03</t>
        </is>
      </c>
      <c r="S4361" t="inlineStr">
        <is>
          <t>Hybrid</t>
        </is>
      </c>
      <c r="T4361" s="70" t="n">
        <v>36</v>
      </c>
      <c r="U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TY104353</t>
        </is>
      </c>
      <c r="B4362" s="68" t="n">
        <v>46239</v>
      </c>
      <c r="C4362" s="69" t="n">
        <v>2026</v>
      </c>
      <c r="D4362" t="inlineStr">
        <is>
          <t>Aug</t>
        </is>
      </c>
      <c r="E4362" t="inlineStr">
        <is>
          <t>Middle East</t>
        </is>
      </c>
      <c r="F4362" t="inlineStr">
        <is>
          <t>UAE</t>
        </is>
      </c>
      <c r="G4362" t="inlineStr">
        <is>
          <t>RAV4</t>
        </is>
      </c>
      <c r="H4362" t="inlineStr">
        <is>
          <t>Dealer retail</t>
        </is>
      </c>
      <c r="I4362" t="inlineStr">
        <is>
          <t>Private buyer</t>
        </is>
      </c>
      <c r="J4362" t="inlineStr">
        <is>
          <t>Amir Khan</t>
        </is>
      </c>
      <c r="K4362" s="70" t="n">
        <v>9</v>
      </c>
      <c r="L4362" s="71" t="n">
        <v>3687907.77</v>
      </c>
      <c r="M4362" s="71" t="n">
        <v>33191169.93</v>
      </c>
      <c r="N4362" s="71" t="n">
        <v>995735.1</v>
      </c>
      <c r="O4362" s="71" t="n">
        <v>32195434.83</v>
      </c>
      <c r="P4362" s="71" t="n">
        <v>25040791.03</v>
      </c>
      <c r="Q4362" s="71" t="n">
        <v>7154643.8</v>
      </c>
      <c r="R4362" t="inlineStr">
        <is>
          <t>DB-02</t>
        </is>
      </c>
      <c r="S4362" t="inlineStr">
        <is>
          <t>Hybrid</t>
        </is>
      </c>
      <c r="T4362" s="70" t="n">
        <v>10</v>
      </c>
      <c r="U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TY104354</t>
        </is>
      </c>
      <c r="B4363" s="68" t="n">
        <v>46240</v>
      </c>
      <c r="C4363" s="69" t="n">
        <v>2026</v>
      </c>
      <c r="D4363" t="inlineStr">
        <is>
          <t>Aug</t>
        </is>
      </c>
      <c r="E4363" t="inlineStr">
        <is>
          <t>Asia</t>
        </is>
      </c>
      <c r="F4363" t="inlineStr">
        <is>
          <t>Indonesia</t>
        </is>
      </c>
      <c r="G4363" t="inlineStr">
        <is>
          <t>RAV4</t>
        </is>
      </c>
      <c r="H4363" t="inlineStr">
        <is>
          <t>Fleet</t>
        </is>
      </c>
      <c r="I4363" t="inlineStr">
        <is>
          <t>Private buyer</t>
        </is>
      </c>
      <c r="J4363" t="inlineStr">
        <is>
          <t>Aisha Bello</t>
        </is>
      </c>
      <c r="K4363" s="70" t="n">
        <v>41</v>
      </c>
      <c r="L4363" s="71" t="n">
        <v>3556367.53</v>
      </c>
      <c r="M4363" s="71" t="n">
        <v>145811068.73</v>
      </c>
      <c r="N4363" s="71" t="n">
        <v>0</v>
      </c>
      <c r="O4363" s="71" t="n">
        <v>145811068.73</v>
      </c>
      <c r="P4363" s="71" t="n">
        <v>118317659.83</v>
      </c>
      <c r="Q4363" s="71" t="n">
        <v>27493408.9</v>
      </c>
      <c r="R4363" t="inlineStr">
        <is>
          <t>JK-01</t>
        </is>
      </c>
      <c r="S4363" t="inlineStr">
        <is>
          <t>Petrol</t>
        </is>
      </c>
      <c r="T4363" s="70" t="n">
        <v>43</v>
      </c>
      <c r="U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TY104355</t>
        </is>
      </c>
      <c r="B4364" s="68" t="n">
        <v>46240</v>
      </c>
      <c r="C4364" s="69" t="n">
        <v>2026</v>
      </c>
      <c r="D4364" t="inlineStr">
        <is>
          <t>Aug</t>
        </is>
      </c>
      <c r="E4364" t="inlineStr">
        <is>
          <t>North America</t>
        </is>
      </c>
      <c r="F4364" t="inlineStr">
        <is>
          <t>USA</t>
        </is>
      </c>
      <c r="G4364" t="inlineStr">
        <is>
          <t>RAV4</t>
        </is>
      </c>
      <c r="H4364" t="inlineStr">
        <is>
          <t>Fleet</t>
        </is>
      </c>
      <c r="I4364" t="inlineStr">
        <is>
          <t>Company fleet</t>
        </is>
      </c>
      <c r="J4364" t="inlineStr">
        <is>
          <t>Carlos Silva</t>
        </is>
      </c>
      <c r="K4364" s="70" t="n">
        <v>29</v>
      </c>
      <c r="L4364" s="71" t="n">
        <v>3707545.58</v>
      </c>
      <c r="M4364" s="71" t="n">
        <v>107518821.82</v>
      </c>
      <c r="N4364" s="71" t="n">
        <v>0</v>
      </c>
      <c r="O4364" s="71" t="n">
        <v>107518821.82</v>
      </c>
      <c r="P4364" s="71" t="n">
        <v>82359802.22</v>
      </c>
      <c r="Q4364" s="71" t="n">
        <v>25159019.6</v>
      </c>
      <c r="R4364" t="inlineStr">
        <is>
          <t>TX-03</t>
        </is>
      </c>
      <c r="S4364" t="inlineStr">
        <is>
          <t>Petrol</t>
        </is>
      </c>
      <c r="T4364" s="70" t="n">
        <v>31</v>
      </c>
      <c r="U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TY104356</t>
        </is>
      </c>
      <c r="B4365" s="68" t="n">
        <v>46240</v>
      </c>
      <c r="C4365" s="69" t="n">
        <v>2026</v>
      </c>
      <c r="D4365" t="inlineStr">
        <is>
          <t>Aug</t>
        </is>
      </c>
      <c r="E4365" t="inlineStr">
        <is>
          <t>North America</t>
        </is>
      </c>
      <c r="F4365" t="inlineStr">
        <is>
          <t>USA</t>
        </is>
      </c>
      <c r="G4365" t="inlineStr">
        <is>
          <t>Hilux</t>
        </is>
      </c>
      <c r="H4365" t="inlineStr">
        <is>
          <t>Dealer retail</t>
        </is>
      </c>
      <c r="I4365" t="inlineStr">
        <is>
          <t>Company fleet</t>
        </is>
      </c>
      <c r="J4365" t="inlineStr">
        <is>
          <t>Amir Khan</t>
        </is>
      </c>
      <c r="K4365" s="70" t="n">
        <v>34</v>
      </c>
      <c r="L4365" s="71" t="n">
        <v>4108718.15</v>
      </c>
      <c r="M4365" s="71" t="n">
        <v>139696417.1</v>
      </c>
      <c r="N4365" s="71" t="n">
        <v>2793928.34</v>
      </c>
      <c r="O4365" s="71" t="n">
        <v>136902488.76</v>
      </c>
      <c r="P4365" s="71" t="n">
        <v>108434450.74</v>
      </c>
      <c r="Q4365" s="71" t="n">
        <v>28468038.02</v>
      </c>
      <c r="R4365" t="inlineStr">
        <is>
          <t>NY-02</t>
        </is>
      </c>
      <c r="S4365" t="inlineStr">
        <is>
          <t>Diesel</t>
        </is>
      </c>
      <c r="T4365" s="70" t="n">
        <v>34</v>
      </c>
      <c r="U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TY104357</t>
        </is>
      </c>
      <c r="B4366" s="68" t="n">
        <v>46240</v>
      </c>
      <c r="C4366" s="69" t="n">
        <v>2026</v>
      </c>
      <c r="D4366" t="inlineStr">
        <is>
          <t>Aug</t>
        </is>
      </c>
      <c r="E4366" t="inlineStr">
        <is>
          <t>Japan</t>
        </is>
      </c>
      <c r="F4366" t="inlineStr">
        <is>
          <t>Japan</t>
        </is>
      </c>
      <c r="G4366" t="inlineStr">
        <is>
          <t>Prius</t>
        </is>
      </c>
      <c r="H4366" t="inlineStr">
        <is>
          <t>Dealer retail</t>
        </is>
      </c>
      <c r="I4366" t="inlineStr">
        <is>
          <t>Private buyer</t>
        </is>
      </c>
      <c r="J4366" t="inlineStr">
        <is>
          <t>Emma Clarke</t>
        </is>
      </c>
      <c r="K4366" s="70" t="n">
        <v>22</v>
      </c>
      <c r="L4366" s="71" t="n">
        <v>3610386.12</v>
      </c>
      <c r="M4366" s="71" t="n">
        <v>79428494.64</v>
      </c>
      <c r="N4366" s="71" t="n">
        <v>0</v>
      </c>
      <c r="O4366" s="71" t="n">
        <v>79428494.64</v>
      </c>
      <c r="P4366" s="71" t="n">
        <v>63187634.11</v>
      </c>
      <c r="Q4366" s="71" t="n">
        <v>16240860.53</v>
      </c>
      <c r="R4366" t="inlineStr">
        <is>
          <t>NG-01</t>
        </is>
      </c>
      <c r="S4366" t="inlineStr">
        <is>
          <t>Hybrid</t>
        </is>
      </c>
      <c r="T4366" s="70" t="n">
        <v>21</v>
      </c>
      <c r="U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TY104358</t>
        </is>
      </c>
      <c r="B4367" s="68" t="n">
        <v>46240</v>
      </c>
      <c r="C4367" s="69" t="n">
        <v>2026</v>
      </c>
      <c r="D4367" t="inlineStr">
        <is>
          <t>Aug</t>
        </is>
      </c>
      <c r="E4367" t="inlineStr">
        <is>
          <t>Europe</t>
        </is>
      </c>
      <c r="F4367" t="inlineStr">
        <is>
          <t>France</t>
        </is>
      </c>
      <c r="G4367" t="inlineStr">
        <is>
          <t>RAV4</t>
        </is>
      </c>
      <c r="H4367" t="inlineStr">
        <is>
          <t>Fleet</t>
        </is>
      </c>
      <c r="I4367" t="inlineStr">
        <is>
          <t>Private buyer</t>
        </is>
      </c>
      <c r="J4367" t="inlineStr">
        <is>
          <t>Zoya Ahmed</t>
        </is>
      </c>
      <c r="K4367" s="70" t="n">
        <v>12</v>
      </c>
      <c r="L4367" s="71" t="n">
        <v>3753152.47</v>
      </c>
      <c r="M4367" s="71" t="n">
        <v>45037829.64</v>
      </c>
      <c r="N4367" s="71" t="n">
        <v>1351134.89</v>
      </c>
      <c r="O4367" s="71" t="n">
        <v>43686694.75</v>
      </c>
      <c r="P4367" s="71" t="n">
        <v>35475379.63</v>
      </c>
      <c r="Q4367" s="71" t="n">
        <v>8211315.12</v>
      </c>
      <c r="R4367" t="inlineStr">
        <is>
          <t>PA-02</t>
        </is>
      </c>
      <c r="S4367" t="inlineStr">
        <is>
          <t>Petrol</t>
        </is>
      </c>
      <c r="T4367" s="70" t="n">
        <v>12</v>
      </c>
      <c r="U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TY104359</t>
        </is>
      </c>
      <c r="B4368" s="68" t="n">
        <v>46240</v>
      </c>
      <c r="C4368" s="69" t="n">
        <v>2026</v>
      </c>
      <c r="D4368" t="inlineStr">
        <is>
          <t>Aug</t>
        </is>
      </c>
      <c r="E4368" t="inlineStr">
        <is>
          <t>North America</t>
        </is>
      </c>
      <c r="F4368" t="inlineStr">
        <is>
          <t>Canada</t>
        </is>
      </c>
      <c r="G4368" t="inlineStr">
        <is>
          <t>Corolla</t>
        </is>
      </c>
      <c r="H4368" t="inlineStr">
        <is>
          <t>Dealer retail</t>
        </is>
      </c>
      <c r="I4368" t="inlineStr">
        <is>
          <t>Private buyer</t>
        </is>
      </c>
      <c r="J4368" t="inlineStr">
        <is>
          <t>Sara Rossi</t>
        </is>
      </c>
      <c r="K4368" s="70" t="n">
        <v>43</v>
      </c>
      <c r="L4368" s="71" t="n">
        <v>2814849.91</v>
      </c>
      <c r="M4368" s="71" t="n">
        <v>121038546.13</v>
      </c>
      <c r="N4368" s="71" t="n">
        <v>3631156.38</v>
      </c>
      <c r="O4368" s="71" t="n">
        <v>117407389.75</v>
      </c>
      <c r="P4368" s="71" t="n">
        <v>96626368.75</v>
      </c>
      <c r="Q4368" s="71" t="n">
        <v>20781021</v>
      </c>
      <c r="R4368" t="inlineStr">
        <is>
          <t>TO-03</t>
        </is>
      </c>
      <c r="S4368" t="inlineStr">
        <is>
          <t>Petrol</t>
        </is>
      </c>
      <c r="T4368" s="70" t="n">
        <v>45</v>
      </c>
      <c r="U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TY104360</t>
        </is>
      </c>
      <c r="B4369" s="68" t="n">
        <v>46240</v>
      </c>
      <c r="C4369" s="69" t="n">
        <v>2026</v>
      </c>
      <c r="D4369" t="inlineStr">
        <is>
          <t>Aug</t>
        </is>
      </c>
      <c r="E4369" t="inlineStr">
        <is>
          <t>Asia</t>
        </is>
      </c>
      <c r="F4369" t="inlineStr">
        <is>
          <t>Thailand</t>
        </is>
      </c>
      <c r="G4369" t="inlineStr">
        <is>
          <t>Hilux</t>
        </is>
      </c>
      <c r="H4369" t="inlineStr">
        <is>
          <t>Dealer retail</t>
        </is>
      </c>
      <c r="I4369" t="inlineStr">
        <is>
          <t>Private buyer</t>
        </is>
      </c>
      <c r="J4369" t="inlineStr">
        <is>
          <t>Ana Costa</t>
        </is>
      </c>
      <c r="K4369" s="70" t="n">
        <v>47</v>
      </c>
      <c r="L4369" s="71" t="n">
        <v>4175561.83</v>
      </c>
      <c r="M4369" s="71" t="n">
        <v>196251406.01</v>
      </c>
      <c r="N4369" s="71" t="n">
        <v>5887542.18</v>
      </c>
      <c r="O4369" s="71" t="n">
        <v>190363863.83</v>
      </c>
      <c r="P4369" s="71" t="n">
        <v>149894554.44</v>
      </c>
      <c r="Q4369" s="71" t="n">
        <v>40469309.39</v>
      </c>
      <c r="R4369" t="inlineStr">
        <is>
          <t>BK-04</t>
        </is>
      </c>
      <c r="S4369" t="inlineStr">
        <is>
          <t>Diesel</t>
        </is>
      </c>
      <c r="T4369" s="70" t="n">
        <v>48</v>
      </c>
      <c r="U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TY104361</t>
        </is>
      </c>
      <c r="B4370" s="68" t="n">
        <v>46241</v>
      </c>
      <c r="C4370" s="69" t="n">
        <v>2026</v>
      </c>
      <c r="D4370" t="inlineStr">
        <is>
          <t>Aug</t>
        </is>
      </c>
      <c r="E4370" t="inlineStr">
        <is>
          <t>North America</t>
        </is>
      </c>
      <c r="F4370" t="inlineStr">
        <is>
          <t>USA</t>
        </is>
      </c>
      <c r="G4370" t="inlineStr">
        <is>
          <t>RAV4</t>
        </is>
      </c>
      <c r="H4370" t="inlineStr">
        <is>
          <t>Dealer retail</t>
        </is>
      </c>
      <c r="I4370" t="inlineStr">
        <is>
          <t>Government</t>
        </is>
      </c>
      <c r="J4370" t="inlineStr">
        <is>
          <t>Liam O'Brien</t>
        </is>
      </c>
      <c r="K4370" s="70" t="n">
        <v>44</v>
      </c>
      <c r="L4370" s="71" t="n">
        <v>3584667.74</v>
      </c>
      <c r="M4370" s="71" t="n">
        <v>157725380.56</v>
      </c>
      <c r="N4370" s="71" t="n">
        <v>7886269.03</v>
      </c>
      <c r="O4370" s="71" t="n">
        <v>149839111.53</v>
      </c>
      <c r="P4370" s="71" t="n">
        <v>129456971.42</v>
      </c>
      <c r="Q4370" s="71" t="n">
        <v>20382140.11</v>
      </c>
      <c r="R4370" t="inlineStr">
        <is>
          <t>NY-01</t>
        </is>
      </c>
      <c r="S4370" t="inlineStr">
        <is>
          <t>Hybrid</t>
        </is>
      </c>
      <c r="T4370" s="70" t="n">
        <v>44</v>
      </c>
      <c r="U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TY104362</t>
        </is>
      </c>
      <c r="B4371" s="68" t="n">
        <v>46241</v>
      </c>
      <c r="C4371" s="69" t="n">
        <v>2026</v>
      </c>
      <c r="D4371" t="inlineStr">
        <is>
          <t>Aug</t>
        </is>
      </c>
      <c r="E4371" t="inlineStr">
        <is>
          <t>North America</t>
        </is>
      </c>
      <c r="F4371" t="inlineStr">
        <is>
          <t>USA</t>
        </is>
      </c>
      <c r="G4371" t="inlineStr">
        <is>
          <t>Camry</t>
        </is>
      </c>
      <c r="H4371" t="inlineStr">
        <is>
          <t>Dealer retail</t>
        </is>
      </c>
      <c r="I4371" t="inlineStr">
        <is>
          <t>Private buyer</t>
        </is>
      </c>
      <c r="J4371" t="inlineStr">
        <is>
          <t>Arjun Mehta</t>
        </is>
      </c>
      <c r="K4371" s="70" t="n">
        <v>31</v>
      </c>
      <c r="L4371" s="71" t="n">
        <v>4188241.87</v>
      </c>
      <c r="M4371" s="71" t="n">
        <v>129835497.97</v>
      </c>
      <c r="N4371" s="71" t="n">
        <v>2596709.96</v>
      </c>
      <c r="O4371" s="71" t="n">
        <v>127238788.01</v>
      </c>
      <c r="P4371" s="71" t="n">
        <v>96896667.54000001</v>
      </c>
      <c r="Q4371" s="71" t="n">
        <v>30342120.47</v>
      </c>
      <c r="R4371" t="inlineStr">
        <is>
          <t>NY-04</t>
        </is>
      </c>
      <c r="S4371" t="inlineStr">
        <is>
          <t>Petrol</t>
        </is>
      </c>
      <c r="T4371" s="70" t="n">
        <v>32</v>
      </c>
      <c r="U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TY104363</t>
        </is>
      </c>
      <c r="B4372" s="68" t="n">
        <v>46241</v>
      </c>
      <c r="C4372" s="69" t="n">
        <v>2026</v>
      </c>
      <c r="D4372" t="inlineStr">
        <is>
          <t>Aug</t>
        </is>
      </c>
      <c r="E4372" t="inlineStr">
        <is>
          <t>Europe</t>
        </is>
      </c>
      <c r="F4372" t="inlineStr">
        <is>
          <t>France</t>
        </is>
      </c>
      <c r="G4372" t="inlineStr">
        <is>
          <t>Camry</t>
        </is>
      </c>
      <c r="H4372" t="inlineStr">
        <is>
          <t>Dealer retail</t>
        </is>
      </c>
      <c r="I4372" t="inlineStr">
        <is>
          <t>Private buyer</t>
        </is>
      </c>
      <c r="J4372" t="inlineStr">
        <is>
          <t>Zoya Ahmed</t>
        </is>
      </c>
      <c r="K4372" s="70" t="n">
        <v>23</v>
      </c>
      <c r="L4372" s="71" t="n">
        <v>4181019.76</v>
      </c>
      <c r="M4372" s="71" t="n">
        <v>96163454.48</v>
      </c>
      <c r="N4372" s="71" t="n">
        <v>1923269.09</v>
      </c>
      <c r="O4372" s="71" t="n">
        <v>94240185.39</v>
      </c>
      <c r="P4372" s="71" t="n">
        <v>74710723.31999999</v>
      </c>
      <c r="Q4372" s="71" t="n">
        <v>19529462.07</v>
      </c>
      <c r="R4372" t="inlineStr">
        <is>
          <t>PA-01</t>
        </is>
      </c>
      <c r="S4372" t="inlineStr">
        <is>
          <t>Hybrid</t>
        </is>
      </c>
      <c r="T4372" s="70" t="n">
        <v>23</v>
      </c>
      <c r="U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TY104364</t>
        </is>
      </c>
      <c r="B4373" s="68" t="n">
        <v>46241</v>
      </c>
      <c r="C4373" s="69" t="n">
        <v>2026</v>
      </c>
      <c r="D4373" t="inlineStr">
        <is>
          <t>Aug</t>
        </is>
      </c>
      <c r="E4373" t="inlineStr">
        <is>
          <t>Asia</t>
        </is>
      </c>
      <c r="F4373" t="inlineStr">
        <is>
          <t>Indonesia</t>
        </is>
      </c>
      <c r="G4373" t="inlineStr">
        <is>
          <t>bZ4X</t>
        </is>
      </c>
      <c r="H4373" t="inlineStr">
        <is>
          <t>Online reservation</t>
        </is>
      </c>
      <c r="I4373" t="inlineStr">
        <is>
          <t>Government</t>
        </is>
      </c>
      <c r="J4373" t="inlineStr">
        <is>
          <t>Yuki Sato</t>
        </is>
      </c>
      <c r="K4373" s="70" t="n">
        <v>40</v>
      </c>
      <c r="L4373" s="71" t="n">
        <v>7128498.23</v>
      </c>
      <c r="M4373" s="71" t="n">
        <v>285139929.2</v>
      </c>
      <c r="N4373" s="71" t="n">
        <v>5702798.58</v>
      </c>
      <c r="O4373" s="71" t="n">
        <v>279437130.62</v>
      </c>
      <c r="P4373" s="71" t="n">
        <v>213341486.75</v>
      </c>
      <c r="Q4373" s="71" t="n">
        <v>66095643.87</v>
      </c>
      <c r="R4373" t="inlineStr">
        <is>
          <t>JK-04</t>
        </is>
      </c>
      <c r="S4373" t="inlineStr">
        <is>
          <t>EV</t>
        </is>
      </c>
      <c r="T4373" s="70" t="n">
        <v>39</v>
      </c>
      <c r="U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TY104365</t>
        </is>
      </c>
      <c r="B4374" s="68" t="n">
        <v>46241</v>
      </c>
      <c r="C4374" s="69" t="n">
        <v>2026</v>
      </c>
      <c r="D4374" t="inlineStr">
        <is>
          <t>Aug</t>
        </is>
      </c>
      <c r="E4374" t="inlineStr">
        <is>
          <t>Asia</t>
        </is>
      </c>
      <c r="F4374" t="inlineStr">
        <is>
          <t>Thailand</t>
        </is>
      </c>
      <c r="G4374" t="inlineStr">
        <is>
          <t>Corolla</t>
        </is>
      </c>
      <c r="H4374" t="inlineStr">
        <is>
          <t>Fleet</t>
        </is>
      </c>
      <c r="I4374" t="inlineStr">
        <is>
          <t>Private buyer</t>
        </is>
      </c>
      <c r="J4374" t="inlineStr">
        <is>
          <t>Hiroshi Tanaka</t>
        </is>
      </c>
      <c r="K4374" s="70" t="n">
        <v>13</v>
      </c>
      <c r="L4374" s="71" t="n">
        <v>2942713.08</v>
      </c>
      <c r="M4374" s="71" t="n">
        <v>38255270.04</v>
      </c>
      <c r="N4374" s="71" t="n">
        <v>0</v>
      </c>
      <c r="O4374" s="71" t="n">
        <v>38255270.04</v>
      </c>
      <c r="P4374" s="71" t="n">
        <v>29640732.72</v>
      </c>
      <c r="Q4374" s="71" t="n">
        <v>8614537.32</v>
      </c>
      <c r="R4374" t="inlineStr">
        <is>
          <t>BK-02</t>
        </is>
      </c>
      <c r="S4374" t="inlineStr">
        <is>
          <t>Hybrid</t>
        </is>
      </c>
      <c r="T4374" s="70" t="n">
        <v>14</v>
      </c>
      <c r="U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TY104366</t>
        </is>
      </c>
      <c r="B4375" s="68" t="n">
        <v>46241</v>
      </c>
      <c r="C4375" s="69" t="n">
        <v>2026</v>
      </c>
      <c r="D4375" t="inlineStr">
        <is>
          <t>Aug</t>
        </is>
      </c>
      <c r="E4375" t="inlineStr">
        <is>
          <t>Europe</t>
        </is>
      </c>
      <c r="F4375" t="inlineStr">
        <is>
          <t>France</t>
        </is>
      </c>
      <c r="G4375" t="inlineStr">
        <is>
          <t>Corolla</t>
        </is>
      </c>
      <c r="H4375" t="inlineStr">
        <is>
          <t>Dealer retail</t>
        </is>
      </c>
      <c r="I4375" t="inlineStr">
        <is>
          <t>Private buyer</t>
        </is>
      </c>
      <c r="J4375" t="inlineStr">
        <is>
          <t>Sophie Müller</t>
        </is>
      </c>
      <c r="K4375" s="70" t="n">
        <v>40</v>
      </c>
      <c r="L4375" s="71" t="n">
        <v>2811722.35</v>
      </c>
      <c r="M4375" s="71" t="n">
        <v>112468894</v>
      </c>
      <c r="N4375" s="71" t="n">
        <v>2249377.88</v>
      </c>
      <c r="O4375" s="71" t="n">
        <v>110219516.12</v>
      </c>
      <c r="P4375" s="71" t="n">
        <v>90001311.58</v>
      </c>
      <c r="Q4375" s="71" t="n">
        <v>20218204.54</v>
      </c>
      <c r="R4375" t="inlineStr">
        <is>
          <t>PA-04</t>
        </is>
      </c>
      <c r="S4375" t="inlineStr">
        <is>
          <t>Hybrid</t>
        </is>
      </c>
      <c r="T4375" s="70" t="n">
        <v>39</v>
      </c>
      <c r="U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TY104367</t>
        </is>
      </c>
      <c r="B4376" s="68" t="n">
        <v>46241</v>
      </c>
      <c r="C4376" s="69" t="n">
        <v>2026</v>
      </c>
      <c r="D4376" t="inlineStr">
        <is>
          <t>Aug</t>
        </is>
      </c>
      <c r="E4376" t="inlineStr">
        <is>
          <t>Asia</t>
        </is>
      </c>
      <c r="F4376" t="inlineStr">
        <is>
          <t>India</t>
        </is>
      </c>
      <c r="G4376" t="inlineStr">
        <is>
          <t>bZ4X</t>
        </is>
      </c>
      <c r="H4376" t="inlineStr">
        <is>
          <t>Dealer retail</t>
        </is>
      </c>
      <c r="I4376" t="inlineStr">
        <is>
          <t>Company fleet</t>
        </is>
      </c>
      <c r="J4376" t="inlineStr">
        <is>
          <t>Wei Chen</t>
        </is>
      </c>
      <c r="K4376" s="70" t="n">
        <v>30</v>
      </c>
      <c r="L4376" s="71" t="n">
        <v>7322149.29</v>
      </c>
      <c r="M4376" s="71" t="n">
        <v>219664478.7</v>
      </c>
      <c r="N4376" s="71" t="n">
        <v>10983223.94</v>
      </c>
      <c r="O4376" s="71" t="n">
        <v>208681254.76</v>
      </c>
      <c r="P4376" s="71" t="n">
        <v>167754899.37</v>
      </c>
      <c r="Q4376" s="71" t="n">
        <v>40926355.39</v>
      </c>
      <c r="R4376" t="inlineStr">
        <is>
          <t>DL-03</t>
        </is>
      </c>
      <c r="S4376" t="inlineStr">
        <is>
          <t>EV</t>
        </is>
      </c>
      <c r="T4376" s="70" t="n">
        <v>29</v>
      </c>
      <c r="U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TY104368</t>
        </is>
      </c>
      <c r="B4377" s="68" t="n">
        <v>46241</v>
      </c>
      <c r="C4377" s="69" t="n">
        <v>2026</v>
      </c>
      <c r="D4377" t="inlineStr">
        <is>
          <t>Aug</t>
        </is>
      </c>
      <c r="E4377" t="inlineStr">
        <is>
          <t>Japan</t>
        </is>
      </c>
      <c r="F4377" t="inlineStr">
        <is>
          <t>Japan</t>
        </is>
      </c>
      <c r="G4377" t="inlineStr">
        <is>
          <t>Corolla</t>
        </is>
      </c>
      <c r="H4377" t="inlineStr">
        <is>
          <t>Fleet</t>
        </is>
      </c>
      <c r="I4377" t="inlineStr">
        <is>
          <t>Government</t>
        </is>
      </c>
      <c r="J4377" t="inlineStr">
        <is>
          <t>Ravindra Patil</t>
        </is>
      </c>
      <c r="K4377" s="70" t="n">
        <v>2</v>
      </c>
      <c r="L4377" s="71" t="n">
        <v>2945429.57</v>
      </c>
      <c r="M4377" s="71" t="n">
        <v>5890859.14</v>
      </c>
      <c r="N4377" s="71" t="n">
        <v>117817.18</v>
      </c>
      <c r="O4377" s="71" t="n">
        <v>5773041.96</v>
      </c>
      <c r="P4377" s="71" t="n">
        <v>4565409.63</v>
      </c>
      <c r="Q4377" s="71" t="n">
        <v>1207632.33</v>
      </c>
      <c r="R4377" t="inlineStr">
        <is>
          <t>TK-02</t>
        </is>
      </c>
      <c r="S4377" t="inlineStr">
        <is>
          <t>Hybrid</t>
        </is>
      </c>
      <c r="T4377" s="70" t="n">
        <v>2</v>
      </c>
      <c r="U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TY104369</t>
        </is>
      </c>
      <c r="B4378" s="68" t="n">
        <v>46241</v>
      </c>
      <c r="C4378" s="69" t="n">
        <v>2026</v>
      </c>
      <c r="D4378" t="inlineStr">
        <is>
          <t>Aug</t>
        </is>
      </c>
      <c r="E4378" t="inlineStr">
        <is>
          <t>Asia</t>
        </is>
      </c>
      <c r="F4378" t="inlineStr">
        <is>
          <t>Indonesia</t>
        </is>
      </c>
      <c r="G4378" t="inlineStr">
        <is>
          <t>Hilux</t>
        </is>
      </c>
      <c r="H4378" t="inlineStr">
        <is>
          <t>Dealer retail</t>
        </is>
      </c>
      <c r="I4378" t="inlineStr">
        <is>
          <t>Company fleet</t>
        </is>
      </c>
      <c r="J4378" t="inlineStr">
        <is>
          <t>Arjun Mehta</t>
        </is>
      </c>
      <c r="K4378" s="70" t="n">
        <v>12</v>
      </c>
      <c r="L4378" s="71" t="n">
        <v>4064794.37</v>
      </c>
      <c r="M4378" s="71" t="n">
        <v>48777532.44</v>
      </c>
      <c r="N4378" s="71" t="n">
        <v>975550.65</v>
      </c>
      <c r="O4378" s="71" t="n">
        <v>47801981.79</v>
      </c>
      <c r="P4378" s="71" t="n">
        <v>37287639.75</v>
      </c>
      <c r="Q4378" s="71" t="n">
        <v>10514342.04</v>
      </c>
      <c r="R4378" t="inlineStr">
        <is>
          <t>JK-03</t>
        </is>
      </c>
      <c r="S4378" t="inlineStr">
        <is>
          <t>Petrol</t>
        </is>
      </c>
      <c r="T4378" s="70" t="n">
        <v>13</v>
      </c>
      <c r="U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TY104370</t>
        </is>
      </c>
      <c r="B4379" s="68" t="n">
        <v>46241</v>
      </c>
      <c r="C4379" s="69" t="n">
        <v>2026</v>
      </c>
      <c r="D4379" t="inlineStr">
        <is>
          <t>Aug</t>
        </is>
      </c>
      <c r="E4379" t="inlineStr">
        <is>
          <t>Japan</t>
        </is>
      </c>
      <c r="F4379" t="inlineStr">
        <is>
          <t>Japan</t>
        </is>
      </c>
      <c r="G4379" t="inlineStr">
        <is>
          <t>Corolla</t>
        </is>
      </c>
      <c r="H4379" t="inlineStr">
        <is>
          <t>Dealer retail</t>
        </is>
      </c>
      <c r="I4379" t="inlineStr">
        <is>
          <t>Government</t>
        </is>
      </c>
      <c r="J4379" t="inlineStr">
        <is>
          <t>Zoya Ahmed</t>
        </is>
      </c>
      <c r="K4379" s="70" t="n">
        <v>19</v>
      </c>
      <c r="L4379" s="71" t="n">
        <v>2815978.51</v>
      </c>
      <c r="M4379" s="71" t="n">
        <v>53503591.69</v>
      </c>
      <c r="N4379" s="71" t="n">
        <v>2675179.58</v>
      </c>
      <c r="O4379" s="71" t="n">
        <v>50828412.11</v>
      </c>
      <c r="P4379" s="71" t="n">
        <v>44053468.48</v>
      </c>
      <c r="Q4379" s="71" t="n">
        <v>6774943.63</v>
      </c>
      <c r="R4379" t="inlineStr">
        <is>
          <t>NG-02</t>
        </is>
      </c>
      <c r="S4379" t="inlineStr">
        <is>
          <t>Petrol</t>
        </is>
      </c>
      <c r="T4379" s="70" t="n">
        <v>20</v>
      </c>
      <c r="U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TY104371</t>
        </is>
      </c>
      <c r="B4380" s="68" t="n">
        <v>46241</v>
      </c>
      <c r="C4380" s="69" t="n">
        <v>2026</v>
      </c>
      <c r="D4380" t="inlineStr">
        <is>
          <t>Aug</t>
        </is>
      </c>
      <c r="E4380" t="inlineStr">
        <is>
          <t>Asia</t>
        </is>
      </c>
      <c r="F4380" t="inlineStr">
        <is>
          <t>Thailand</t>
        </is>
      </c>
      <c r="G4380" t="inlineStr">
        <is>
          <t>Prius</t>
        </is>
      </c>
      <c r="H4380" t="inlineStr">
        <is>
          <t>Dealer retail</t>
        </is>
      </c>
      <c r="I4380" t="inlineStr">
        <is>
          <t>Private buyer</t>
        </is>
      </c>
      <c r="J4380" t="inlineStr">
        <is>
          <t>Yuki Sato</t>
        </is>
      </c>
      <c r="K4380" s="70" t="n">
        <v>39</v>
      </c>
      <c r="L4380" s="71" t="n">
        <v>3918239.37</v>
      </c>
      <c r="M4380" s="71" t="n">
        <v>152811335.43</v>
      </c>
      <c r="N4380" s="71" t="n">
        <v>0</v>
      </c>
      <c r="O4380" s="71" t="n">
        <v>152811335.43</v>
      </c>
      <c r="P4380" s="71" t="n">
        <v>113271064.87</v>
      </c>
      <c r="Q4380" s="71" t="n">
        <v>39540270.56</v>
      </c>
      <c r="R4380" t="inlineStr">
        <is>
          <t>BK-04</t>
        </is>
      </c>
      <c r="S4380" t="inlineStr">
        <is>
          <t>Hybrid</t>
        </is>
      </c>
      <c r="T4380" s="70" t="n">
        <v>38</v>
      </c>
      <c r="U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TY104372</t>
        </is>
      </c>
      <c r="B4381" s="68" t="n">
        <v>46241</v>
      </c>
      <c r="C4381" s="69" t="n">
        <v>2026</v>
      </c>
      <c r="D4381" t="inlineStr">
        <is>
          <t>Aug</t>
        </is>
      </c>
      <c r="E4381" t="inlineStr">
        <is>
          <t>Middle East</t>
        </is>
      </c>
      <c r="F4381" t="inlineStr">
        <is>
          <t>UAE</t>
        </is>
      </c>
      <c r="G4381" t="inlineStr">
        <is>
          <t>bZ4X</t>
        </is>
      </c>
      <c r="H4381" t="inlineStr">
        <is>
          <t>Dealer retail</t>
        </is>
      </c>
      <c r="I4381" t="inlineStr">
        <is>
          <t>Private buyer</t>
        </is>
      </c>
      <c r="J4381" t="inlineStr">
        <is>
          <t>Shraddha Kulkarni</t>
        </is>
      </c>
      <c r="K4381" s="70" t="n">
        <v>35</v>
      </c>
      <c r="L4381" s="71" t="n">
        <v>7092056.6</v>
      </c>
      <c r="M4381" s="71" t="n">
        <v>248221981</v>
      </c>
      <c r="N4381" s="71" t="n">
        <v>7446659.43</v>
      </c>
      <c r="O4381" s="71" t="n">
        <v>240775321.57</v>
      </c>
      <c r="P4381" s="71" t="n">
        <v>182002292.81</v>
      </c>
      <c r="Q4381" s="71" t="n">
        <v>58773028.76</v>
      </c>
      <c r="R4381" t="inlineStr">
        <is>
          <t>DB-02</t>
        </is>
      </c>
      <c r="S4381" t="inlineStr">
        <is>
          <t>EV</t>
        </is>
      </c>
      <c r="T4381" s="70" t="n">
        <v>36</v>
      </c>
      <c r="U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TY104373</t>
        </is>
      </c>
      <c r="B4382" s="68" t="n">
        <v>46241</v>
      </c>
      <c r="C4382" s="69" t="n">
        <v>2026</v>
      </c>
      <c r="D4382" t="inlineStr">
        <is>
          <t>Aug</t>
        </is>
      </c>
      <c r="E4382" t="inlineStr">
        <is>
          <t>Japan</t>
        </is>
      </c>
      <c r="F4382" t="inlineStr">
        <is>
          <t>Japan</t>
        </is>
      </c>
      <c r="G4382" t="inlineStr">
        <is>
          <t>Land Cruiser</t>
        </is>
      </c>
      <c r="H4382" t="inlineStr">
        <is>
          <t>Dealer retail</t>
        </is>
      </c>
      <c r="I4382" t="inlineStr">
        <is>
          <t>Private buyer</t>
        </is>
      </c>
      <c r="J4382" t="inlineStr">
        <is>
          <t>Fatima Al-Saud</t>
        </is>
      </c>
      <c r="K4382" s="70" t="n">
        <v>32</v>
      </c>
      <c r="L4382" s="71" t="n">
        <v>7827494.4</v>
      </c>
      <c r="M4382" s="71" t="n">
        <v>250479820.8</v>
      </c>
      <c r="N4382" s="71" t="n">
        <v>5009596.42</v>
      </c>
      <c r="O4382" s="71" t="n">
        <v>245470224.38</v>
      </c>
      <c r="P4382" s="71" t="n">
        <v>177217451.44</v>
      </c>
      <c r="Q4382" s="71" t="n">
        <v>68252772.94</v>
      </c>
      <c r="R4382" t="inlineStr">
        <is>
          <t>OS-02</t>
        </is>
      </c>
      <c r="S4382" t="inlineStr">
        <is>
          <t>Diesel</t>
        </is>
      </c>
      <c r="T4382" s="70" t="n">
        <v>31</v>
      </c>
      <c r="U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TY104374</t>
        </is>
      </c>
      <c r="B4383" s="68" t="n">
        <v>46241</v>
      </c>
      <c r="C4383" s="69" t="n">
        <v>2026</v>
      </c>
      <c r="D4383" t="inlineStr">
        <is>
          <t>Aug</t>
        </is>
      </c>
      <c r="E4383" t="inlineStr">
        <is>
          <t>North America</t>
        </is>
      </c>
      <c r="F4383" t="inlineStr">
        <is>
          <t>USA</t>
        </is>
      </c>
      <c r="G4383" t="inlineStr">
        <is>
          <t>Camry</t>
        </is>
      </c>
      <c r="H4383" t="inlineStr">
        <is>
          <t>Dealer retail</t>
        </is>
      </c>
      <c r="I4383" t="inlineStr">
        <is>
          <t>Private buyer</t>
        </is>
      </c>
      <c r="J4383" t="inlineStr">
        <is>
          <t>Kofi Mensah</t>
        </is>
      </c>
      <c r="K4383" s="70" t="n">
        <v>6</v>
      </c>
      <c r="L4383" s="71" t="n">
        <v>3770968.73</v>
      </c>
      <c r="M4383" s="71" t="n">
        <v>22625812.38</v>
      </c>
      <c r="N4383" s="71" t="n">
        <v>678774.37</v>
      </c>
      <c r="O4383" s="71" t="n">
        <v>21947038.01</v>
      </c>
      <c r="P4383" s="71" t="n">
        <v>19022737.5</v>
      </c>
      <c r="Q4383" s="71" t="n">
        <v>2924300.51</v>
      </c>
      <c r="R4383" t="inlineStr">
        <is>
          <t>LA-04</t>
        </is>
      </c>
      <c r="S4383" t="inlineStr">
        <is>
          <t>Hybrid</t>
        </is>
      </c>
      <c r="T4383" s="70" t="n">
        <v>6</v>
      </c>
      <c r="U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TY104375</t>
        </is>
      </c>
      <c r="B4384" s="68" t="n">
        <v>46241</v>
      </c>
      <c r="C4384" s="69" t="n">
        <v>2026</v>
      </c>
      <c r="D4384" t="inlineStr">
        <is>
          <t>Aug</t>
        </is>
      </c>
      <c r="E4384" t="inlineStr">
        <is>
          <t>North America</t>
        </is>
      </c>
      <c r="F4384" t="inlineStr">
        <is>
          <t>USA</t>
        </is>
      </c>
      <c r="G4384" t="inlineStr">
        <is>
          <t>Corolla</t>
        </is>
      </c>
      <c r="H4384" t="inlineStr">
        <is>
          <t>Online reservation</t>
        </is>
      </c>
      <c r="I4384" t="inlineStr">
        <is>
          <t>Company fleet</t>
        </is>
      </c>
      <c r="J4384" t="inlineStr">
        <is>
          <t>Amir Khan</t>
        </is>
      </c>
      <c r="K4384" s="70" t="n">
        <v>53</v>
      </c>
      <c r="L4384" s="71" t="n">
        <v>2961681.87</v>
      </c>
      <c r="M4384" s="71" t="n">
        <v>156969139.11</v>
      </c>
      <c r="N4384" s="71" t="n">
        <v>4709074.17</v>
      </c>
      <c r="O4384" s="71" t="n">
        <v>152260064.94</v>
      </c>
      <c r="P4384" s="71" t="n">
        <v>122695745.78</v>
      </c>
      <c r="Q4384" s="71" t="n">
        <v>29564319.16</v>
      </c>
      <c r="R4384" t="inlineStr">
        <is>
          <t>NY-03</t>
        </is>
      </c>
      <c r="S4384" t="inlineStr">
        <is>
          <t>Hybrid</t>
        </is>
      </c>
      <c r="T4384" s="70" t="n">
        <v>53</v>
      </c>
      <c r="U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TY104376</t>
        </is>
      </c>
      <c r="B4385" s="68" t="n">
        <v>46241</v>
      </c>
      <c r="C4385" s="69" t="n">
        <v>2026</v>
      </c>
      <c r="D4385" t="inlineStr">
        <is>
          <t>Aug</t>
        </is>
      </c>
      <c r="E4385" t="inlineStr">
        <is>
          <t>North America</t>
        </is>
      </c>
      <c r="F4385" t="inlineStr">
        <is>
          <t>Canada</t>
        </is>
      </c>
      <c r="G4385" t="inlineStr">
        <is>
          <t>bZ4X</t>
        </is>
      </c>
      <c r="H4385" t="inlineStr">
        <is>
          <t>Dealer retail</t>
        </is>
      </c>
      <c r="I4385" t="inlineStr">
        <is>
          <t>Private buyer</t>
        </is>
      </c>
      <c r="J4385" t="inlineStr">
        <is>
          <t>Yuki Sato</t>
        </is>
      </c>
      <c r="K4385" s="70" t="n">
        <v>46</v>
      </c>
      <c r="L4385" s="71" t="n">
        <v>7173161.95</v>
      </c>
      <c r="M4385" s="71" t="n">
        <v>329965449.7</v>
      </c>
      <c r="N4385" s="71" t="n">
        <v>16498272.48</v>
      </c>
      <c r="O4385" s="71" t="n">
        <v>313467177.22</v>
      </c>
      <c r="P4385" s="71" t="n">
        <v>241152470.21</v>
      </c>
      <c r="Q4385" s="71" t="n">
        <v>72314707.01000001</v>
      </c>
      <c r="R4385" t="inlineStr">
        <is>
          <t>TO-03</t>
        </is>
      </c>
      <c r="S4385" t="inlineStr">
        <is>
          <t>EV</t>
        </is>
      </c>
      <c r="T4385" s="70" t="n">
        <v>45</v>
      </c>
      <c r="U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TY104377</t>
        </is>
      </c>
      <c r="B4386" s="68" t="n">
        <v>46242</v>
      </c>
      <c r="C4386" s="69" t="n">
        <v>2026</v>
      </c>
      <c r="D4386" t="inlineStr">
        <is>
          <t>Aug</t>
        </is>
      </c>
      <c r="E4386" t="inlineStr">
        <is>
          <t>Japan</t>
        </is>
      </c>
      <c r="F4386" t="inlineStr">
        <is>
          <t>Japan</t>
        </is>
      </c>
      <c r="G4386" t="inlineStr">
        <is>
          <t>Camry</t>
        </is>
      </c>
      <c r="H4386" t="inlineStr">
        <is>
          <t>Dealer retail</t>
        </is>
      </c>
      <c r="I4386" t="inlineStr">
        <is>
          <t>Company fleet</t>
        </is>
      </c>
      <c r="J4386" t="inlineStr">
        <is>
          <t>Sophie Müller</t>
        </is>
      </c>
      <c r="K4386" s="70" t="n">
        <v>36</v>
      </c>
      <c r="L4386" s="71" t="n">
        <v>4132965.08</v>
      </c>
      <c r="M4386" s="71" t="n">
        <v>148786742.88</v>
      </c>
      <c r="N4386" s="71" t="n">
        <v>0</v>
      </c>
      <c r="O4386" s="71" t="n">
        <v>148786742.88</v>
      </c>
      <c r="P4386" s="71" t="n">
        <v>113466503.12</v>
      </c>
      <c r="Q4386" s="71" t="n">
        <v>35320239.76</v>
      </c>
      <c r="R4386" t="inlineStr">
        <is>
          <t>OS-03</t>
        </is>
      </c>
      <c r="S4386" t="inlineStr">
        <is>
          <t>Petrol</t>
        </is>
      </c>
      <c r="T4386" s="70" t="n">
        <v>39</v>
      </c>
      <c r="U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TY104378</t>
        </is>
      </c>
      <c r="B4387" s="68" t="n">
        <v>46242</v>
      </c>
      <c r="C4387" s="69" t="n">
        <v>2026</v>
      </c>
      <c r="D4387" t="inlineStr">
        <is>
          <t>Aug</t>
        </is>
      </c>
      <c r="E4387" t="inlineStr">
        <is>
          <t>Europe</t>
        </is>
      </c>
      <c r="F4387" t="inlineStr">
        <is>
          <t>France</t>
        </is>
      </c>
      <c r="G4387" t="inlineStr">
        <is>
          <t>bZ4X</t>
        </is>
      </c>
      <c r="H4387" t="inlineStr">
        <is>
          <t>Dealer retail</t>
        </is>
      </c>
      <c r="I4387" t="inlineStr">
        <is>
          <t>Private buyer</t>
        </is>
      </c>
      <c r="J4387" t="inlineStr">
        <is>
          <t>Zoya Ahmed</t>
        </is>
      </c>
      <c r="K4387" s="70" t="n">
        <v>19</v>
      </c>
      <c r="L4387" s="71" t="n">
        <v>7008661.78</v>
      </c>
      <c r="M4387" s="71" t="n">
        <v>133164573.82</v>
      </c>
      <c r="N4387" s="71" t="n">
        <v>3994937.21</v>
      </c>
      <c r="O4387" s="71" t="n">
        <v>129169636.61</v>
      </c>
      <c r="P4387" s="71" t="n">
        <v>102666004.17</v>
      </c>
      <c r="Q4387" s="71" t="n">
        <v>26503632.44</v>
      </c>
      <c r="R4387" t="inlineStr">
        <is>
          <t>PA-02</t>
        </is>
      </c>
      <c r="S4387" t="inlineStr">
        <is>
          <t>EV</t>
        </is>
      </c>
      <c r="T4387" s="70" t="n">
        <v>19</v>
      </c>
      <c r="U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TY104379</t>
        </is>
      </c>
      <c r="B4388" s="68" t="n">
        <v>46242</v>
      </c>
      <c r="C4388" s="69" t="n">
        <v>2026</v>
      </c>
      <c r="D4388" t="inlineStr">
        <is>
          <t>Aug</t>
        </is>
      </c>
      <c r="E4388" t="inlineStr">
        <is>
          <t>Japan</t>
        </is>
      </c>
      <c r="F4388" t="inlineStr">
        <is>
          <t>Japan</t>
        </is>
      </c>
      <c r="G4388" t="inlineStr">
        <is>
          <t>bZ4X</t>
        </is>
      </c>
      <c r="H4388" t="inlineStr">
        <is>
          <t>Fleet</t>
        </is>
      </c>
      <c r="I4388" t="inlineStr">
        <is>
          <t>Private buyer</t>
        </is>
      </c>
      <c r="J4388" t="inlineStr">
        <is>
          <t>Aisha Bello</t>
        </is>
      </c>
      <c r="K4388" s="70" t="n">
        <v>18</v>
      </c>
      <c r="L4388" s="71" t="n">
        <v>7149553.16</v>
      </c>
      <c r="M4388" s="71" t="n">
        <v>128691956.88</v>
      </c>
      <c r="N4388" s="71" t="n">
        <v>3860758.71</v>
      </c>
      <c r="O4388" s="71" t="n">
        <v>124831198.17</v>
      </c>
      <c r="P4388" s="71" t="n">
        <v>93546006.03</v>
      </c>
      <c r="Q4388" s="71" t="n">
        <v>31285192.14</v>
      </c>
      <c r="R4388" t="inlineStr">
        <is>
          <t>NG-01</t>
        </is>
      </c>
      <c r="S4388" t="inlineStr">
        <is>
          <t>EV</t>
        </is>
      </c>
      <c r="T4388" s="70" t="n">
        <v>17</v>
      </c>
      <c r="U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TY104380</t>
        </is>
      </c>
      <c r="B4389" s="68" t="n">
        <v>46242</v>
      </c>
      <c r="C4389" s="69" t="n">
        <v>2026</v>
      </c>
      <c r="D4389" t="inlineStr">
        <is>
          <t>Aug</t>
        </is>
      </c>
      <c r="E4389" t="inlineStr">
        <is>
          <t>Japan</t>
        </is>
      </c>
      <c r="F4389" t="inlineStr">
        <is>
          <t>Japan</t>
        </is>
      </c>
      <c r="G4389" t="inlineStr">
        <is>
          <t>Corolla</t>
        </is>
      </c>
      <c r="H4389" t="inlineStr">
        <is>
          <t>Dealer retail</t>
        </is>
      </c>
      <c r="I4389" t="inlineStr">
        <is>
          <t>Private buyer</t>
        </is>
      </c>
      <c r="J4389" t="inlineStr">
        <is>
          <t>Hiroshi Tanaka</t>
        </is>
      </c>
      <c r="K4389" s="70" t="n">
        <v>46</v>
      </c>
      <c r="L4389" s="71" t="n">
        <v>2788834.96</v>
      </c>
      <c r="M4389" s="71" t="n">
        <v>128286408.16</v>
      </c>
      <c r="N4389" s="71" t="n">
        <v>0</v>
      </c>
      <c r="O4389" s="71" t="n">
        <v>128286408.16</v>
      </c>
      <c r="P4389" s="71" t="n">
        <v>108919626.54</v>
      </c>
      <c r="Q4389" s="71" t="n">
        <v>19366781.62</v>
      </c>
      <c r="R4389" t="inlineStr">
        <is>
          <t>OS-02</t>
        </is>
      </c>
      <c r="S4389" t="inlineStr">
        <is>
          <t>Hybrid</t>
        </is>
      </c>
      <c r="T4389" s="70" t="n">
        <v>51</v>
      </c>
      <c r="U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TY104381</t>
        </is>
      </c>
      <c r="B4390" s="68" t="n">
        <v>46242</v>
      </c>
      <c r="C4390" s="69" t="n">
        <v>2026</v>
      </c>
      <c r="D4390" t="inlineStr">
        <is>
          <t>Aug</t>
        </is>
      </c>
      <c r="E4390" t="inlineStr">
        <is>
          <t>Japan</t>
        </is>
      </c>
      <c r="F4390" t="inlineStr">
        <is>
          <t>Japan</t>
        </is>
      </c>
      <c r="G4390" t="inlineStr">
        <is>
          <t>Corolla</t>
        </is>
      </c>
      <c r="H4390" t="inlineStr">
        <is>
          <t>Dealer retail</t>
        </is>
      </c>
      <c r="I4390" t="inlineStr">
        <is>
          <t>Private buyer</t>
        </is>
      </c>
      <c r="J4390" t="inlineStr">
        <is>
          <t>Lucas Martin</t>
        </is>
      </c>
      <c r="K4390" s="70" t="n">
        <v>3</v>
      </c>
      <c r="L4390" s="71" t="n">
        <v>2782625.53</v>
      </c>
      <c r="M4390" s="71" t="n">
        <v>8347876.59</v>
      </c>
      <c r="N4390" s="71" t="n">
        <v>250436.3</v>
      </c>
      <c r="O4390" s="71" t="n">
        <v>8097440.29</v>
      </c>
      <c r="P4390" s="71" t="n">
        <v>6841379.12</v>
      </c>
      <c r="Q4390" s="71" t="n">
        <v>1256061.17</v>
      </c>
      <c r="R4390" t="inlineStr">
        <is>
          <t>OS-01</t>
        </is>
      </c>
      <c r="S4390" t="inlineStr">
        <is>
          <t>Petrol</t>
        </is>
      </c>
      <c r="T4390" s="70" t="n">
        <v>3</v>
      </c>
      <c r="U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TY104382</t>
        </is>
      </c>
      <c r="B4391" s="68" t="n">
        <v>46242</v>
      </c>
      <c r="C4391" s="69" t="n">
        <v>2026</v>
      </c>
      <c r="D4391" t="inlineStr">
        <is>
          <t>Aug</t>
        </is>
      </c>
      <c r="E4391" t="inlineStr">
        <is>
          <t>Europe</t>
        </is>
      </c>
      <c r="F4391" t="inlineStr">
        <is>
          <t>UK</t>
        </is>
      </c>
      <c r="G4391" t="inlineStr">
        <is>
          <t>RAV4</t>
        </is>
      </c>
      <c r="H4391" t="inlineStr">
        <is>
          <t>Dealer retail</t>
        </is>
      </c>
      <c r="I4391" t="inlineStr">
        <is>
          <t>Company fleet</t>
        </is>
      </c>
      <c r="J4391" t="inlineStr">
        <is>
          <t>Omar Haddad</t>
        </is>
      </c>
      <c r="K4391" s="70" t="n">
        <v>11</v>
      </c>
      <c r="L4391" s="71" t="n">
        <v>3942343.74</v>
      </c>
      <c r="M4391" s="71" t="n">
        <v>43365781.14</v>
      </c>
      <c r="N4391" s="71" t="n">
        <v>867315.62</v>
      </c>
      <c r="O4391" s="71" t="n">
        <v>42498465.52</v>
      </c>
      <c r="P4391" s="71" t="n">
        <v>32146537.9</v>
      </c>
      <c r="Q4391" s="71" t="n">
        <v>10351927.62</v>
      </c>
      <c r="R4391" t="inlineStr">
        <is>
          <t>LN-03</t>
        </is>
      </c>
      <c r="S4391" t="inlineStr">
        <is>
          <t>Hybrid</t>
        </is>
      </c>
      <c r="T4391" s="70" t="n">
        <v>12</v>
      </c>
      <c r="U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TY104383</t>
        </is>
      </c>
      <c r="B4392" s="68" t="n">
        <v>46242</v>
      </c>
      <c r="C4392" s="69" t="n">
        <v>2026</v>
      </c>
      <c r="D4392" t="inlineStr">
        <is>
          <t>Aug</t>
        </is>
      </c>
      <c r="E4392" t="inlineStr">
        <is>
          <t>Europe</t>
        </is>
      </c>
      <c r="F4392" t="inlineStr">
        <is>
          <t>France</t>
        </is>
      </c>
      <c r="G4392" t="inlineStr">
        <is>
          <t>Land Cruiser</t>
        </is>
      </c>
      <c r="H4392" t="inlineStr">
        <is>
          <t>Fleet</t>
        </is>
      </c>
      <c r="I4392" t="inlineStr">
        <is>
          <t>Private buyer</t>
        </is>
      </c>
      <c r="J4392" t="inlineStr">
        <is>
          <t>Aisha Bello</t>
        </is>
      </c>
      <c r="K4392" s="70" t="n">
        <v>23</v>
      </c>
      <c r="L4392" s="71" t="n">
        <v>7240191.91</v>
      </c>
      <c r="M4392" s="71" t="n">
        <v>166524413.93</v>
      </c>
      <c r="N4392" s="71" t="n">
        <v>4995732.42</v>
      </c>
      <c r="O4392" s="71" t="n">
        <v>161528681.51</v>
      </c>
      <c r="P4392" s="71" t="n">
        <v>126523045.91</v>
      </c>
      <c r="Q4392" s="71" t="n">
        <v>35005635.6</v>
      </c>
      <c r="R4392" t="inlineStr">
        <is>
          <t>PA-04</t>
        </is>
      </c>
      <c r="S4392" t="inlineStr">
        <is>
          <t>Hybrid</t>
        </is>
      </c>
      <c r="T4392" s="70" t="n">
        <v>25</v>
      </c>
      <c r="U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TY104384</t>
        </is>
      </c>
      <c r="B4393" s="68" t="n">
        <v>46242</v>
      </c>
      <c r="C4393" s="69" t="n">
        <v>2026</v>
      </c>
      <c r="D4393" t="inlineStr">
        <is>
          <t>Aug</t>
        </is>
      </c>
      <c r="E4393" t="inlineStr">
        <is>
          <t>North America</t>
        </is>
      </c>
      <c r="F4393" t="inlineStr">
        <is>
          <t>USA</t>
        </is>
      </c>
      <c r="G4393" t="inlineStr">
        <is>
          <t>Prius</t>
        </is>
      </c>
      <c r="H4393" t="inlineStr">
        <is>
          <t>Dealer retail</t>
        </is>
      </c>
      <c r="I4393" t="inlineStr">
        <is>
          <t>Private buyer</t>
        </is>
      </c>
      <c r="J4393" t="inlineStr">
        <is>
          <t>Ana Costa</t>
        </is>
      </c>
      <c r="K4393" s="70" t="n">
        <v>34</v>
      </c>
      <c r="L4393" s="71" t="n">
        <v>3560720.81</v>
      </c>
      <c r="M4393" s="71" t="n">
        <v>121064507.54</v>
      </c>
      <c r="N4393" s="71" t="n">
        <v>3631935.23</v>
      </c>
      <c r="O4393" s="71" t="n">
        <v>117432572.31</v>
      </c>
      <c r="P4393" s="71" t="n">
        <v>95248104.97</v>
      </c>
      <c r="Q4393" s="71" t="n">
        <v>22184467.34</v>
      </c>
      <c r="R4393" t="inlineStr">
        <is>
          <t>TX-03</t>
        </is>
      </c>
      <c r="S4393" t="inlineStr">
        <is>
          <t>Hybrid</t>
        </is>
      </c>
      <c r="T4393" s="70" t="n">
        <v>35</v>
      </c>
      <c r="U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TY104385</t>
        </is>
      </c>
      <c r="B4394" s="68" t="n">
        <v>46242</v>
      </c>
      <c r="C4394" s="69" t="n">
        <v>2026</v>
      </c>
      <c r="D4394" t="inlineStr">
        <is>
          <t>Aug</t>
        </is>
      </c>
      <c r="E4394" t="inlineStr">
        <is>
          <t>North America</t>
        </is>
      </c>
      <c r="F4394" t="inlineStr">
        <is>
          <t>Canada</t>
        </is>
      </c>
      <c r="G4394" t="inlineStr">
        <is>
          <t>Corolla</t>
        </is>
      </c>
      <c r="H4394" t="inlineStr">
        <is>
          <t>Dealer retail</t>
        </is>
      </c>
      <c r="I4394" t="inlineStr">
        <is>
          <t>Private buyer</t>
        </is>
      </c>
      <c r="J4394" t="inlineStr">
        <is>
          <t>Aisha Bello</t>
        </is>
      </c>
      <c r="K4394" s="70" t="n">
        <v>44</v>
      </c>
      <c r="L4394" s="71" t="n">
        <v>2992810.38</v>
      </c>
      <c r="M4394" s="71" t="n">
        <v>131683656.72</v>
      </c>
      <c r="N4394" s="71" t="n">
        <v>0</v>
      </c>
      <c r="O4394" s="71" t="n">
        <v>131683656.72</v>
      </c>
      <c r="P4394" s="71" t="n">
        <v>100055559.15</v>
      </c>
      <c r="Q4394" s="71" t="n">
        <v>31628097.57</v>
      </c>
      <c r="R4394" t="inlineStr">
        <is>
          <t>TO-02</t>
        </is>
      </c>
      <c r="S4394" t="inlineStr">
        <is>
          <t>Hybrid</t>
        </is>
      </c>
      <c r="T4394" s="70" t="n">
        <v>46</v>
      </c>
      <c r="U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TY104386</t>
        </is>
      </c>
      <c r="B4395" s="68" t="n">
        <v>46243</v>
      </c>
      <c r="C4395" s="69" t="n">
        <v>2026</v>
      </c>
      <c r="D4395" t="inlineStr">
        <is>
          <t>Aug</t>
        </is>
      </c>
      <c r="E4395" t="inlineStr">
        <is>
          <t>Japan</t>
        </is>
      </c>
      <c r="F4395" t="inlineStr">
        <is>
          <t>Japan</t>
        </is>
      </c>
      <c r="G4395" t="inlineStr">
        <is>
          <t>Camry</t>
        </is>
      </c>
      <c r="H4395" t="inlineStr">
        <is>
          <t>Online reservation</t>
        </is>
      </c>
      <c r="I4395" t="inlineStr">
        <is>
          <t>Private buyer</t>
        </is>
      </c>
      <c r="J4395" t="inlineStr">
        <is>
          <t>Olivia Brown</t>
        </is>
      </c>
      <c r="K4395" s="70" t="n">
        <v>10</v>
      </c>
      <c r="L4395" s="71" t="n">
        <v>3986764.8</v>
      </c>
      <c r="M4395" s="71" t="n">
        <v>39867648</v>
      </c>
      <c r="N4395" s="71" t="n">
        <v>1196029.44</v>
      </c>
      <c r="O4395" s="71" t="n">
        <v>38671618.56</v>
      </c>
      <c r="P4395" s="71" t="n">
        <v>31906251.61</v>
      </c>
      <c r="Q4395" s="71" t="n">
        <v>6765366.95</v>
      </c>
      <c r="R4395" t="inlineStr">
        <is>
          <t>OS-03</t>
        </is>
      </c>
      <c r="S4395" t="inlineStr">
        <is>
          <t>Hybrid</t>
        </is>
      </c>
      <c r="T4395" s="70" t="n">
        <v>10</v>
      </c>
      <c r="U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TY104387</t>
        </is>
      </c>
      <c r="B4396" s="68" t="n">
        <v>46243</v>
      </c>
      <c r="C4396" s="69" t="n">
        <v>2026</v>
      </c>
      <c r="D4396" t="inlineStr">
        <is>
          <t>Aug</t>
        </is>
      </c>
      <c r="E4396" t="inlineStr">
        <is>
          <t>Japan</t>
        </is>
      </c>
      <c r="F4396" t="inlineStr">
        <is>
          <t>Japan</t>
        </is>
      </c>
      <c r="G4396" t="inlineStr">
        <is>
          <t>RAV4</t>
        </is>
      </c>
      <c r="H4396" t="inlineStr">
        <is>
          <t>Fleet</t>
        </is>
      </c>
      <c r="I4396" t="inlineStr">
        <is>
          <t>Private buyer</t>
        </is>
      </c>
      <c r="J4396" t="inlineStr">
        <is>
          <t>Ana Costa</t>
        </is>
      </c>
      <c r="K4396" s="70" t="n">
        <v>50</v>
      </c>
      <c r="L4396" s="71" t="n">
        <v>3689773.87</v>
      </c>
      <c r="M4396" s="71" t="n">
        <v>184488693.5</v>
      </c>
      <c r="N4396" s="71" t="n">
        <v>3689773.87</v>
      </c>
      <c r="O4396" s="71" t="n">
        <v>180798919.63</v>
      </c>
      <c r="P4396" s="71" t="n">
        <v>143243833.73</v>
      </c>
      <c r="Q4396" s="71" t="n">
        <v>37555085.9</v>
      </c>
      <c r="R4396" t="inlineStr">
        <is>
          <t>NG-04</t>
        </is>
      </c>
      <c r="S4396" t="inlineStr">
        <is>
          <t>Hybrid</t>
        </is>
      </c>
      <c r="T4396" s="70" t="n">
        <v>50</v>
      </c>
      <c r="U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TY104388</t>
        </is>
      </c>
      <c r="B4397" s="68" t="n">
        <v>46243</v>
      </c>
      <c r="C4397" s="69" t="n">
        <v>2026</v>
      </c>
      <c r="D4397" t="inlineStr">
        <is>
          <t>Aug</t>
        </is>
      </c>
      <c r="E4397" t="inlineStr">
        <is>
          <t>Japan</t>
        </is>
      </c>
      <c r="F4397" t="inlineStr">
        <is>
          <t>Japan</t>
        </is>
      </c>
      <c r="G4397" t="inlineStr">
        <is>
          <t>Camry</t>
        </is>
      </c>
      <c r="H4397" t="inlineStr">
        <is>
          <t>Dealer retail</t>
        </is>
      </c>
      <c r="I4397" t="inlineStr">
        <is>
          <t>Private buyer</t>
        </is>
      </c>
      <c r="J4397" t="inlineStr">
        <is>
          <t>Aisha Bello</t>
        </is>
      </c>
      <c r="K4397" s="70" t="n">
        <v>43</v>
      </c>
      <c r="L4397" s="71" t="n">
        <v>3761638.5</v>
      </c>
      <c r="M4397" s="71" t="n">
        <v>161750455.5</v>
      </c>
      <c r="N4397" s="71" t="n">
        <v>4852513.67</v>
      </c>
      <c r="O4397" s="71" t="n">
        <v>156897941.83</v>
      </c>
      <c r="P4397" s="71" t="n">
        <v>139721863.81</v>
      </c>
      <c r="Q4397" s="71" t="n">
        <v>17176078.02</v>
      </c>
      <c r="R4397" t="inlineStr">
        <is>
          <t>NG-01</t>
        </is>
      </c>
      <c r="S4397" t="inlineStr">
        <is>
          <t>Hybrid</t>
        </is>
      </c>
      <c r="T4397" s="70" t="n">
        <v>42</v>
      </c>
      <c r="U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TY104389</t>
        </is>
      </c>
      <c r="B4398" s="68" t="n">
        <v>46243</v>
      </c>
      <c r="C4398" s="69" t="n">
        <v>2026</v>
      </c>
      <c r="D4398" t="inlineStr">
        <is>
          <t>Aug</t>
        </is>
      </c>
      <c r="E4398" t="inlineStr">
        <is>
          <t>Japan</t>
        </is>
      </c>
      <c r="F4398" t="inlineStr">
        <is>
          <t>Japan</t>
        </is>
      </c>
      <c r="G4398" t="inlineStr">
        <is>
          <t>Corolla</t>
        </is>
      </c>
      <c r="H4398" t="inlineStr">
        <is>
          <t>Dealer retail</t>
        </is>
      </c>
      <c r="I4398" t="inlineStr">
        <is>
          <t>Company fleet</t>
        </is>
      </c>
      <c r="J4398" t="inlineStr">
        <is>
          <t>Fatima Al-Saud</t>
        </is>
      </c>
      <c r="K4398" s="70" t="n">
        <v>5</v>
      </c>
      <c r="L4398" s="71" t="n">
        <v>2686548.68</v>
      </c>
      <c r="M4398" s="71" t="n">
        <v>13432743.4</v>
      </c>
      <c r="N4398" s="71" t="n">
        <v>268654.87</v>
      </c>
      <c r="O4398" s="71" t="n">
        <v>13164088.53</v>
      </c>
      <c r="P4398" s="71" t="n">
        <v>11701384.43</v>
      </c>
      <c r="Q4398" s="71" t="n">
        <v>1462704.1</v>
      </c>
      <c r="R4398" t="inlineStr">
        <is>
          <t>TK-03</t>
        </is>
      </c>
      <c r="S4398" t="inlineStr">
        <is>
          <t>Petrol</t>
        </is>
      </c>
      <c r="T4398" s="70" t="n">
        <v>5</v>
      </c>
      <c r="U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TY104390</t>
        </is>
      </c>
      <c r="B4399" s="68" t="n">
        <v>46243</v>
      </c>
      <c r="C4399" s="69" t="n">
        <v>2026</v>
      </c>
      <c r="D4399" t="inlineStr">
        <is>
          <t>Aug</t>
        </is>
      </c>
      <c r="E4399" t="inlineStr">
        <is>
          <t>Europe</t>
        </is>
      </c>
      <c r="F4399" t="inlineStr">
        <is>
          <t>Germany</t>
        </is>
      </c>
      <c r="G4399" t="inlineStr">
        <is>
          <t>Corolla</t>
        </is>
      </c>
      <c r="H4399" t="inlineStr">
        <is>
          <t>Dealer retail</t>
        </is>
      </c>
      <c r="I4399" t="inlineStr">
        <is>
          <t>Private buyer</t>
        </is>
      </c>
      <c r="J4399" t="inlineStr">
        <is>
          <t>Sara Rossi</t>
        </is>
      </c>
      <c r="K4399" s="70" t="n">
        <v>30</v>
      </c>
      <c r="L4399" s="71" t="n">
        <v>2849016.76</v>
      </c>
      <c r="M4399" s="71" t="n">
        <v>85470502.8</v>
      </c>
      <c r="N4399" s="71" t="n">
        <v>2564115.08</v>
      </c>
      <c r="O4399" s="71" t="n">
        <v>82906387.72</v>
      </c>
      <c r="P4399" s="71" t="n">
        <v>70730266.94</v>
      </c>
      <c r="Q4399" s="71" t="n">
        <v>12176120.78</v>
      </c>
      <c r="R4399" t="inlineStr">
        <is>
          <t>BE-03</t>
        </is>
      </c>
      <c r="S4399" t="inlineStr">
        <is>
          <t>Petrol</t>
        </is>
      </c>
      <c r="T4399" s="70" t="n">
        <v>30</v>
      </c>
      <c r="U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TY104391</t>
        </is>
      </c>
      <c r="B4400" s="68" t="n">
        <v>46243</v>
      </c>
      <c r="C4400" s="69" t="n">
        <v>2026</v>
      </c>
      <c r="D4400" t="inlineStr">
        <is>
          <t>Aug</t>
        </is>
      </c>
      <c r="E4400" t="inlineStr">
        <is>
          <t>North America</t>
        </is>
      </c>
      <c r="F4400" t="inlineStr">
        <is>
          <t>USA</t>
        </is>
      </c>
      <c r="G4400" t="inlineStr">
        <is>
          <t>Corolla</t>
        </is>
      </c>
      <c r="H4400" t="inlineStr">
        <is>
          <t>Online reservation</t>
        </is>
      </c>
      <c r="I4400" t="inlineStr">
        <is>
          <t>Private buyer</t>
        </is>
      </c>
      <c r="J4400" t="inlineStr">
        <is>
          <t>Liam O'Brien</t>
        </is>
      </c>
      <c r="K4400" s="70" t="n">
        <v>21</v>
      </c>
      <c r="L4400" s="71" t="n">
        <v>2765653.1</v>
      </c>
      <c r="M4400" s="71" t="n">
        <v>58078715.1</v>
      </c>
      <c r="N4400" s="71" t="n">
        <v>2903935.76</v>
      </c>
      <c r="O4400" s="71" t="n">
        <v>55174779.34</v>
      </c>
      <c r="P4400" s="71" t="n">
        <v>47032796.83</v>
      </c>
      <c r="Q4400" s="71" t="n">
        <v>8141982.51</v>
      </c>
      <c r="R4400" t="inlineStr">
        <is>
          <t>LA-02</t>
        </is>
      </c>
      <c r="S4400" t="inlineStr">
        <is>
          <t>Petrol</t>
        </is>
      </c>
      <c r="T4400" s="70" t="n">
        <v>20</v>
      </c>
      <c r="U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TY104392</t>
        </is>
      </c>
      <c r="B4401" s="68" t="n">
        <v>46243</v>
      </c>
      <c r="C4401" s="69" t="n">
        <v>2026</v>
      </c>
      <c r="D4401" t="inlineStr">
        <is>
          <t>Aug</t>
        </is>
      </c>
      <c r="E4401" t="inlineStr">
        <is>
          <t>North America</t>
        </is>
      </c>
      <c r="F4401" t="inlineStr">
        <is>
          <t>Canada</t>
        </is>
      </c>
      <c r="G4401" t="inlineStr">
        <is>
          <t>Camry</t>
        </is>
      </c>
      <c r="H4401" t="inlineStr">
        <is>
          <t>Dealer retail</t>
        </is>
      </c>
      <c r="I4401" t="inlineStr">
        <is>
          <t>Private buyer</t>
        </is>
      </c>
      <c r="J4401" t="inlineStr">
        <is>
          <t>Priya Nair</t>
        </is>
      </c>
      <c r="K4401" s="70" t="n">
        <v>20</v>
      </c>
      <c r="L4401" s="71" t="n">
        <v>4192735.99</v>
      </c>
      <c r="M4401" s="71" t="n">
        <v>83854719.8</v>
      </c>
      <c r="N4401" s="71" t="n">
        <v>4192735.99</v>
      </c>
      <c r="O4401" s="71" t="n">
        <v>79661983.81</v>
      </c>
      <c r="P4401" s="71" t="n">
        <v>62631443.15</v>
      </c>
      <c r="Q4401" s="71" t="n">
        <v>17030540.66</v>
      </c>
      <c r="R4401" t="inlineStr">
        <is>
          <t>TO-04</t>
        </is>
      </c>
      <c r="S4401" t="inlineStr">
        <is>
          <t>Hybrid</t>
        </is>
      </c>
      <c r="T4401" s="70" t="n">
        <v>20</v>
      </c>
      <c r="U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TY104393</t>
        </is>
      </c>
      <c r="B4402" s="68" t="n">
        <v>46243</v>
      </c>
      <c r="C4402" s="69" t="n">
        <v>2026</v>
      </c>
      <c r="D4402" t="inlineStr">
        <is>
          <t>Aug</t>
        </is>
      </c>
      <c r="E4402" t="inlineStr">
        <is>
          <t>Europe</t>
        </is>
      </c>
      <c r="F4402" t="inlineStr">
        <is>
          <t>France</t>
        </is>
      </c>
      <c r="G4402" t="inlineStr">
        <is>
          <t>Camry</t>
        </is>
      </c>
      <c r="H4402" t="inlineStr">
        <is>
          <t>Dealer retail</t>
        </is>
      </c>
      <c r="I4402" t="inlineStr">
        <is>
          <t>Company fleet</t>
        </is>
      </c>
      <c r="J4402" t="inlineStr">
        <is>
          <t>Ruhi Shaikh</t>
        </is>
      </c>
      <c r="K4402" s="70" t="n">
        <v>26</v>
      </c>
      <c r="L4402" s="71" t="n">
        <v>4134702.13</v>
      </c>
      <c r="M4402" s="71" t="n">
        <v>107502255.38</v>
      </c>
      <c r="N4402" s="71" t="n">
        <v>0</v>
      </c>
      <c r="O4402" s="71" t="n">
        <v>107502255.38</v>
      </c>
      <c r="P4402" s="71" t="n">
        <v>80338243.42</v>
      </c>
      <c r="Q4402" s="71" t="n">
        <v>27164011.96</v>
      </c>
      <c r="R4402" t="inlineStr">
        <is>
          <t>PA-03</t>
        </is>
      </c>
      <c r="S4402" t="inlineStr">
        <is>
          <t>Hybrid</t>
        </is>
      </c>
      <c r="T4402" s="70" t="n">
        <v>26</v>
      </c>
      <c r="U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TY104394</t>
        </is>
      </c>
      <c r="B4403" s="68" t="n">
        <v>46244</v>
      </c>
      <c r="C4403" s="69" t="n">
        <v>2026</v>
      </c>
      <c r="D4403" t="inlineStr">
        <is>
          <t>Aug</t>
        </is>
      </c>
      <c r="E4403" t="inlineStr">
        <is>
          <t>Japan</t>
        </is>
      </c>
      <c r="F4403" t="inlineStr">
        <is>
          <t>Japan</t>
        </is>
      </c>
      <c r="G4403" t="inlineStr">
        <is>
          <t>Hilux</t>
        </is>
      </c>
      <c r="H4403" t="inlineStr">
        <is>
          <t>Online reservation</t>
        </is>
      </c>
      <c r="I4403" t="inlineStr">
        <is>
          <t>Company fleet</t>
        </is>
      </c>
      <c r="J4403" t="inlineStr">
        <is>
          <t>Ravindra Patil</t>
        </is>
      </c>
      <c r="K4403" s="70" t="n">
        <v>32</v>
      </c>
      <c r="L4403" s="71" t="n">
        <v>4264426.22</v>
      </c>
      <c r="M4403" s="71" t="n">
        <v>136461639.04</v>
      </c>
      <c r="N4403" s="71" t="n">
        <v>2729232.78</v>
      </c>
      <c r="O4403" s="71" t="n">
        <v>133732406.26</v>
      </c>
      <c r="P4403" s="71" t="n">
        <v>99825431.41</v>
      </c>
      <c r="Q4403" s="71" t="n">
        <v>33906974.85</v>
      </c>
      <c r="R4403" t="inlineStr">
        <is>
          <t>TK-02</t>
        </is>
      </c>
      <c r="S4403" t="inlineStr">
        <is>
          <t>Petrol</t>
        </is>
      </c>
      <c r="T4403" s="70" t="n">
        <v>33</v>
      </c>
      <c r="U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TY104395</t>
        </is>
      </c>
      <c r="B4404" s="68" t="n">
        <v>46244</v>
      </c>
      <c r="C4404" s="69" t="n">
        <v>2026</v>
      </c>
      <c r="D4404" t="inlineStr">
        <is>
          <t>Aug</t>
        </is>
      </c>
      <c r="E4404" t="inlineStr">
        <is>
          <t>Asia</t>
        </is>
      </c>
      <c r="F4404" t="inlineStr">
        <is>
          <t>Indonesia</t>
        </is>
      </c>
      <c r="G4404" t="inlineStr">
        <is>
          <t>Camry</t>
        </is>
      </c>
      <c r="H4404" t="inlineStr">
        <is>
          <t>Dealer retail</t>
        </is>
      </c>
      <c r="I4404" t="inlineStr">
        <is>
          <t>Private buyer</t>
        </is>
      </c>
      <c r="J4404" t="inlineStr">
        <is>
          <t>Emma Clarke</t>
        </is>
      </c>
      <c r="K4404" s="70" t="n">
        <v>25</v>
      </c>
      <c r="L4404" s="71" t="n">
        <v>3991032.38</v>
      </c>
      <c r="M4404" s="71" t="n">
        <v>99775809.5</v>
      </c>
      <c r="N4404" s="71" t="n">
        <v>4988790.48</v>
      </c>
      <c r="O4404" s="71" t="n">
        <v>94787019.02</v>
      </c>
      <c r="P4404" s="71" t="n">
        <v>83036154.36</v>
      </c>
      <c r="Q4404" s="71" t="n">
        <v>11750864.66</v>
      </c>
      <c r="R4404" t="inlineStr">
        <is>
          <t>JK-01</t>
        </is>
      </c>
      <c r="S4404" t="inlineStr">
        <is>
          <t>Petrol</t>
        </is>
      </c>
      <c r="T4404" s="70" t="n">
        <v>25</v>
      </c>
      <c r="U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TY104396</t>
        </is>
      </c>
      <c r="B4405" s="68" t="n">
        <v>46244</v>
      </c>
      <c r="C4405" s="69" t="n">
        <v>2026</v>
      </c>
      <c r="D4405" t="inlineStr">
        <is>
          <t>Aug</t>
        </is>
      </c>
      <c r="E4405" t="inlineStr">
        <is>
          <t>Europe</t>
        </is>
      </c>
      <c r="F4405" t="inlineStr">
        <is>
          <t>Germany</t>
        </is>
      </c>
      <c r="G4405" t="inlineStr">
        <is>
          <t>RAV4</t>
        </is>
      </c>
      <c r="H4405" t="inlineStr">
        <is>
          <t>Dealer retail</t>
        </is>
      </c>
      <c r="I4405" t="inlineStr">
        <is>
          <t>Company fleet</t>
        </is>
      </c>
      <c r="J4405" t="inlineStr">
        <is>
          <t>Noah Smith</t>
        </is>
      </c>
      <c r="K4405" s="70" t="n">
        <v>9</v>
      </c>
      <c r="L4405" s="71" t="n">
        <v>3560764.11</v>
      </c>
      <c r="M4405" s="71" t="n">
        <v>32046876.99</v>
      </c>
      <c r="N4405" s="71" t="n">
        <v>0</v>
      </c>
      <c r="O4405" s="71" t="n">
        <v>32046876.99</v>
      </c>
      <c r="P4405" s="71" t="n">
        <v>25392491.1</v>
      </c>
      <c r="Q4405" s="71" t="n">
        <v>6654385.89</v>
      </c>
      <c r="R4405" t="inlineStr">
        <is>
          <t>BE-02</t>
        </is>
      </c>
      <c r="S4405" t="inlineStr">
        <is>
          <t>Hybrid</t>
        </is>
      </c>
      <c r="T4405" s="70" t="n">
        <v>9</v>
      </c>
      <c r="U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TY104397</t>
        </is>
      </c>
      <c r="B4406" s="68" t="n">
        <v>46244</v>
      </c>
      <c r="C4406" s="69" t="n">
        <v>2026</v>
      </c>
      <c r="D4406" t="inlineStr">
        <is>
          <t>Aug</t>
        </is>
      </c>
      <c r="E4406" t="inlineStr">
        <is>
          <t>Europe</t>
        </is>
      </c>
      <c r="F4406" t="inlineStr">
        <is>
          <t>France</t>
        </is>
      </c>
      <c r="G4406" t="inlineStr">
        <is>
          <t>Camry</t>
        </is>
      </c>
      <c r="H4406" t="inlineStr">
        <is>
          <t>Dealer retail</t>
        </is>
      </c>
      <c r="I4406" t="inlineStr">
        <is>
          <t>Private buyer</t>
        </is>
      </c>
      <c r="J4406" t="inlineStr">
        <is>
          <t>Emma Clarke</t>
        </is>
      </c>
      <c r="K4406" s="70" t="n">
        <v>31</v>
      </c>
      <c r="L4406" s="71" t="n">
        <v>3985873.72</v>
      </c>
      <c r="M4406" s="71" t="n">
        <v>123562085.32</v>
      </c>
      <c r="N4406" s="71" t="n">
        <v>0</v>
      </c>
      <c r="O4406" s="71" t="n">
        <v>123562085.32</v>
      </c>
      <c r="P4406" s="71" t="n">
        <v>98652960.54000001</v>
      </c>
      <c r="Q4406" s="71" t="n">
        <v>24909124.78</v>
      </c>
      <c r="R4406" t="inlineStr">
        <is>
          <t>PA-03</t>
        </is>
      </c>
      <c r="S4406" t="inlineStr">
        <is>
          <t>Hybrid</t>
        </is>
      </c>
      <c r="T4406" s="70" t="n">
        <v>30</v>
      </c>
      <c r="U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TY104398</t>
        </is>
      </c>
      <c r="B4407" s="68" t="n">
        <v>46244</v>
      </c>
      <c r="C4407" s="69" t="n">
        <v>2026</v>
      </c>
      <c r="D4407" t="inlineStr">
        <is>
          <t>Aug</t>
        </is>
      </c>
      <c r="E4407" t="inlineStr">
        <is>
          <t>North America</t>
        </is>
      </c>
      <c r="F4407" t="inlineStr">
        <is>
          <t>USA</t>
        </is>
      </c>
      <c r="G4407" t="inlineStr">
        <is>
          <t>Land Cruiser</t>
        </is>
      </c>
      <c r="H4407" t="inlineStr">
        <is>
          <t>Dealer retail</t>
        </is>
      </c>
      <c r="I4407" t="inlineStr">
        <is>
          <t>Private buyer</t>
        </is>
      </c>
      <c r="J4407" t="inlineStr">
        <is>
          <t>Olivia Brown</t>
        </is>
      </c>
      <c r="K4407" s="70" t="n">
        <v>40</v>
      </c>
      <c r="L4407" s="71" t="n">
        <v>7982468.54</v>
      </c>
      <c r="M4407" s="71" t="n">
        <v>319298741.6</v>
      </c>
      <c r="N4407" s="71" t="n">
        <v>15964937.08</v>
      </c>
      <c r="O4407" s="71" t="n">
        <v>303333804.52</v>
      </c>
      <c r="P4407" s="71" t="n">
        <v>213426237.67</v>
      </c>
      <c r="Q4407" s="71" t="n">
        <v>89907566.84999999</v>
      </c>
      <c r="R4407" t="inlineStr">
        <is>
          <t>LA-01</t>
        </is>
      </c>
      <c r="S4407" t="inlineStr">
        <is>
          <t>Petrol</t>
        </is>
      </c>
      <c r="T4407" s="70" t="n">
        <v>41</v>
      </c>
      <c r="U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TY104399</t>
        </is>
      </c>
      <c r="B4408" s="68" t="n">
        <v>46244</v>
      </c>
      <c r="C4408" s="69" t="n">
        <v>2026</v>
      </c>
      <c r="D4408" t="inlineStr">
        <is>
          <t>Aug</t>
        </is>
      </c>
      <c r="E4408" t="inlineStr">
        <is>
          <t>Japan</t>
        </is>
      </c>
      <c r="F4408" t="inlineStr">
        <is>
          <t>Japan</t>
        </is>
      </c>
      <c r="G4408" t="inlineStr">
        <is>
          <t>Corolla</t>
        </is>
      </c>
      <c r="H4408" t="inlineStr">
        <is>
          <t>Fleet</t>
        </is>
      </c>
      <c r="I4408" t="inlineStr">
        <is>
          <t>Company fleet</t>
        </is>
      </c>
      <c r="J4408" t="inlineStr">
        <is>
          <t>Emma Clarke</t>
        </is>
      </c>
      <c r="K4408" s="70" t="n">
        <v>44</v>
      </c>
      <c r="L4408" s="71" t="n">
        <v>2863159.57</v>
      </c>
      <c r="M4408" s="71" t="n">
        <v>125979021.08</v>
      </c>
      <c r="N4408" s="71" t="n">
        <v>3779370.63</v>
      </c>
      <c r="O4408" s="71" t="n">
        <v>122199650.45</v>
      </c>
      <c r="P4408" s="71" t="n">
        <v>98710719.66</v>
      </c>
      <c r="Q4408" s="71" t="n">
        <v>23488930.79</v>
      </c>
      <c r="R4408" t="inlineStr">
        <is>
          <t>NG-01</t>
        </is>
      </c>
      <c r="S4408" t="inlineStr">
        <is>
          <t>Hybrid</t>
        </is>
      </c>
      <c r="T4408" s="70" t="n">
        <v>49</v>
      </c>
      <c r="U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TY104400</t>
        </is>
      </c>
      <c r="B4409" s="68" t="n">
        <v>46245</v>
      </c>
      <c r="C4409" s="69" t="n">
        <v>2026</v>
      </c>
      <c r="D4409" t="inlineStr">
        <is>
          <t>Aug</t>
        </is>
      </c>
      <c r="E4409" t="inlineStr">
        <is>
          <t>Europe</t>
        </is>
      </c>
      <c r="F4409" t="inlineStr">
        <is>
          <t>UK</t>
        </is>
      </c>
      <c r="G4409" t="inlineStr">
        <is>
          <t>bZ4X</t>
        </is>
      </c>
      <c r="H4409" t="inlineStr">
        <is>
          <t>Dealer retail</t>
        </is>
      </c>
      <c r="I4409" t="inlineStr">
        <is>
          <t>Company fleet</t>
        </is>
      </c>
      <c r="J4409" t="inlineStr">
        <is>
          <t>Fatima Al-Saud</t>
        </is>
      </c>
      <c r="K4409" s="70" t="n">
        <v>41</v>
      </c>
      <c r="L4409" s="71" t="n">
        <v>7001328.03</v>
      </c>
      <c r="M4409" s="71" t="n">
        <v>287054449.23</v>
      </c>
      <c r="N4409" s="71" t="n">
        <v>8611633.48</v>
      </c>
      <c r="O4409" s="71" t="n">
        <v>278442815.75</v>
      </c>
      <c r="P4409" s="71" t="n">
        <v>217799939.91</v>
      </c>
      <c r="Q4409" s="71" t="n">
        <v>60642875.84</v>
      </c>
      <c r="R4409" t="inlineStr">
        <is>
          <t>LN-03</t>
        </is>
      </c>
      <c r="S4409" t="inlineStr">
        <is>
          <t>EV</t>
        </is>
      </c>
      <c r="T4409" s="70" t="n">
        <v>43</v>
      </c>
      <c r="U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TY104401</t>
        </is>
      </c>
      <c r="B4410" s="68" t="n">
        <v>46245</v>
      </c>
      <c r="C4410" s="69" t="n">
        <v>2026</v>
      </c>
      <c r="D4410" t="inlineStr">
        <is>
          <t>Aug</t>
        </is>
      </c>
      <c r="E4410" t="inlineStr">
        <is>
          <t>Japan</t>
        </is>
      </c>
      <c r="F4410" t="inlineStr">
        <is>
          <t>Japan</t>
        </is>
      </c>
      <c r="G4410" t="inlineStr">
        <is>
          <t>Corolla</t>
        </is>
      </c>
      <c r="H4410" t="inlineStr">
        <is>
          <t>Fleet</t>
        </is>
      </c>
      <c r="I4410" t="inlineStr">
        <is>
          <t>Private buyer</t>
        </is>
      </c>
      <c r="J4410" t="inlineStr">
        <is>
          <t>Amir Khan</t>
        </is>
      </c>
      <c r="K4410" s="70" t="n">
        <v>7</v>
      </c>
      <c r="L4410" s="71" t="n">
        <v>2812987.69</v>
      </c>
      <c r="M4410" s="71" t="n">
        <v>19690913.83</v>
      </c>
      <c r="N4410" s="71" t="n">
        <v>984545.6899999999</v>
      </c>
      <c r="O4410" s="71" t="n">
        <v>18706368.14</v>
      </c>
      <c r="P4410" s="71" t="n">
        <v>16171775.4</v>
      </c>
      <c r="Q4410" s="71" t="n">
        <v>2534592.74</v>
      </c>
      <c r="R4410" t="inlineStr">
        <is>
          <t>NG-03</t>
        </is>
      </c>
      <c r="S4410" t="inlineStr">
        <is>
          <t>Petrol</t>
        </is>
      </c>
      <c r="T4410" s="70" t="n">
        <v>8</v>
      </c>
      <c r="U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TY104402</t>
        </is>
      </c>
      <c r="B4411" s="68" t="n">
        <v>46245</v>
      </c>
      <c r="C4411" s="69" t="n">
        <v>2026</v>
      </c>
      <c r="D4411" t="inlineStr">
        <is>
          <t>Aug</t>
        </is>
      </c>
      <c r="E4411" t="inlineStr">
        <is>
          <t>Middle East</t>
        </is>
      </c>
      <c r="F4411" t="inlineStr">
        <is>
          <t>UAE</t>
        </is>
      </c>
      <c r="G4411" t="inlineStr">
        <is>
          <t>bZ4X</t>
        </is>
      </c>
      <c r="H4411" t="inlineStr">
        <is>
          <t>Dealer retail</t>
        </is>
      </c>
      <c r="I4411" t="inlineStr">
        <is>
          <t>Company fleet</t>
        </is>
      </c>
      <c r="J4411" t="inlineStr">
        <is>
          <t>Yuki Sato</t>
        </is>
      </c>
      <c r="K4411" s="70" t="n">
        <v>13</v>
      </c>
      <c r="L4411" s="71" t="n">
        <v>6754438.93</v>
      </c>
      <c r="M4411" s="71" t="n">
        <v>87807706.09</v>
      </c>
      <c r="N4411" s="71" t="n">
        <v>1756154.12</v>
      </c>
      <c r="O4411" s="71" t="n">
        <v>86051551.97</v>
      </c>
      <c r="P4411" s="71" t="n">
        <v>68645953.18000001</v>
      </c>
      <c r="Q4411" s="71" t="n">
        <v>17405598.79</v>
      </c>
      <c r="R4411" t="inlineStr">
        <is>
          <t>DB-04</t>
        </is>
      </c>
      <c r="S4411" t="inlineStr">
        <is>
          <t>EV</t>
        </is>
      </c>
      <c r="T4411" s="70" t="n">
        <v>14</v>
      </c>
      <c r="U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TY104403</t>
        </is>
      </c>
      <c r="B4412" s="68" t="n">
        <v>46245</v>
      </c>
      <c r="C4412" s="69" t="n">
        <v>2026</v>
      </c>
      <c r="D4412" t="inlineStr">
        <is>
          <t>Aug</t>
        </is>
      </c>
      <c r="E4412" t="inlineStr">
        <is>
          <t>Middle East</t>
        </is>
      </c>
      <c r="F4412" t="inlineStr">
        <is>
          <t>UAE</t>
        </is>
      </c>
      <c r="G4412" t="inlineStr">
        <is>
          <t>RAV4</t>
        </is>
      </c>
      <c r="H4412" t="inlineStr">
        <is>
          <t>Dealer retail</t>
        </is>
      </c>
      <c r="I4412" t="inlineStr">
        <is>
          <t>Private buyer</t>
        </is>
      </c>
      <c r="J4412" t="inlineStr">
        <is>
          <t>Emma Clarke</t>
        </is>
      </c>
      <c r="K4412" s="70" t="n">
        <v>52</v>
      </c>
      <c r="L4412" s="71" t="n">
        <v>3940336.53</v>
      </c>
      <c r="M4412" s="71" t="n">
        <v>204897499.56</v>
      </c>
      <c r="N4412" s="71" t="n">
        <v>6146924.99</v>
      </c>
      <c r="O4412" s="71" t="n">
        <v>198750574.57</v>
      </c>
      <c r="P4412" s="71" t="n">
        <v>153527838.08</v>
      </c>
      <c r="Q4412" s="71" t="n">
        <v>45222736.49</v>
      </c>
      <c r="R4412" t="inlineStr">
        <is>
          <t>DB-02</t>
        </is>
      </c>
      <c r="S4412" t="inlineStr">
        <is>
          <t>Hybrid</t>
        </is>
      </c>
      <c r="T4412" s="70" t="n">
        <v>53</v>
      </c>
      <c r="U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TY104404</t>
        </is>
      </c>
      <c r="B4413" s="68" t="n">
        <v>46245</v>
      </c>
      <c r="C4413" s="69" t="n">
        <v>2026</v>
      </c>
      <c r="D4413" t="inlineStr">
        <is>
          <t>Aug</t>
        </is>
      </c>
      <c r="E4413" t="inlineStr">
        <is>
          <t>Middle East</t>
        </is>
      </c>
      <c r="F4413" t="inlineStr">
        <is>
          <t>UAE</t>
        </is>
      </c>
      <c r="G4413" t="inlineStr">
        <is>
          <t>Camry</t>
        </is>
      </c>
      <c r="H4413" t="inlineStr">
        <is>
          <t>Dealer retail</t>
        </is>
      </c>
      <c r="I4413" t="inlineStr">
        <is>
          <t>Private buyer</t>
        </is>
      </c>
      <c r="J4413" t="inlineStr">
        <is>
          <t>Carlos Silva</t>
        </is>
      </c>
      <c r="K4413" s="70" t="n">
        <v>14</v>
      </c>
      <c r="L4413" s="71" t="n">
        <v>3989581.24</v>
      </c>
      <c r="M4413" s="71" t="n">
        <v>55854137.36</v>
      </c>
      <c r="N4413" s="71" t="n">
        <v>1117082.75</v>
      </c>
      <c r="O4413" s="71" t="n">
        <v>54737054.61</v>
      </c>
      <c r="P4413" s="71" t="n">
        <v>44603747.16</v>
      </c>
      <c r="Q4413" s="71" t="n">
        <v>10133307.45</v>
      </c>
      <c r="R4413" t="inlineStr">
        <is>
          <t>DB-02</t>
        </is>
      </c>
      <c r="S4413" t="inlineStr">
        <is>
          <t>Petrol</t>
        </is>
      </c>
      <c r="T4413" s="70" t="n">
        <v>15</v>
      </c>
      <c r="U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TY104405</t>
        </is>
      </c>
      <c r="B4414" s="68" t="n">
        <v>46245</v>
      </c>
      <c r="C4414" s="69" t="n">
        <v>2026</v>
      </c>
      <c r="D4414" t="inlineStr">
        <is>
          <t>Aug</t>
        </is>
      </c>
      <c r="E4414" t="inlineStr">
        <is>
          <t>North America</t>
        </is>
      </c>
      <c r="F4414" t="inlineStr">
        <is>
          <t>Canada</t>
        </is>
      </c>
      <c r="G4414" t="inlineStr">
        <is>
          <t>Corolla</t>
        </is>
      </c>
      <c r="H4414" t="inlineStr">
        <is>
          <t>Dealer retail</t>
        </is>
      </c>
      <c r="I4414" t="inlineStr">
        <is>
          <t>Private buyer</t>
        </is>
      </c>
      <c r="J4414" t="inlineStr">
        <is>
          <t>Ana Costa</t>
        </is>
      </c>
      <c r="K4414" s="70" t="n">
        <v>21</v>
      </c>
      <c r="L4414" s="71" t="n">
        <v>2855630.68</v>
      </c>
      <c r="M4414" s="71" t="n">
        <v>59968244.28</v>
      </c>
      <c r="N4414" s="71" t="n">
        <v>2998412.21</v>
      </c>
      <c r="O4414" s="71" t="n">
        <v>56969832.07</v>
      </c>
      <c r="P4414" s="71" t="n">
        <v>47371513.32</v>
      </c>
      <c r="Q4414" s="71" t="n">
        <v>9598318.75</v>
      </c>
      <c r="R4414" t="inlineStr">
        <is>
          <t>TO-01</t>
        </is>
      </c>
      <c r="S4414" t="inlineStr">
        <is>
          <t>Petrol</t>
        </is>
      </c>
      <c r="T4414" s="70" t="n">
        <v>21</v>
      </c>
      <c r="U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TY104406</t>
        </is>
      </c>
      <c r="B4415" s="68" t="n">
        <v>46245</v>
      </c>
      <c r="C4415" s="69" t="n">
        <v>2026</v>
      </c>
      <c r="D4415" t="inlineStr">
        <is>
          <t>Aug</t>
        </is>
      </c>
      <c r="E4415" t="inlineStr">
        <is>
          <t>Europe</t>
        </is>
      </c>
      <c r="F4415" t="inlineStr">
        <is>
          <t>Germany</t>
        </is>
      </c>
      <c r="G4415" t="inlineStr">
        <is>
          <t>Prius</t>
        </is>
      </c>
      <c r="H4415" t="inlineStr">
        <is>
          <t>Online reservation</t>
        </is>
      </c>
      <c r="I4415" t="inlineStr">
        <is>
          <t>Company fleet</t>
        </is>
      </c>
      <c r="J4415" t="inlineStr">
        <is>
          <t>Liam O'Brien</t>
        </is>
      </c>
      <c r="K4415" s="70" t="n">
        <v>20</v>
      </c>
      <c r="L4415" s="71" t="n">
        <v>3491513.86</v>
      </c>
      <c r="M4415" s="71" t="n">
        <v>69830277.2</v>
      </c>
      <c r="N4415" s="71" t="n">
        <v>3491513.86</v>
      </c>
      <c r="O4415" s="71" t="n">
        <v>66338763.34</v>
      </c>
      <c r="P4415" s="71" t="n">
        <v>58241741.85</v>
      </c>
      <c r="Q4415" s="71" t="n">
        <v>8097021.49</v>
      </c>
      <c r="R4415" t="inlineStr">
        <is>
          <t>BE-01</t>
        </is>
      </c>
      <c r="S4415" t="inlineStr">
        <is>
          <t>Hybrid</t>
        </is>
      </c>
      <c r="T4415" s="70" t="n">
        <v>19</v>
      </c>
      <c r="U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TY104407</t>
        </is>
      </c>
      <c r="B4416" s="68" t="n">
        <v>46245</v>
      </c>
      <c r="C4416" s="69" t="n">
        <v>2026</v>
      </c>
      <c r="D4416" t="inlineStr">
        <is>
          <t>Aug</t>
        </is>
      </c>
      <c r="E4416" t="inlineStr">
        <is>
          <t>Japan</t>
        </is>
      </c>
      <c r="F4416" t="inlineStr">
        <is>
          <t>Japan</t>
        </is>
      </c>
      <c r="G4416" t="inlineStr">
        <is>
          <t>Camry</t>
        </is>
      </c>
      <c r="H4416" t="inlineStr">
        <is>
          <t>Dealer retail</t>
        </is>
      </c>
      <c r="I4416" t="inlineStr">
        <is>
          <t>Private buyer</t>
        </is>
      </c>
      <c r="J4416" t="inlineStr">
        <is>
          <t>Amir Khan</t>
        </is>
      </c>
      <c r="K4416" s="70" t="n">
        <v>46</v>
      </c>
      <c r="L4416" s="71" t="n">
        <v>3904008.11</v>
      </c>
      <c r="M4416" s="71" t="n">
        <v>179584373.06</v>
      </c>
      <c r="N4416" s="71" t="n">
        <v>5387531.19</v>
      </c>
      <c r="O4416" s="71" t="n">
        <v>174196841.87</v>
      </c>
      <c r="P4416" s="71" t="n">
        <v>151238334.04</v>
      </c>
      <c r="Q4416" s="71" t="n">
        <v>22958507.83</v>
      </c>
      <c r="R4416" t="inlineStr">
        <is>
          <t>OS-01</t>
        </is>
      </c>
      <c r="S4416" t="inlineStr">
        <is>
          <t>Hybrid</t>
        </is>
      </c>
      <c r="T4416" s="70" t="n">
        <v>51</v>
      </c>
      <c r="U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TY104408</t>
        </is>
      </c>
      <c r="B4417" s="68" t="n">
        <v>46245</v>
      </c>
      <c r="C4417" s="69" t="n">
        <v>2026</v>
      </c>
      <c r="D4417" t="inlineStr">
        <is>
          <t>Aug</t>
        </is>
      </c>
      <c r="E4417" t="inlineStr">
        <is>
          <t>Japan</t>
        </is>
      </c>
      <c r="F4417" t="inlineStr">
        <is>
          <t>Japan</t>
        </is>
      </c>
      <c r="G4417" t="inlineStr">
        <is>
          <t>Camry</t>
        </is>
      </c>
      <c r="H4417" t="inlineStr">
        <is>
          <t>Dealer retail</t>
        </is>
      </c>
      <c r="I4417" t="inlineStr">
        <is>
          <t>Private buyer</t>
        </is>
      </c>
      <c r="J4417" t="inlineStr">
        <is>
          <t>Shraddha Kulkarni</t>
        </is>
      </c>
      <c r="K4417" s="70" t="n">
        <v>41</v>
      </c>
      <c r="L4417" s="71" t="n">
        <v>3846049.81</v>
      </c>
      <c r="M4417" s="71" t="n">
        <v>157688042.21</v>
      </c>
      <c r="N4417" s="71" t="n">
        <v>3153760.84</v>
      </c>
      <c r="O4417" s="71" t="n">
        <v>154534281.37</v>
      </c>
      <c r="P4417" s="71" t="n">
        <v>126861277.04</v>
      </c>
      <c r="Q4417" s="71" t="n">
        <v>27673004.33</v>
      </c>
      <c r="R4417" t="inlineStr">
        <is>
          <t>NG-01</t>
        </is>
      </c>
      <c r="S4417" t="inlineStr">
        <is>
          <t>Petrol</t>
        </is>
      </c>
      <c r="T4417" s="70" t="n">
        <v>45</v>
      </c>
      <c r="U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TY104409</t>
        </is>
      </c>
      <c r="B4418" s="68" t="n">
        <v>46245</v>
      </c>
      <c r="C4418" s="69" t="n">
        <v>2026</v>
      </c>
      <c r="D4418" t="inlineStr">
        <is>
          <t>Aug</t>
        </is>
      </c>
      <c r="E4418" t="inlineStr">
        <is>
          <t>North America</t>
        </is>
      </c>
      <c r="F4418" t="inlineStr">
        <is>
          <t>Canada</t>
        </is>
      </c>
      <c r="G4418" t="inlineStr">
        <is>
          <t>RAV4</t>
        </is>
      </c>
      <c r="H4418" t="inlineStr">
        <is>
          <t>Dealer retail</t>
        </is>
      </c>
      <c r="I4418" t="inlineStr">
        <is>
          <t>Private buyer</t>
        </is>
      </c>
      <c r="J4418" t="inlineStr">
        <is>
          <t>Kofi Mensah</t>
        </is>
      </c>
      <c r="K4418" s="70" t="n">
        <v>3</v>
      </c>
      <c r="L4418" s="71" t="n">
        <v>3762764.14</v>
      </c>
      <c r="M4418" s="71" t="n">
        <v>11288292.42</v>
      </c>
      <c r="N4418" s="71" t="n">
        <v>564414.62</v>
      </c>
      <c r="O4418" s="71" t="n">
        <v>10723877.8</v>
      </c>
      <c r="P4418" s="71" t="n">
        <v>8871831.18</v>
      </c>
      <c r="Q4418" s="71" t="n">
        <v>1852046.62</v>
      </c>
      <c r="R4418" t="inlineStr">
        <is>
          <t>TO-01</t>
        </is>
      </c>
      <c r="S4418" t="inlineStr">
        <is>
          <t>Hybrid</t>
        </is>
      </c>
      <c r="T4418" s="70" t="n">
        <v>3</v>
      </c>
      <c r="U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TY104410</t>
        </is>
      </c>
      <c r="B4419" s="68" t="n">
        <v>46245</v>
      </c>
      <c r="C4419" s="69" t="n">
        <v>2026</v>
      </c>
      <c r="D4419" t="inlineStr">
        <is>
          <t>Aug</t>
        </is>
      </c>
      <c r="E4419" t="inlineStr">
        <is>
          <t>Japan</t>
        </is>
      </c>
      <c r="F4419" t="inlineStr">
        <is>
          <t>Japan</t>
        </is>
      </c>
      <c r="G4419" t="inlineStr">
        <is>
          <t>Prius</t>
        </is>
      </c>
      <c r="H4419" t="inlineStr">
        <is>
          <t>Dealer retail</t>
        </is>
      </c>
      <c r="I4419" t="inlineStr">
        <is>
          <t>Private buyer</t>
        </is>
      </c>
      <c r="J4419" t="inlineStr">
        <is>
          <t>Yuki Sato</t>
        </is>
      </c>
      <c r="K4419" s="70" t="n">
        <v>46</v>
      </c>
      <c r="L4419" s="71" t="n">
        <v>3548299.45</v>
      </c>
      <c r="M4419" s="71" t="n">
        <v>163221774.7</v>
      </c>
      <c r="N4419" s="71" t="n">
        <v>3264435.49</v>
      </c>
      <c r="O4419" s="71" t="n">
        <v>159957339.21</v>
      </c>
      <c r="P4419" s="71" t="n">
        <v>130742055.42</v>
      </c>
      <c r="Q4419" s="71" t="n">
        <v>29215283.79</v>
      </c>
      <c r="R4419" t="inlineStr">
        <is>
          <t>OS-02</t>
        </is>
      </c>
      <c r="S4419" t="inlineStr">
        <is>
          <t>Hybrid</t>
        </is>
      </c>
      <c r="T4419" s="70" t="n">
        <v>48</v>
      </c>
      <c r="U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TY104411</t>
        </is>
      </c>
      <c r="B4420" s="68" t="n">
        <v>46245</v>
      </c>
      <c r="C4420" s="69" t="n">
        <v>2026</v>
      </c>
      <c r="D4420" t="inlineStr">
        <is>
          <t>Aug</t>
        </is>
      </c>
      <c r="E4420" t="inlineStr">
        <is>
          <t>Asia</t>
        </is>
      </c>
      <c r="F4420" t="inlineStr">
        <is>
          <t>Thailand</t>
        </is>
      </c>
      <c r="G4420" t="inlineStr">
        <is>
          <t>bZ4X</t>
        </is>
      </c>
      <c r="H4420" t="inlineStr">
        <is>
          <t>Dealer retail</t>
        </is>
      </c>
      <c r="I4420" t="inlineStr">
        <is>
          <t>Private buyer</t>
        </is>
      </c>
      <c r="J4420" t="inlineStr">
        <is>
          <t>Liam O'Brien</t>
        </is>
      </c>
      <c r="K4420" s="70" t="n">
        <v>22</v>
      </c>
      <c r="L4420" s="71" t="n">
        <v>6649407.24</v>
      </c>
      <c r="M4420" s="71" t="n">
        <v>146286959.28</v>
      </c>
      <c r="N4420" s="71" t="n">
        <v>0</v>
      </c>
      <c r="O4420" s="71" t="n">
        <v>146286959.28</v>
      </c>
      <c r="P4420" s="71" t="n">
        <v>118512219.1</v>
      </c>
      <c r="Q4420" s="71" t="n">
        <v>27774740.18</v>
      </c>
      <c r="R4420" t="inlineStr">
        <is>
          <t>BK-04</t>
        </is>
      </c>
      <c r="S4420" t="inlineStr">
        <is>
          <t>EV</t>
        </is>
      </c>
      <c r="T4420" s="70" t="n">
        <v>22</v>
      </c>
      <c r="U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TY104412</t>
        </is>
      </c>
      <c r="B4421" s="68" t="n">
        <v>46246</v>
      </c>
      <c r="C4421" s="69" t="n">
        <v>2026</v>
      </c>
      <c r="D4421" t="inlineStr">
        <is>
          <t>Aug</t>
        </is>
      </c>
      <c r="E4421" t="inlineStr">
        <is>
          <t>Japan</t>
        </is>
      </c>
      <c r="F4421" t="inlineStr">
        <is>
          <t>Japan</t>
        </is>
      </c>
      <c r="G4421" t="inlineStr">
        <is>
          <t>RAV4</t>
        </is>
      </c>
      <c r="H4421" t="inlineStr">
        <is>
          <t>Dealer retail</t>
        </is>
      </c>
      <c r="I4421" t="inlineStr">
        <is>
          <t>Private buyer</t>
        </is>
      </c>
      <c r="J4421" t="inlineStr">
        <is>
          <t>Omar Haddad</t>
        </is>
      </c>
      <c r="K4421" s="70" t="n">
        <v>25</v>
      </c>
      <c r="L4421" s="71" t="n">
        <v>3764792.18</v>
      </c>
      <c r="M4421" s="71" t="n">
        <v>94119804.5</v>
      </c>
      <c r="N4421" s="71" t="n">
        <v>1882396.09</v>
      </c>
      <c r="O4421" s="71" t="n">
        <v>92237408.41</v>
      </c>
      <c r="P4421" s="71" t="n">
        <v>69231362.75</v>
      </c>
      <c r="Q4421" s="71" t="n">
        <v>23006045.66</v>
      </c>
      <c r="R4421" t="inlineStr">
        <is>
          <t>OS-03</t>
        </is>
      </c>
      <c r="S4421" t="inlineStr">
        <is>
          <t>Hybrid</t>
        </is>
      </c>
      <c r="T4421" s="70" t="n">
        <v>24</v>
      </c>
      <c r="U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TY104413</t>
        </is>
      </c>
      <c r="B4422" s="68" t="n">
        <v>46246</v>
      </c>
      <c r="C4422" s="69" t="n">
        <v>2026</v>
      </c>
      <c r="D4422" t="inlineStr">
        <is>
          <t>Aug</t>
        </is>
      </c>
      <c r="E4422" t="inlineStr">
        <is>
          <t>Asia</t>
        </is>
      </c>
      <c r="F4422" t="inlineStr">
        <is>
          <t>Indonesia</t>
        </is>
      </c>
      <c r="G4422" t="inlineStr">
        <is>
          <t>RAV4</t>
        </is>
      </c>
      <c r="H4422" t="inlineStr">
        <is>
          <t>Fleet</t>
        </is>
      </c>
      <c r="I4422" t="inlineStr">
        <is>
          <t>Government</t>
        </is>
      </c>
      <c r="J4422" t="inlineStr">
        <is>
          <t>Arjun Mehta</t>
        </is>
      </c>
      <c r="K4422" s="70" t="n">
        <v>35</v>
      </c>
      <c r="L4422" s="71" t="n">
        <v>3589308.62</v>
      </c>
      <c r="M4422" s="71" t="n">
        <v>125625801.7</v>
      </c>
      <c r="N4422" s="71" t="n">
        <v>3768774.05</v>
      </c>
      <c r="O4422" s="71" t="n">
        <v>121857027.65</v>
      </c>
      <c r="P4422" s="71" t="n">
        <v>101076924.98</v>
      </c>
      <c r="Q4422" s="71" t="n">
        <v>20780102.67</v>
      </c>
      <c r="R4422" t="inlineStr">
        <is>
          <t>JK-01</t>
        </is>
      </c>
      <c r="S4422" t="inlineStr">
        <is>
          <t>Hybrid</t>
        </is>
      </c>
      <c r="T4422" s="70" t="n">
        <v>35</v>
      </c>
      <c r="U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TY104414</t>
        </is>
      </c>
      <c r="B4423" s="68" t="n">
        <v>46246</v>
      </c>
      <c r="C4423" s="69" t="n">
        <v>2026</v>
      </c>
      <c r="D4423" t="inlineStr">
        <is>
          <t>Aug</t>
        </is>
      </c>
      <c r="E4423" t="inlineStr">
        <is>
          <t>Europe</t>
        </is>
      </c>
      <c r="F4423" t="inlineStr">
        <is>
          <t>UK</t>
        </is>
      </c>
      <c r="G4423" t="inlineStr">
        <is>
          <t>bZ4X</t>
        </is>
      </c>
      <c r="H4423" t="inlineStr">
        <is>
          <t>Dealer retail</t>
        </is>
      </c>
      <c r="I4423" t="inlineStr">
        <is>
          <t>Private buyer</t>
        </is>
      </c>
      <c r="J4423" t="inlineStr">
        <is>
          <t>Fatima Al-Saud</t>
        </is>
      </c>
      <c r="K4423" s="70" t="n">
        <v>13</v>
      </c>
      <c r="L4423" s="71" t="n">
        <v>6595655.76</v>
      </c>
      <c r="M4423" s="71" t="n">
        <v>85743524.88</v>
      </c>
      <c r="N4423" s="71" t="n">
        <v>1714870.5</v>
      </c>
      <c r="O4423" s="71" t="n">
        <v>84028654.38</v>
      </c>
      <c r="P4423" s="71" t="n">
        <v>72183132.47</v>
      </c>
      <c r="Q4423" s="71" t="n">
        <v>11845521.91</v>
      </c>
      <c r="R4423" t="inlineStr">
        <is>
          <t>LN-01</t>
        </is>
      </c>
      <c r="S4423" t="inlineStr">
        <is>
          <t>EV</t>
        </is>
      </c>
      <c r="T4423" s="70" t="n">
        <v>13</v>
      </c>
      <c r="U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TY104415</t>
        </is>
      </c>
      <c r="B4424" s="68" t="n">
        <v>46246</v>
      </c>
      <c r="C4424" s="69" t="n">
        <v>2026</v>
      </c>
      <c r="D4424" t="inlineStr">
        <is>
          <t>Aug</t>
        </is>
      </c>
      <c r="E4424" t="inlineStr">
        <is>
          <t>Middle East</t>
        </is>
      </c>
      <c r="F4424" t="inlineStr">
        <is>
          <t>UAE</t>
        </is>
      </c>
      <c r="G4424" t="inlineStr">
        <is>
          <t>RAV4</t>
        </is>
      </c>
      <c r="H4424" t="inlineStr">
        <is>
          <t>Dealer retail</t>
        </is>
      </c>
      <c r="I4424" t="inlineStr">
        <is>
          <t>Private buyer</t>
        </is>
      </c>
      <c r="J4424" t="inlineStr">
        <is>
          <t>Priya Nair</t>
        </is>
      </c>
      <c r="K4424" s="70" t="n">
        <v>15</v>
      </c>
      <c r="L4424" s="71" t="n">
        <v>3620613.73</v>
      </c>
      <c r="M4424" s="71" t="n">
        <v>54309205.95</v>
      </c>
      <c r="N4424" s="71" t="n">
        <v>1086184.12</v>
      </c>
      <c r="O4424" s="71" t="n">
        <v>53223021.83</v>
      </c>
      <c r="P4424" s="71" t="n">
        <v>41948183.16</v>
      </c>
      <c r="Q4424" s="71" t="n">
        <v>11274838.67</v>
      </c>
      <c r="R4424" t="inlineStr">
        <is>
          <t>DB-04</t>
        </is>
      </c>
      <c r="S4424" t="inlineStr">
        <is>
          <t>Hybrid</t>
        </is>
      </c>
      <c r="T4424" s="70" t="n">
        <v>17</v>
      </c>
      <c r="U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TY104416</t>
        </is>
      </c>
      <c r="B4425" s="68" t="n">
        <v>46246</v>
      </c>
      <c r="C4425" s="69" t="n">
        <v>2026</v>
      </c>
      <c r="D4425" t="inlineStr">
        <is>
          <t>Aug</t>
        </is>
      </c>
      <c r="E4425" t="inlineStr">
        <is>
          <t>Europe</t>
        </is>
      </c>
      <c r="F4425" t="inlineStr">
        <is>
          <t>France</t>
        </is>
      </c>
      <c r="G4425" t="inlineStr">
        <is>
          <t>Corolla</t>
        </is>
      </c>
      <c r="H4425" t="inlineStr">
        <is>
          <t>Dealer retail</t>
        </is>
      </c>
      <c r="I4425" t="inlineStr">
        <is>
          <t>Government</t>
        </is>
      </c>
      <c r="J4425" t="inlineStr">
        <is>
          <t>Ruhi Shaikh</t>
        </is>
      </c>
      <c r="K4425" s="70" t="n">
        <v>14</v>
      </c>
      <c r="L4425" s="71" t="n">
        <v>2986234.75</v>
      </c>
      <c r="M4425" s="71" t="n">
        <v>41807286.5</v>
      </c>
      <c r="N4425" s="71" t="n">
        <v>836145.73</v>
      </c>
      <c r="O4425" s="71" t="n">
        <v>40971140.77</v>
      </c>
      <c r="P4425" s="71" t="n">
        <v>32109551.79</v>
      </c>
      <c r="Q4425" s="71" t="n">
        <v>8861588.98</v>
      </c>
      <c r="R4425" t="inlineStr">
        <is>
          <t>PA-04</t>
        </is>
      </c>
      <c r="S4425" t="inlineStr">
        <is>
          <t>Petrol</t>
        </is>
      </c>
      <c r="T4425" s="70" t="n">
        <v>14</v>
      </c>
      <c r="U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TY104417</t>
        </is>
      </c>
      <c r="B4426" s="68" t="n">
        <v>46246</v>
      </c>
      <c r="C4426" s="69" t="n">
        <v>2026</v>
      </c>
      <c r="D4426" t="inlineStr">
        <is>
          <t>Aug</t>
        </is>
      </c>
      <c r="E4426" t="inlineStr">
        <is>
          <t>Asia</t>
        </is>
      </c>
      <c r="F4426" t="inlineStr">
        <is>
          <t>Thailand</t>
        </is>
      </c>
      <c r="G4426" t="inlineStr">
        <is>
          <t>Corolla</t>
        </is>
      </c>
      <c r="H4426" t="inlineStr">
        <is>
          <t>Fleet</t>
        </is>
      </c>
      <c r="I4426" t="inlineStr">
        <is>
          <t>Private buyer</t>
        </is>
      </c>
      <c r="J4426" t="inlineStr">
        <is>
          <t>Wei Chen</t>
        </is>
      </c>
      <c r="K4426" s="70" t="n">
        <v>45</v>
      </c>
      <c r="L4426" s="71" t="n">
        <v>2968502.77</v>
      </c>
      <c r="M4426" s="71" t="n">
        <v>133582624.65</v>
      </c>
      <c r="N4426" s="71" t="n">
        <v>6679131.23</v>
      </c>
      <c r="O4426" s="71" t="n">
        <v>126903493.42</v>
      </c>
      <c r="P4426" s="71" t="n">
        <v>102790270.84</v>
      </c>
      <c r="Q4426" s="71" t="n">
        <v>24113222.58</v>
      </c>
      <c r="R4426" t="inlineStr">
        <is>
          <t>BK-02</t>
        </is>
      </c>
      <c r="S4426" t="inlineStr">
        <is>
          <t>Petrol</t>
        </is>
      </c>
      <c r="T4426" s="70" t="n">
        <v>45</v>
      </c>
      <c r="U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TY104418</t>
        </is>
      </c>
      <c r="B4427" s="68" t="n">
        <v>46246</v>
      </c>
      <c r="C4427" s="69" t="n">
        <v>2026</v>
      </c>
      <c r="D4427" t="inlineStr">
        <is>
          <t>Aug</t>
        </is>
      </c>
      <c r="E4427" t="inlineStr">
        <is>
          <t>Middle East</t>
        </is>
      </c>
      <c r="F4427" t="inlineStr">
        <is>
          <t>Saudi Arabia</t>
        </is>
      </c>
      <c r="G4427" t="inlineStr">
        <is>
          <t>Prius</t>
        </is>
      </c>
      <c r="H4427" t="inlineStr">
        <is>
          <t>Online reservation</t>
        </is>
      </c>
      <c r="I4427" t="inlineStr">
        <is>
          <t>Private buyer</t>
        </is>
      </c>
      <c r="J4427" t="inlineStr">
        <is>
          <t>Yuki Sato</t>
        </is>
      </c>
      <c r="K4427" s="70" t="n">
        <v>44</v>
      </c>
      <c r="L4427" s="71" t="n">
        <v>3490792.25</v>
      </c>
      <c r="M4427" s="71" t="n">
        <v>153594859</v>
      </c>
      <c r="N4427" s="71" t="n">
        <v>7679742.95</v>
      </c>
      <c r="O4427" s="71" t="n">
        <v>145915116.05</v>
      </c>
      <c r="P4427" s="71" t="n">
        <v>120941564.54</v>
      </c>
      <c r="Q4427" s="71" t="n">
        <v>24973551.51</v>
      </c>
      <c r="R4427" t="inlineStr">
        <is>
          <t>RY-01</t>
        </is>
      </c>
      <c r="S4427" t="inlineStr">
        <is>
          <t>Hybrid</t>
        </is>
      </c>
      <c r="T4427" s="70" t="n">
        <v>44</v>
      </c>
      <c r="U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TY104419</t>
        </is>
      </c>
      <c r="B4428" s="68" t="n">
        <v>46246</v>
      </c>
      <c r="C4428" s="69" t="n">
        <v>2026</v>
      </c>
      <c r="D4428" t="inlineStr">
        <is>
          <t>Aug</t>
        </is>
      </c>
      <c r="E4428" t="inlineStr">
        <is>
          <t>Europe</t>
        </is>
      </c>
      <c r="F4428" t="inlineStr">
        <is>
          <t>Germany</t>
        </is>
      </c>
      <c r="G4428" t="inlineStr">
        <is>
          <t>RAV4</t>
        </is>
      </c>
      <c r="H4428" t="inlineStr">
        <is>
          <t>Dealer retail</t>
        </is>
      </c>
      <c r="I4428" t="inlineStr">
        <is>
          <t>Private buyer</t>
        </is>
      </c>
      <c r="J4428" t="inlineStr">
        <is>
          <t>Aisha Bello</t>
        </is>
      </c>
      <c r="K4428" s="70" t="n">
        <v>48</v>
      </c>
      <c r="L4428" s="71" t="n">
        <v>3935613.09</v>
      </c>
      <c r="M4428" s="71" t="n">
        <v>188909428.32</v>
      </c>
      <c r="N4428" s="71" t="n">
        <v>9445471.42</v>
      </c>
      <c r="O4428" s="71" t="n">
        <v>179463956.9</v>
      </c>
      <c r="P4428" s="71" t="n">
        <v>135262328.04</v>
      </c>
      <c r="Q4428" s="71" t="n">
        <v>44201628.86</v>
      </c>
      <c r="R4428" t="inlineStr">
        <is>
          <t>BE-04</t>
        </is>
      </c>
      <c r="S4428" t="inlineStr">
        <is>
          <t>Petrol</t>
        </is>
      </c>
      <c r="T4428" s="70" t="n">
        <v>47</v>
      </c>
      <c r="U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TY104420</t>
        </is>
      </c>
      <c r="B4429" s="68" t="n">
        <v>46246</v>
      </c>
      <c r="C4429" s="69" t="n">
        <v>2026</v>
      </c>
      <c r="D4429" t="inlineStr">
        <is>
          <t>Aug</t>
        </is>
      </c>
      <c r="E4429" t="inlineStr">
        <is>
          <t>North America</t>
        </is>
      </c>
      <c r="F4429" t="inlineStr">
        <is>
          <t>USA</t>
        </is>
      </c>
      <c r="G4429" t="inlineStr">
        <is>
          <t>Corolla</t>
        </is>
      </c>
      <c r="H4429" t="inlineStr">
        <is>
          <t>Fleet</t>
        </is>
      </c>
      <c r="I4429" t="inlineStr">
        <is>
          <t>Private buyer</t>
        </is>
      </c>
      <c r="J4429" t="inlineStr">
        <is>
          <t>Noah Smith</t>
        </is>
      </c>
      <c r="K4429" s="70" t="n">
        <v>46</v>
      </c>
      <c r="L4429" s="71" t="n">
        <v>2967174.84</v>
      </c>
      <c r="M4429" s="71" t="n">
        <v>136490042.64</v>
      </c>
      <c r="N4429" s="71" t="n">
        <v>6824502.13</v>
      </c>
      <c r="O4429" s="71" t="n">
        <v>129665540.51</v>
      </c>
      <c r="P4429" s="71" t="n">
        <v>105065008.42</v>
      </c>
      <c r="Q4429" s="71" t="n">
        <v>24600532.09</v>
      </c>
      <c r="R4429" t="inlineStr">
        <is>
          <t>LA-01</t>
        </is>
      </c>
      <c r="S4429" t="inlineStr">
        <is>
          <t>Petrol</t>
        </is>
      </c>
      <c r="T4429" s="70" t="n">
        <v>48</v>
      </c>
      <c r="U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TY104421</t>
        </is>
      </c>
      <c r="B4430" s="68" t="n">
        <v>46246</v>
      </c>
      <c r="C4430" s="69" t="n">
        <v>2026</v>
      </c>
      <c r="D4430" t="inlineStr">
        <is>
          <t>Aug</t>
        </is>
      </c>
      <c r="E4430" t="inlineStr">
        <is>
          <t>Europe</t>
        </is>
      </c>
      <c r="F4430" t="inlineStr">
        <is>
          <t>Germany</t>
        </is>
      </c>
      <c r="G4430" t="inlineStr">
        <is>
          <t>Camry</t>
        </is>
      </c>
      <c r="H4430" t="inlineStr">
        <is>
          <t>Dealer retail</t>
        </is>
      </c>
      <c r="I4430" t="inlineStr">
        <is>
          <t>Private buyer</t>
        </is>
      </c>
      <c r="J4430" t="inlineStr">
        <is>
          <t>Zoya Ahmed</t>
        </is>
      </c>
      <c r="K4430" s="70" t="n">
        <v>22</v>
      </c>
      <c r="L4430" s="71" t="n">
        <v>3768770.37</v>
      </c>
      <c r="M4430" s="71" t="n">
        <v>82912948.14</v>
      </c>
      <c r="N4430" s="71" t="n">
        <v>4145647.41</v>
      </c>
      <c r="O4430" s="71" t="n">
        <v>78767300.73</v>
      </c>
      <c r="P4430" s="71" t="n">
        <v>69259496.26000001</v>
      </c>
      <c r="Q4430" s="71" t="n">
        <v>9507804.470000001</v>
      </c>
      <c r="R4430" t="inlineStr">
        <is>
          <t>BE-04</t>
        </is>
      </c>
      <c r="S4430" t="inlineStr">
        <is>
          <t>Hybrid</t>
        </is>
      </c>
      <c r="T4430" s="70" t="n">
        <v>22</v>
      </c>
      <c r="U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TY104422</t>
        </is>
      </c>
      <c r="B4431" s="68" t="n">
        <v>46247</v>
      </c>
      <c r="C4431" s="69" t="n">
        <v>2026</v>
      </c>
      <c r="D4431" t="inlineStr">
        <is>
          <t>Aug</t>
        </is>
      </c>
      <c r="E4431" t="inlineStr">
        <is>
          <t>North America</t>
        </is>
      </c>
      <c r="F4431" t="inlineStr">
        <is>
          <t>USA</t>
        </is>
      </c>
      <c r="G4431" t="inlineStr">
        <is>
          <t>Camry</t>
        </is>
      </c>
      <c r="H4431" t="inlineStr">
        <is>
          <t>Dealer retail</t>
        </is>
      </c>
      <c r="I4431" t="inlineStr">
        <is>
          <t>Private buyer</t>
        </is>
      </c>
      <c r="J4431" t="inlineStr">
        <is>
          <t>Sophie Müller</t>
        </is>
      </c>
      <c r="K4431" s="70" t="n">
        <v>42</v>
      </c>
      <c r="L4431" s="71" t="n">
        <v>4004001.57</v>
      </c>
      <c r="M4431" s="71" t="n">
        <v>168168065.94</v>
      </c>
      <c r="N4431" s="71" t="n">
        <v>5045041.98</v>
      </c>
      <c r="O4431" s="71" t="n">
        <v>163123023.96</v>
      </c>
      <c r="P4431" s="71" t="n">
        <v>132331112.15</v>
      </c>
      <c r="Q4431" s="71" t="n">
        <v>30791911.81</v>
      </c>
      <c r="R4431" t="inlineStr">
        <is>
          <t>NY-01</t>
        </is>
      </c>
      <c r="S4431" t="inlineStr">
        <is>
          <t>Petrol</t>
        </is>
      </c>
      <c r="T4431" s="70" t="n">
        <v>47</v>
      </c>
      <c r="U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TY104423</t>
        </is>
      </c>
      <c r="B4432" s="68" t="n">
        <v>46247</v>
      </c>
      <c r="C4432" s="69" t="n">
        <v>2026</v>
      </c>
      <c r="D4432" t="inlineStr">
        <is>
          <t>Aug</t>
        </is>
      </c>
      <c r="E4432" t="inlineStr">
        <is>
          <t>Japan</t>
        </is>
      </c>
      <c r="F4432" t="inlineStr">
        <is>
          <t>Japan</t>
        </is>
      </c>
      <c r="G4432" t="inlineStr">
        <is>
          <t>RAV4</t>
        </is>
      </c>
      <c r="H4432" t="inlineStr">
        <is>
          <t>Dealer retail</t>
        </is>
      </c>
      <c r="I4432" t="inlineStr">
        <is>
          <t>Company fleet</t>
        </is>
      </c>
      <c r="J4432" t="inlineStr">
        <is>
          <t>Mei Lin</t>
        </is>
      </c>
      <c r="K4432" s="70" t="n">
        <v>15</v>
      </c>
      <c r="L4432" s="71" t="n">
        <v>3727299.31</v>
      </c>
      <c r="M4432" s="71" t="n">
        <v>55909489.65</v>
      </c>
      <c r="N4432" s="71" t="n">
        <v>1677284.69</v>
      </c>
      <c r="O4432" s="71" t="n">
        <v>54232204.96</v>
      </c>
      <c r="P4432" s="71" t="n">
        <v>43379989.21</v>
      </c>
      <c r="Q4432" s="71" t="n">
        <v>10852215.75</v>
      </c>
      <c r="R4432" t="inlineStr">
        <is>
          <t>TK-03</t>
        </is>
      </c>
      <c r="S4432" t="inlineStr">
        <is>
          <t>Hybrid</t>
        </is>
      </c>
      <c r="T4432" s="70" t="n">
        <v>16</v>
      </c>
      <c r="U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TY104424</t>
        </is>
      </c>
      <c r="B4433" s="68" t="n">
        <v>46247</v>
      </c>
      <c r="C4433" s="69" t="n">
        <v>2026</v>
      </c>
      <c r="D4433" t="inlineStr">
        <is>
          <t>Aug</t>
        </is>
      </c>
      <c r="E4433" t="inlineStr">
        <is>
          <t>North America</t>
        </is>
      </c>
      <c r="F4433" t="inlineStr">
        <is>
          <t>USA</t>
        </is>
      </c>
      <c r="G4433" t="inlineStr">
        <is>
          <t>Prius</t>
        </is>
      </c>
      <c r="H4433" t="inlineStr">
        <is>
          <t>Online reservation</t>
        </is>
      </c>
      <c r="I4433" t="inlineStr">
        <is>
          <t>Private buyer</t>
        </is>
      </c>
      <c r="J4433" t="inlineStr">
        <is>
          <t>Ravindra Patil</t>
        </is>
      </c>
      <c r="K4433" s="70" t="n">
        <v>53</v>
      </c>
      <c r="L4433" s="71" t="n">
        <v>3597687.24</v>
      </c>
      <c r="M4433" s="71" t="n">
        <v>190677423.72</v>
      </c>
      <c r="N4433" s="71" t="n">
        <v>9533871.189999999</v>
      </c>
      <c r="O4433" s="71" t="n">
        <v>181143552.53</v>
      </c>
      <c r="P4433" s="71" t="n">
        <v>154914546.44</v>
      </c>
      <c r="Q4433" s="71" t="n">
        <v>26229006.09</v>
      </c>
      <c r="R4433" t="inlineStr">
        <is>
          <t>TX-03</t>
        </is>
      </c>
      <c r="S4433" t="inlineStr">
        <is>
          <t>Hybrid</t>
        </is>
      </c>
      <c r="T4433" s="70" t="n">
        <v>56</v>
      </c>
      <c r="U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TY104425</t>
        </is>
      </c>
      <c r="B4434" s="68" t="n">
        <v>46247</v>
      </c>
      <c r="C4434" s="69" t="n">
        <v>2026</v>
      </c>
      <c r="D4434" t="inlineStr">
        <is>
          <t>Aug</t>
        </is>
      </c>
      <c r="E4434" t="inlineStr">
        <is>
          <t>Japan</t>
        </is>
      </c>
      <c r="F4434" t="inlineStr">
        <is>
          <t>Japan</t>
        </is>
      </c>
      <c r="G4434" t="inlineStr">
        <is>
          <t>Camry</t>
        </is>
      </c>
      <c r="H4434" t="inlineStr">
        <is>
          <t>Fleet</t>
        </is>
      </c>
      <c r="I4434" t="inlineStr">
        <is>
          <t>Private buyer</t>
        </is>
      </c>
      <c r="J4434" t="inlineStr">
        <is>
          <t>Yuki Sato</t>
        </is>
      </c>
      <c r="K4434" s="70" t="n">
        <v>21</v>
      </c>
      <c r="L4434" s="71" t="n">
        <v>3880029.48</v>
      </c>
      <c r="M4434" s="71" t="n">
        <v>81480619.08</v>
      </c>
      <c r="N4434" s="71" t="n">
        <v>4074030.95</v>
      </c>
      <c r="O4434" s="71" t="n">
        <v>77406588.13</v>
      </c>
      <c r="P4434" s="71" t="n">
        <v>67734416.65000001</v>
      </c>
      <c r="Q4434" s="71" t="n">
        <v>9672171.48</v>
      </c>
      <c r="R4434" t="inlineStr">
        <is>
          <t>TK-03</t>
        </is>
      </c>
      <c r="S4434" t="inlineStr">
        <is>
          <t>Petrol</t>
        </is>
      </c>
      <c r="T4434" s="70" t="n">
        <v>20</v>
      </c>
      <c r="U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TY104426</t>
        </is>
      </c>
      <c r="B4435" s="68" t="n">
        <v>46247</v>
      </c>
      <c r="C4435" s="69" t="n">
        <v>2026</v>
      </c>
      <c r="D4435" t="inlineStr">
        <is>
          <t>Aug</t>
        </is>
      </c>
      <c r="E4435" t="inlineStr">
        <is>
          <t>Japan</t>
        </is>
      </c>
      <c r="F4435" t="inlineStr">
        <is>
          <t>Japan</t>
        </is>
      </c>
      <c r="G4435" t="inlineStr">
        <is>
          <t>Corolla</t>
        </is>
      </c>
      <c r="H4435" t="inlineStr">
        <is>
          <t>Fleet</t>
        </is>
      </c>
      <c r="I4435" t="inlineStr">
        <is>
          <t>Government</t>
        </is>
      </c>
      <c r="J4435" t="inlineStr">
        <is>
          <t>Liam O'Brien</t>
        </is>
      </c>
      <c r="K4435" s="70" t="n">
        <v>33</v>
      </c>
      <c r="L4435" s="71" t="n">
        <v>2687208.59</v>
      </c>
      <c r="M4435" s="71" t="n">
        <v>88677883.47</v>
      </c>
      <c r="N4435" s="71" t="n">
        <v>0</v>
      </c>
      <c r="O4435" s="71" t="n">
        <v>88677883.47</v>
      </c>
      <c r="P4435" s="71" t="n">
        <v>76723945.93000001</v>
      </c>
      <c r="Q4435" s="71" t="n">
        <v>11953937.54</v>
      </c>
      <c r="R4435" t="inlineStr">
        <is>
          <t>NG-01</t>
        </is>
      </c>
      <c r="S4435" t="inlineStr">
        <is>
          <t>Petrol</t>
        </is>
      </c>
      <c r="T4435" s="70" t="n">
        <v>36</v>
      </c>
      <c r="U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TY104427</t>
        </is>
      </c>
      <c r="B4436" s="68" t="n">
        <v>46248</v>
      </c>
      <c r="C4436" s="69" t="n">
        <v>2026</v>
      </c>
      <c r="D4436" t="inlineStr">
        <is>
          <t>Aug</t>
        </is>
      </c>
      <c r="E4436" t="inlineStr">
        <is>
          <t>Japan</t>
        </is>
      </c>
      <c r="F4436" t="inlineStr">
        <is>
          <t>Japan</t>
        </is>
      </c>
      <c r="G4436" t="inlineStr">
        <is>
          <t>Land Cruiser</t>
        </is>
      </c>
      <c r="H4436" t="inlineStr">
        <is>
          <t>Fleet</t>
        </is>
      </c>
      <c r="I4436" t="inlineStr">
        <is>
          <t>Private buyer</t>
        </is>
      </c>
      <c r="J4436" t="inlineStr">
        <is>
          <t>Priya Nair</t>
        </is>
      </c>
      <c r="K4436" s="70" t="n">
        <v>26</v>
      </c>
      <c r="L4436" s="71" t="n">
        <v>7727126.75</v>
      </c>
      <c r="M4436" s="71" t="n">
        <v>200905295.5</v>
      </c>
      <c r="N4436" s="71" t="n">
        <v>6027158.87</v>
      </c>
      <c r="O4436" s="71" t="n">
        <v>194878136.63</v>
      </c>
      <c r="P4436" s="71" t="n">
        <v>144209677.22</v>
      </c>
      <c r="Q4436" s="71" t="n">
        <v>50668459.41</v>
      </c>
      <c r="R4436" t="inlineStr">
        <is>
          <t>NG-01</t>
        </is>
      </c>
      <c r="S4436" t="inlineStr">
        <is>
          <t>Petrol</t>
        </is>
      </c>
      <c r="T4436" s="70" t="n">
        <v>26</v>
      </c>
      <c r="U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TY104428</t>
        </is>
      </c>
      <c r="B4437" s="68" t="n">
        <v>46248</v>
      </c>
      <c r="C4437" s="69" t="n">
        <v>2026</v>
      </c>
      <c r="D4437" t="inlineStr">
        <is>
          <t>Aug</t>
        </is>
      </c>
      <c r="E4437" t="inlineStr">
        <is>
          <t>North America</t>
        </is>
      </c>
      <c r="F4437" t="inlineStr">
        <is>
          <t>Canada</t>
        </is>
      </c>
      <c r="G4437" t="inlineStr">
        <is>
          <t>bZ4X</t>
        </is>
      </c>
      <c r="H4437" t="inlineStr">
        <is>
          <t>Dealer retail</t>
        </is>
      </c>
      <c r="I4437" t="inlineStr">
        <is>
          <t>Private buyer</t>
        </is>
      </c>
      <c r="J4437" t="inlineStr">
        <is>
          <t>Hiroshi Tanaka</t>
        </is>
      </c>
      <c r="K4437" s="70" t="n">
        <v>35</v>
      </c>
      <c r="L4437" s="71" t="n">
        <v>7195788.66</v>
      </c>
      <c r="M4437" s="71" t="n">
        <v>251852603.1</v>
      </c>
      <c r="N4437" s="71" t="n">
        <v>0</v>
      </c>
      <c r="O4437" s="71" t="n">
        <v>251852603.1</v>
      </c>
      <c r="P4437" s="71" t="n">
        <v>183967715.98</v>
      </c>
      <c r="Q4437" s="71" t="n">
        <v>67884887.12</v>
      </c>
      <c r="R4437" t="inlineStr">
        <is>
          <t>TO-02</t>
        </is>
      </c>
      <c r="S4437" t="inlineStr">
        <is>
          <t>EV</t>
        </is>
      </c>
      <c r="T4437" s="70" t="n">
        <v>34</v>
      </c>
      <c r="U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TY104429</t>
        </is>
      </c>
      <c r="B4438" s="68" t="n">
        <v>46248</v>
      </c>
      <c r="C4438" s="69" t="n">
        <v>2026</v>
      </c>
      <c r="D4438" t="inlineStr">
        <is>
          <t>Aug</t>
        </is>
      </c>
      <c r="E4438" t="inlineStr">
        <is>
          <t>Japan</t>
        </is>
      </c>
      <c r="F4438" t="inlineStr">
        <is>
          <t>Japan</t>
        </is>
      </c>
      <c r="G4438" t="inlineStr">
        <is>
          <t>Corolla</t>
        </is>
      </c>
      <c r="H4438" t="inlineStr">
        <is>
          <t>Dealer retail</t>
        </is>
      </c>
      <c r="I4438" t="inlineStr">
        <is>
          <t>Private buyer</t>
        </is>
      </c>
      <c r="J4438" t="inlineStr">
        <is>
          <t>Liam O'Brien</t>
        </is>
      </c>
      <c r="K4438" s="70" t="n">
        <v>32</v>
      </c>
      <c r="L4438" s="71" t="n">
        <v>2958569.28</v>
      </c>
      <c r="M4438" s="71" t="n">
        <v>94674216.95999999</v>
      </c>
      <c r="N4438" s="71" t="n">
        <v>4733710.85</v>
      </c>
      <c r="O4438" s="71" t="n">
        <v>89940506.11</v>
      </c>
      <c r="P4438" s="71" t="n">
        <v>70588974.12</v>
      </c>
      <c r="Q4438" s="71" t="n">
        <v>19351531.99</v>
      </c>
      <c r="R4438" t="inlineStr">
        <is>
          <t>OS-02</t>
        </is>
      </c>
      <c r="S4438" t="inlineStr">
        <is>
          <t>Petrol</t>
        </is>
      </c>
      <c r="T4438" s="70" t="n">
        <v>35</v>
      </c>
      <c r="U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TY104430</t>
        </is>
      </c>
      <c r="B4439" s="68" t="n">
        <v>46248</v>
      </c>
      <c r="C4439" s="69" t="n">
        <v>2026</v>
      </c>
      <c r="D4439" t="inlineStr">
        <is>
          <t>Aug</t>
        </is>
      </c>
      <c r="E4439" t="inlineStr">
        <is>
          <t>North America</t>
        </is>
      </c>
      <c r="F4439" t="inlineStr">
        <is>
          <t>USA</t>
        </is>
      </c>
      <c r="G4439" t="inlineStr">
        <is>
          <t>RAV4</t>
        </is>
      </c>
      <c r="H4439" t="inlineStr">
        <is>
          <t>Dealer retail</t>
        </is>
      </c>
      <c r="I4439" t="inlineStr">
        <is>
          <t>Private buyer</t>
        </is>
      </c>
      <c r="J4439" t="inlineStr">
        <is>
          <t>Noah Smith</t>
        </is>
      </c>
      <c r="K4439" s="70" t="n">
        <v>28</v>
      </c>
      <c r="L4439" s="71" t="n">
        <v>3657032.42</v>
      </c>
      <c r="M4439" s="71" t="n">
        <v>102396907.76</v>
      </c>
      <c r="N4439" s="71" t="n">
        <v>2047938.16</v>
      </c>
      <c r="O4439" s="71" t="n">
        <v>100348969.6</v>
      </c>
      <c r="P4439" s="71" t="n">
        <v>76828396.92</v>
      </c>
      <c r="Q4439" s="71" t="n">
        <v>23520572.68</v>
      </c>
      <c r="R4439" t="inlineStr">
        <is>
          <t>NY-01</t>
        </is>
      </c>
      <c r="S4439" t="inlineStr">
        <is>
          <t>Petrol</t>
        </is>
      </c>
      <c r="T4439" s="70" t="n">
        <v>27</v>
      </c>
      <c r="U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TY104431</t>
        </is>
      </c>
      <c r="B4440" s="68" t="n">
        <v>46248</v>
      </c>
      <c r="C4440" s="69" t="n">
        <v>2026</v>
      </c>
      <c r="D4440" t="inlineStr">
        <is>
          <t>Aug</t>
        </is>
      </c>
      <c r="E4440" t="inlineStr">
        <is>
          <t>North America</t>
        </is>
      </c>
      <c r="F4440" t="inlineStr">
        <is>
          <t>USA</t>
        </is>
      </c>
      <c r="G4440" t="inlineStr">
        <is>
          <t>RAV4</t>
        </is>
      </c>
      <c r="H4440" t="inlineStr">
        <is>
          <t>Dealer retail</t>
        </is>
      </c>
      <c r="I4440" t="inlineStr">
        <is>
          <t>Private buyer</t>
        </is>
      </c>
      <c r="J4440" t="inlineStr">
        <is>
          <t>Carlos Silva</t>
        </is>
      </c>
      <c r="K4440" s="70" t="n">
        <v>43</v>
      </c>
      <c r="L4440" s="71" t="n">
        <v>3696761.55</v>
      </c>
      <c r="M4440" s="71" t="n">
        <v>158960746.65</v>
      </c>
      <c r="N4440" s="71" t="n">
        <v>4768822.4</v>
      </c>
      <c r="O4440" s="71" t="n">
        <v>154191924.25</v>
      </c>
      <c r="P4440" s="71" t="n">
        <v>117778038.99</v>
      </c>
      <c r="Q4440" s="71" t="n">
        <v>36413885.26</v>
      </c>
      <c r="R4440" t="inlineStr">
        <is>
          <t>NY-03</t>
        </is>
      </c>
      <c r="S4440" t="inlineStr">
        <is>
          <t>Petrol</t>
        </is>
      </c>
      <c r="T4440" s="70" t="n">
        <v>44</v>
      </c>
      <c r="U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TY104432</t>
        </is>
      </c>
      <c r="B4441" s="68" t="n">
        <v>46248</v>
      </c>
      <c r="C4441" s="69" t="n">
        <v>2026</v>
      </c>
      <c r="D4441" t="inlineStr">
        <is>
          <t>Aug</t>
        </is>
      </c>
      <c r="E4441" t="inlineStr">
        <is>
          <t>North America</t>
        </is>
      </c>
      <c r="F4441" t="inlineStr">
        <is>
          <t>USA</t>
        </is>
      </c>
      <c r="G4441" t="inlineStr">
        <is>
          <t>bZ4X</t>
        </is>
      </c>
      <c r="H4441" t="inlineStr">
        <is>
          <t>Dealer retail</t>
        </is>
      </c>
      <c r="I4441" t="inlineStr">
        <is>
          <t>Private buyer</t>
        </is>
      </c>
      <c r="J4441" t="inlineStr">
        <is>
          <t>Liam O'Brien</t>
        </is>
      </c>
      <c r="K4441" s="70" t="n">
        <v>23</v>
      </c>
      <c r="L4441" s="71" t="n">
        <v>6612261.16</v>
      </c>
      <c r="M4441" s="71" t="n">
        <v>152082006.68</v>
      </c>
      <c r="N4441" s="71" t="n">
        <v>3041640.13</v>
      </c>
      <c r="O4441" s="71" t="n">
        <v>149040366.55</v>
      </c>
      <c r="P4441" s="71" t="n">
        <v>125974183.69</v>
      </c>
      <c r="Q4441" s="71" t="n">
        <v>23066182.86</v>
      </c>
      <c r="R4441" t="inlineStr">
        <is>
          <t>LA-02</t>
        </is>
      </c>
      <c r="S4441" t="inlineStr">
        <is>
          <t>EV</t>
        </is>
      </c>
      <c r="T4441" s="70" t="n">
        <v>24</v>
      </c>
      <c r="U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TY104433</t>
        </is>
      </c>
      <c r="B4442" s="68" t="n">
        <v>46248</v>
      </c>
      <c r="C4442" s="69" t="n">
        <v>2026</v>
      </c>
      <c r="D4442" t="inlineStr">
        <is>
          <t>Aug</t>
        </is>
      </c>
      <c r="E4442" t="inlineStr">
        <is>
          <t>Japan</t>
        </is>
      </c>
      <c r="F4442" t="inlineStr">
        <is>
          <t>Japan</t>
        </is>
      </c>
      <c r="G4442" t="inlineStr">
        <is>
          <t>Prius</t>
        </is>
      </c>
      <c r="H4442" t="inlineStr">
        <is>
          <t>Dealer retail</t>
        </is>
      </c>
      <c r="I4442" t="inlineStr">
        <is>
          <t>Company fleet</t>
        </is>
      </c>
      <c r="J4442" t="inlineStr">
        <is>
          <t>Noah Smith</t>
        </is>
      </c>
      <c r="K4442" s="70" t="n">
        <v>28</v>
      </c>
      <c r="L4442" s="71" t="n">
        <v>3831544.54</v>
      </c>
      <c r="M4442" s="71" t="n">
        <v>107283247.12</v>
      </c>
      <c r="N4442" s="71" t="n">
        <v>3218497.41</v>
      </c>
      <c r="O4442" s="71" t="n">
        <v>104064749.71</v>
      </c>
      <c r="P4442" s="71" t="n">
        <v>76425457.26000001</v>
      </c>
      <c r="Q4442" s="71" t="n">
        <v>27639292.45</v>
      </c>
      <c r="R4442" t="inlineStr">
        <is>
          <t>OS-03</t>
        </is>
      </c>
      <c r="S4442" t="inlineStr">
        <is>
          <t>Hybrid</t>
        </is>
      </c>
      <c r="T4442" s="70" t="n">
        <v>29</v>
      </c>
      <c r="U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TY104434</t>
        </is>
      </c>
      <c r="B4443" s="68" t="n">
        <v>46248</v>
      </c>
      <c r="C4443" s="69" t="n">
        <v>2026</v>
      </c>
      <c r="D4443" t="inlineStr">
        <is>
          <t>Aug</t>
        </is>
      </c>
      <c r="E4443" t="inlineStr">
        <is>
          <t>Japan</t>
        </is>
      </c>
      <c r="F4443" t="inlineStr">
        <is>
          <t>Japan</t>
        </is>
      </c>
      <c r="G4443" t="inlineStr">
        <is>
          <t>Hilux</t>
        </is>
      </c>
      <c r="H4443" t="inlineStr">
        <is>
          <t>Dealer retail</t>
        </is>
      </c>
      <c r="I4443" t="inlineStr">
        <is>
          <t>Private buyer</t>
        </is>
      </c>
      <c r="J4443" t="inlineStr">
        <is>
          <t>Sophie Müller</t>
        </is>
      </c>
      <c r="K4443" s="70" t="n">
        <v>45</v>
      </c>
      <c r="L4443" s="71" t="n">
        <v>3948532.98</v>
      </c>
      <c r="M4443" s="71" t="n">
        <v>177683984.1</v>
      </c>
      <c r="N4443" s="71" t="n">
        <v>0</v>
      </c>
      <c r="O4443" s="71" t="n">
        <v>177683984.1</v>
      </c>
      <c r="P4443" s="71" t="n">
        <v>144183550.47</v>
      </c>
      <c r="Q4443" s="71" t="n">
        <v>33500433.63</v>
      </c>
      <c r="R4443" t="inlineStr">
        <is>
          <t>OS-03</t>
        </is>
      </c>
      <c r="S4443" t="inlineStr">
        <is>
          <t>Diesel</t>
        </is>
      </c>
      <c r="T4443" s="70" t="n">
        <v>45</v>
      </c>
      <c r="U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TY104435</t>
        </is>
      </c>
      <c r="B4444" s="68" t="n">
        <v>46249</v>
      </c>
      <c r="C4444" s="69" t="n">
        <v>2026</v>
      </c>
      <c r="D4444" t="inlineStr">
        <is>
          <t>Aug</t>
        </is>
      </c>
      <c r="E4444" t="inlineStr">
        <is>
          <t>North America</t>
        </is>
      </c>
      <c r="F4444" t="inlineStr">
        <is>
          <t>USA</t>
        </is>
      </c>
      <c r="G4444" t="inlineStr">
        <is>
          <t>Prius</t>
        </is>
      </c>
      <c r="H4444" t="inlineStr">
        <is>
          <t>Dealer retail</t>
        </is>
      </c>
      <c r="I4444" t="inlineStr">
        <is>
          <t>Private buyer</t>
        </is>
      </c>
      <c r="J4444" t="inlineStr">
        <is>
          <t>Noah Smith</t>
        </is>
      </c>
      <c r="K4444" s="70" t="n">
        <v>53</v>
      </c>
      <c r="L4444" s="71" t="n">
        <v>3524782.56</v>
      </c>
      <c r="M4444" s="71" t="n">
        <v>186813475.68</v>
      </c>
      <c r="N4444" s="71" t="n">
        <v>5604404.27</v>
      </c>
      <c r="O4444" s="71" t="n">
        <v>181209071.41</v>
      </c>
      <c r="P4444" s="71" t="n">
        <v>147685328.43</v>
      </c>
      <c r="Q4444" s="71" t="n">
        <v>33523742.98</v>
      </c>
      <c r="R4444" t="inlineStr">
        <is>
          <t>NY-04</t>
        </is>
      </c>
      <c r="S4444" t="inlineStr">
        <is>
          <t>Hybrid</t>
        </is>
      </c>
      <c r="T4444" s="70" t="n">
        <v>59</v>
      </c>
      <c r="U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TY104436</t>
        </is>
      </c>
      <c r="B4445" s="68" t="n">
        <v>46249</v>
      </c>
      <c r="C4445" s="69" t="n">
        <v>2026</v>
      </c>
      <c r="D4445" t="inlineStr">
        <is>
          <t>Aug</t>
        </is>
      </c>
      <c r="E4445" t="inlineStr">
        <is>
          <t>North America</t>
        </is>
      </c>
      <c r="F4445" t="inlineStr">
        <is>
          <t>Canada</t>
        </is>
      </c>
      <c r="G4445" t="inlineStr">
        <is>
          <t>bZ4X</t>
        </is>
      </c>
      <c r="H4445" t="inlineStr">
        <is>
          <t>Dealer retail</t>
        </is>
      </c>
      <c r="I4445" t="inlineStr">
        <is>
          <t>Private buyer</t>
        </is>
      </c>
      <c r="J4445" t="inlineStr">
        <is>
          <t>Ana Costa</t>
        </is>
      </c>
      <c r="K4445" s="70" t="n">
        <v>52</v>
      </c>
      <c r="L4445" s="71" t="n">
        <v>7320395.32</v>
      </c>
      <c r="M4445" s="71" t="n">
        <v>380660556.64</v>
      </c>
      <c r="N4445" s="71" t="n">
        <v>0</v>
      </c>
      <c r="O4445" s="71" t="n">
        <v>380660556.64</v>
      </c>
      <c r="P4445" s="71" t="n">
        <v>282704668.05</v>
      </c>
      <c r="Q4445" s="71" t="n">
        <v>97955888.59</v>
      </c>
      <c r="R4445" t="inlineStr">
        <is>
          <t>TO-03</t>
        </is>
      </c>
      <c r="S4445" t="inlineStr">
        <is>
          <t>EV</t>
        </is>
      </c>
      <c r="T4445" s="70" t="n">
        <v>52</v>
      </c>
      <c r="U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TY104437</t>
        </is>
      </c>
      <c r="B4446" s="68" t="n">
        <v>46249</v>
      </c>
      <c r="C4446" s="69" t="n">
        <v>2026</v>
      </c>
      <c r="D4446" t="inlineStr">
        <is>
          <t>Aug</t>
        </is>
      </c>
      <c r="E4446" t="inlineStr">
        <is>
          <t>Europe</t>
        </is>
      </c>
      <c r="F4446" t="inlineStr">
        <is>
          <t>UK</t>
        </is>
      </c>
      <c r="G4446" t="inlineStr">
        <is>
          <t>RAV4</t>
        </is>
      </c>
      <c r="H4446" t="inlineStr">
        <is>
          <t>Fleet</t>
        </is>
      </c>
      <c r="I4446" t="inlineStr">
        <is>
          <t>Private buyer</t>
        </is>
      </c>
      <c r="J4446" t="inlineStr">
        <is>
          <t>Yuki Sato</t>
        </is>
      </c>
      <c r="K4446" s="70" t="n">
        <v>44</v>
      </c>
      <c r="L4446" s="71" t="n">
        <v>3635228.4</v>
      </c>
      <c r="M4446" s="71" t="n">
        <v>159950049.6</v>
      </c>
      <c r="N4446" s="71" t="n">
        <v>3199000.99</v>
      </c>
      <c r="O4446" s="71" t="n">
        <v>156751048.61</v>
      </c>
      <c r="P4446" s="71" t="n">
        <v>122632991.51</v>
      </c>
      <c r="Q4446" s="71" t="n">
        <v>34118057.1</v>
      </c>
      <c r="R4446" t="inlineStr">
        <is>
          <t>LN-01</t>
        </is>
      </c>
      <c r="S4446" t="inlineStr">
        <is>
          <t>Hybrid</t>
        </is>
      </c>
      <c r="T4446" s="70" t="n">
        <v>43</v>
      </c>
      <c r="U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TY104438</t>
        </is>
      </c>
      <c r="B4447" s="68" t="n">
        <v>46249</v>
      </c>
      <c r="C4447" s="69" t="n">
        <v>2026</v>
      </c>
      <c r="D4447" t="inlineStr">
        <is>
          <t>Aug</t>
        </is>
      </c>
      <c r="E4447" t="inlineStr">
        <is>
          <t>Japan</t>
        </is>
      </c>
      <c r="F4447" t="inlineStr">
        <is>
          <t>Japan</t>
        </is>
      </c>
      <c r="G4447" t="inlineStr">
        <is>
          <t>Land Cruiser</t>
        </is>
      </c>
      <c r="H4447" t="inlineStr">
        <is>
          <t>Dealer retail</t>
        </is>
      </c>
      <c r="I4447" t="inlineStr">
        <is>
          <t>Private buyer</t>
        </is>
      </c>
      <c r="J4447" t="inlineStr">
        <is>
          <t>Noah Smith</t>
        </is>
      </c>
      <c r="K4447" s="70" t="n">
        <v>25</v>
      </c>
      <c r="L4447" s="71" t="n">
        <v>7554774.93</v>
      </c>
      <c r="M4447" s="71" t="n">
        <v>188869373.25</v>
      </c>
      <c r="N4447" s="71" t="n">
        <v>5666081.2</v>
      </c>
      <c r="O4447" s="71" t="n">
        <v>183203292.05</v>
      </c>
      <c r="P4447" s="71" t="n">
        <v>133974630.12</v>
      </c>
      <c r="Q4447" s="71" t="n">
        <v>49228661.93</v>
      </c>
      <c r="R4447" t="inlineStr">
        <is>
          <t>TK-04</t>
        </is>
      </c>
      <c r="S4447" t="inlineStr">
        <is>
          <t>Hybrid</t>
        </is>
      </c>
      <c r="T4447" s="70" t="n">
        <v>26</v>
      </c>
      <c r="U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TY104439</t>
        </is>
      </c>
      <c r="B4448" s="68" t="n">
        <v>46249</v>
      </c>
      <c r="C4448" s="69" t="n">
        <v>2026</v>
      </c>
      <c r="D4448" t="inlineStr">
        <is>
          <t>Aug</t>
        </is>
      </c>
      <c r="E4448" t="inlineStr">
        <is>
          <t>Middle East</t>
        </is>
      </c>
      <c r="F4448" t="inlineStr">
        <is>
          <t>UAE</t>
        </is>
      </c>
      <c r="G4448" t="inlineStr">
        <is>
          <t>RAV4</t>
        </is>
      </c>
      <c r="H4448" t="inlineStr">
        <is>
          <t>Dealer retail</t>
        </is>
      </c>
      <c r="I4448" t="inlineStr">
        <is>
          <t>Private buyer</t>
        </is>
      </c>
      <c r="J4448" t="inlineStr">
        <is>
          <t>Omar Haddad</t>
        </is>
      </c>
      <c r="K4448" s="70" t="n">
        <v>21</v>
      </c>
      <c r="L4448" s="71" t="n">
        <v>3772379.22</v>
      </c>
      <c r="M4448" s="71" t="n">
        <v>79219963.62</v>
      </c>
      <c r="N4448" s="71" t="n">
        <v>1584399.27</v>
      </c>
      <c r="O4448" s="71" t="n">
        <v>77635564.34999999</v>
      </c>
      <c r="P4448" s="71" t="n">
        <v>59921855.64</v>
      </c>
      <c r="Q4448" s="71" t="n">
        <v>17713708.71</v>
      </c>
      <c r="R4448" t="inlineStr">
        <is>
          <t>DB-01</t>
        </is>
      </c>
      <c r="S4448" t="inlineStr">
        <is>
          <t>Hybrid</t>
        </is>
      </c>
      <c r="T4448" s="70" t="n">
        <v>21</v>
      </c>
      <c r="U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TY104440</t>
        </is>
      </c>
      <c r="B4449" s="68" t="n">
        <v>46249</v>
      </c>
      <c r="C4449" s="69" t="n">
        <v>2026</v>
      </c>
      <c r="D4449" t="inlineStr">
        <is>
          <t>Aug</t>
        </is>
      </c>
      <c r="E4449" t="inlineStr">
        <is>
          <t>Europe</t>
        </is>
      </c>
      <c r="F4449" t="inlineStr">
        <is>
          <t>UK</t>
        </is>
      </c>
      <c r="G4449" t="inlineStr">
        <is>
          <t>Corolla</t>
        </is>
      </c>
      <c r="H4449" t="inlineStr">
        <is>
          <t>Fleet</t>
        </is>
      </c>
      <c r="I4449" t="inlineStr">
        <is>
          <t>Private buyer</t>
        </is>
      </c>
      <c r="J4449" t="inlineStr">
        <is>
          <t>Yuki Sato</t>
        </is>
      </c>
      <c r="K4449" s="70" t="n">
        <v>11</v>
      </c>
      <c r="L4449" s="71" t="n">
        <v>2950928.08</v>
      </c>
      <c r="M4449" s="71" t="n">
        <v>32460208.88</v>
      </c>
      <c r="N4449" s="71" t="n">
        <v>973806.27</v>
      </c>
      <c r="O4449" s="71" t="n">
        <v>31486402.61</v>
      </c>
      <c r="P4449" s="71" t="n">
        <v>26138193.09</v>
      </c>
      <c r="Q4449" s="71" t="n">
        <v>5348209.52</v>
      </c>
      <c r="R4449" t="inlineStr">
        <is>
          <t>LN-02</t>
        </is>
      </c>
      <c r="S4449" t="inlineStr">
        <is>
          <t>Petrol</t>
        </is>
      </c>
      <c r="T4449" s="70" t="n">
        <v>11</v>
      </c>
      <c r="U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TY104441</t>
        </is>
      </c>
      <c r="B4450" s="68" t="n">
        <v>46249</v>
      </c>
      <c r="C4450" s="69" t="n">
        <v>2026</v>
      </c>
      <c r="D4450" t="inlineStr">
        <is>
          <t>Aug</t>
        </is>
      </c>
      <c r="E4450" t="inlineStr">
        <is>
          <t>Europe</t>
        </is>
      </c>
      <c r="F4450" t="inlineStr">
        <is>
          <t>Germany</t>
        </is>
      </c>
      <c r="G4450" t="inlineStr">
        <is>
          <t>Prius</t>
        </is>
      </c>
      <c r="H4450" t="inlineStr">
        <is>
          <t>Fleet</t>
        </is>
      </c>
      <c r="I4450" t="inlineStr">
        <is>
          <t>Private buyer</t>
        </is>
      </c>
      <c r="J4450" t="inlineStr">
        <is>
          <t>Mei Lin</t>
        </is>
      </c>
      <c r="K4450" s="70" t="n">
        <v>46</v>
      </c>
      <c r="L4450" s="71" t="n">
        <v>3782525.49</v>
      </c>
      <c r="M4450" s="71" t="n">
        <v>173996172.54</v>
      </c>
      <c r="N4450" s="71" t="n">
        <v>5219885.18</v>
      </c>
      <c r="O4450" s="71" t="n">
        <v>168776287.36</v>
      </c>
      <c r="P4450" s="71" t="n">
        <v>134851488.08</v>
      </c>
      <c r="Q4450" s="71" t="n">
        <v>33924799.28</v>
      </c>
      <c r="R4450" t="inlineStr">
        <is>
          <t>BE-04</t>
        </is>
      </c>
      <c r="S4450" t="inlineStr">
        <is>
          <t>Hybrid</t>
        </is>
      </c>
      <c r="T4450" s="70" t="n">
        <v>48</v>
      </c>
      <c r="U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TY104442</t>
        </is>
      </c>
      <c r="B4451" s="68" t="n">
        <v>46249</v>
      </c>
      <c r="C4451" s="69" t="n">
        <v>2026</v>
      </c>
      <c r="D4451" t="inlineStr">
        <is>
          <t>Aug</t>
        </is>
      </c>
      <c r="E4451" t="inlineStr">
        <is>
          <t>Europe</t>
        </is>
      </c>
      <c r="F4451" t="inlineStr">
        <is>
          <t>UK</t>
        </is>
      </c>
      <c r="G4451" t="inlineStr">
        <is>
          <t>Prius</t>
        </is>
      </c>
      <c r="H4451" t="inlineStr">
        <is>
          <t>Dealer retail</t>
        </is>
      </c>
      <c r="I4451" t="inlineStr">
        <is>
          <t>Private buyer</t>
        </is>
      </c>
      <c r="J4451" t="inlineStr">
        <is>
          <t>Yuki Sato</t>
        </is>
      </c>
      <c r="K4451" s="70" t="n">
        <v>15</v>
      </c>
      <c r="L4451" s="71" t="n">
        <v>3899221.68</v>
      </c>
      <c r="M4451" s="71" t="n">
        <v>58488325.2</v>
      </c>
      <c r="N4451" s="71" t="n">
        <v>2924416.26</v>
      </c>
      <c r="O4451" s="71" t="n">
        <v>55563908.94</v>
      </c>
      <c r="P4451" s="71" t="n">
        <v>42544443.93</v>
      </c>
      <c r="Q4451" s="71" t="n">
        <v>13019465.01</v>
      </c>
      <c r="R4451" t="inlineStr">
        <is>
          <t>LN-02</t>
        </is>
      </c>
      <c r="S4451" t="inlineStr">
        <is>
          <t>Hybrid</t>
        </is>
      </c>
      <c r="T4451" s="70" t="n">
        <v>14</v>
      </c>
      <c r="U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TY104443</t>
        </is>
      </c>
      <c r="B4452" s="68" t="n">
        <v>46249</v>
      </c>
      <c r="C4452" s="69" t="n">
        <v>2026</v>
      </c>
      <c r="D4452" t="inlineStr">
        <is>
          <t>Aug</t>
        </is>
      </c>
      <c r="E4452" t="inlineStr">
        <is>
          <t>Asia</t>
        </is>
      </c>
      <c r="F4452" t="inlineStr">
        <is>
          <t>Indonesia</t>
        </is>
      </c>
      <c r="G4452" t="inlineStr">
        <is>
          <t>Land Cruiser</t>
        </is>
      </c>
      <c r="H4452" t="inlineStr">
        <is>
          <t>Fleet</t>
        </is>
      </c>
      <c r="I4452" t="inlineStr">
        <is>
          <t>Government</t>
        </is>
      </c>
      <c r="J4452" t="inlineStr">
        <is>
          <t>Wei Chen</t>
        </is>
      </c>
      <c r="K4452" s="70" t="n">
        <v>28</v>
      </c>
      <c r="L4452" s="71" t="n">
        <v>7445565.14</v>
      </c>
      <c r="M4452" s="71" t="n">
        <v>208475823.92</v>
      </c>
      <c r="N4452" s="71" t="n">
        <v>6254274.72</v>
      </c>
      <c r="O4452" s="71" t="n">
        <v>202221549.2</v>
      </c>
      <c r="P4452" s="71" t="n">
        <v>159203903.26</v>
      </c>
      <c r="Q4452" s="71" t="n">
        <v>43017645.94</v>
      </c>
      <c r="R4452" t="inlineStr">
        <is>
          <t>JK-04</t>
        </is>
      </c>
      <c r="S4452" t="inlineStr">
        <is>
          <t>Diesel</t>
        </is>
      </c>
      <c r="T4452" s="70" t="n">
        <v>28</v>
      </c>
      <c r="U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TY104444</t>
        </is>
      </c>
      <c r="B4453" s="68" t="n">
        <v>46249</v>
      </c>
      <c r="C4453" s="69" t="n">
        <v>2026</v>
      </c>
      <c r="D4453" t="inlineStr">
        <is>
          <t>Aug</t>
        </is>
      </c>
      <c r="E4453" t="inlineStr">
        <is>
          <t>North America</t>
        </is>
      </c>
      <c r="F4453" t="inlineStr">
        <is>
          <t>USA</t>
        </is>
      </c>
      <c r="G4453" t="inlineStr">
        <is>
          <t>Corolla</t>
        </is>
      </c>
      <c r="H4453" t="inlineStr">
        <is>
          <t>Dealer retail</t>
        </is>
      </c>
      <c r="I4453" t="inlineStr">
        <is>
          <t>Private buyer</t>
        </is>
      </c>
      <c r="J4453" t="inlineStr">
        <is>
          <t>Ana Costa</t>
        </is>
      </c>
      <c r="K4453" s="70" t="n">
        <v>45</v>
      </c>
      <c r="L4453" s="71" t="n">
        <v>2875353.57</v>
      </c>
      <c r="M4453" s="71" t="n">
        <v>129390910.65</v>
      </c>
      <c r="N4453" s="71" t="n">
        <v>6469545.53</v>
      </c>
      <c r="O4453" s="71" t="n">
        <v>122921365.12</v>
      </c>
      <c r="P4453" s="71" t="n">
        <v>105256171.26</v>
      </c>
      <c r="Q4453" s="71" t="n">
        <v>17665193.86</v>
      </c>
      <c r="R4453" t="inlineStr">
        <is>
          <t>TX-04</t>
        </is>
      </c>
      <c r="S4453" t="inlineStr">
        <is>
          <t>Petrol</t>
        </is>
      </c>
      <c r="T4453" s="70" t="n">
        <v>46</v>
      </c>
      <c r="U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TY104445</t>
        </is>
      </c>
      <c r="B4454" s="68" t="n">
        <v>46249</v>
      </c>
      <c r="C4454" s="69" t="n">
        <v>2026</v>
      </c>
      <c r="D4454" t="inlineStr">
        <is>
          <t>Aug</t>
        </is>
      </c>
      <c r="E4454" t="inlineStr">
        <is>
          <t>North America</t>
        </is>
      </c>
      <c r="F4454" t="inlineStr">
        <is>
          <t>USA</t>
        </is>
      </c>
      <c r="G4454" t="inlineStr">
        <is>
          <t>Prius</t>
        </is>
      </c>
      <c r="H4454" t="inlineStr">
        <is>
          <t>Dealer retail</t>
        </is>
      </c>
      <c r="I4454" t="inlineStr">
        <is>
          <t>Company fleet</t>
        </is>
      </c>
      <c r="J4454" t="inlineStr">
        <is>
          <t>Ana Costa</t>
        </is>
      </c>
      <c r="K4454" s="70" t="n">
        <v>28</v>
      </c>
      <c r="L4454" s="71" t="n">
        <v>3647716.69</v>
      </c>
      <c r="M4454" s="71" t="n">
        <v>102136067.32</v>
      </c>
      <c r="N4454" s="71" t="n">
        <v>2042721.35</v>
      </c>
      <c r="O4454" s="71" t="n">
        <v>100093345.97</v>
      </c>
      <c r="P4454" s="71" t="n">
        <v>79971336.20999999</v>
      </c>
      <c r="Q4454" s="71" t="n">
        <v>20122009.76</v>
      </c>
      <c r="R4454" t="inlineStr">
        <is>
          <t>NY-01</t>
        </is>
      </c>
      <c r="S4454" t="inlineStr">
        <is>
          <t>Hybrid</t>
        </is>
      </c>
      <c r="T4454" s="70" t="n">
        <v>30</v>
      </c>
      <c r="U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TY104446</t>
        </is>
      </c>
      <c r="B4455" s="68" t="n">
        <v>46249</v>
      </c>
      <c r="C4455" s="69" t="n">
        <v>2026</v>
      </c>
      <c r="D4455" t="inlineStr">
        <is>
          <t>Aug</t>
        </is>
      </c>
      <c r="E4455" t="inlineStr">
        <is>
          <t>Middle East</t>
        </is>
      </c>
      <c r="F4455" t="inlineStr">
        <is>
          <t>Saudi Arabia</t>
        </is>
      </c>
      <c r="G4455" t="inlineStr">
        <is>
          <t>bZ4X</t>
        </is>
      </c>
      <c r="H4455" t="inlineStr">
        <is>
          <t>Dealer retail</t>
        </is>
      </c>
      <c r="I4455" t="inlineStr">
        <is>
          <t>Private buyer</t>
        </is>
      </c>
      <c r="J4455" t="inlineStr">
        <is>
          <t>Liam O'Brien</t>
        </is>
      </c>
      <c r="K4455" s="70" t="n">
        <v>35</v>
      </c>
      <c r="L4455" s="71" t="n">
        <v>7312446.3</v>
      </c>
      <c r="M4455" s="71" t="n">
        <v>255935620.5</v>
      </c>
      <c r="N4455" s="71" t="n">
        <v>5118712.41</v>
      </c>
      <c r="O4455" s="71" t="n">
        <v>250816908.09</v>
      </c>
      <c r="P4455" s="71" t="n">
        <v>187285854.05</v>
      </c>
      <c r="Q4455" s="71" t="n">
        <v>63531054.04</v>
      </c>
      <c r="R4455" t="inlineStr">
        <is>
          <t>RY-04</t>
        </is>
      </c>
      <c r="S4455" t="inlineStr">
        <is>
          <t>EV</t>
        </is>
      </c>
      <c r="T4455" s="70" t="n">
        <v>36</v>
      </c>
      <c r="U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TY104447</t>
        </is>
      </c>
      <c r="B4456" s="68" t="n">
        <v>46250</v>
      </c>
      <c r="C4456" s="69" t="n">
        <v>2026</v>
      </c>
      <c r="D4456" t="inlineStr">
        <is>
          <t>Aug</t>
        </is>
      </c>
      <c r="E4456" t="inlineStr">
        <is>
          <t>Japan</t>
        </is>
      </c>
      <c r="F4456" t="inlineStr">
        <is>
          <t>Japan</t>
        </is>
      </c>
      <c r="G4456" t="inlineStr">
        <is>
          <t>Camry</t>
        </is>
      </c>
      <c r="H4456" t="inlineStr">
        <is>
          <t>Fleet</t>
        </is>
      </c>
      <c r="I4456" t="inlineStr">
        <is>
          <t>Private buyer</t>
        </is>
      </c>
      <c r="J4456" t="inlineStr">
        <is>
          <t>Sophie Müller</t>
        </is>
      </c>
      <c r="K4456" s="70" t="n">
        <v>31</v>
      </c>
      <c r="L4456" s="71" t="n">
        <v>4058108.98</v>
      </c>
      <c r="M4456" s="71" t="n">
        <v>125801378.38</v>
      </c>
      <c r="N4456" s="71" t="n">
        <v>6290068.92</v>
      </c>
      <c r="O4456" s="71" t="n">
        <v>119511309.46</v>
      </c>
      <c r="P4456" s="71" t="n">
        <v>99412102.06</v>
      </c>
      <c r="Q4456" s="71" t="n">
        <v>20099207.4</v>
      </c>
      <c r="R4456" t="inlineStr">
        <is>
          <t>NG-03</t>
        </is>
      </c>
      <c r="S4456" t="inlineStr">
        <is>
          <t>Petrol</t>
        </is>
      </c>
      <c r="T4456" s="70" t="n">
        <v>32</v>
      </c>
      <c r="U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TY104448</t>
        </is>
      </c>
      <c r="B4457" s="68" t="n">
        <v>46250</v>
      </c>
      <c r="C4457" s="69" t="n">
        <v>2026</v>
      </c>
      <c r="D4457" t="inlineStr">
        <is>
          <t>Aug</t>
        </is>
      </c>
      <c r="E4457" t="inlineStr">
        <is>
          <t>Asia</t>
        </is>
      </c>
      <c r="F4457" t="inlineStr">
        <is>
          <t>Indonesia</t>
        </is>
      </c>
      <c r="G4457" t="inlineStr">
        <is>
          <t>Prius</t>
        </is>
      </c>
      <c r="H4457" t="inlineStr">
        <is>
          <t>Dealer retail</t>
        </is>
      </c>
      <c r="I4457" t="inlineStr">
        <is>
          <t>Private buyer</t>
        </is>
      </c>
      <c r="J4457" t="inlineStr">
        <is>
          <t>Sara Rossi</t>
        </is>
      </c>
      <c r="K4457" s="70" t="n">
        <v>48</v>
      </c>
      <c r="L4457" s="71" t="n">
        <v>3556941.25</v>
      </c>
      <c r="M4457" s="71" t="n">
        <v>170733180</v>
      </c>
      <c r="N4457" s="71" t="n">
        <v>8536659</v>
      </c>
      <c r="O4457" s="71" t="n">
        <v>162196521</v>
      </c>
      <c r="P4457" s="71" t="n">
        <v>136509049.29</v>
      </c>
      <c r="Q4457" s="71" t="n">
        <v>25687471.71</v>
      </c>
      <c r="R4457" t="inlineStr">
        <is>
          <t>JK-01</t>
        </is>
      </c>
      <c r="S4457" t="inlineStr">
        <is>
          <t>Hybrid</t>
        </is>
      </c>
      <c r="T4457" s="70" t="n">
        <v>46</v>
      </c>
      <c r="U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TY104449</t>
        </is>
      </c>
      <c r="B4458" s="68" t="n">
        <v>46250</v>
      </c>
      <c r="C4458" s="69" t="n">
        <v>2026</v>
      </c>
      <c r="D4458" t="inlineStr">
        <is>
          <t>Aug</t>
        </is>
      </c>
      <c r="E4458" t="inlineStr">
        <is>
          <t>Japan</t>
        </is>
      </c>
      <c r="F4458" t="inlineStr">
        <is>
          <t>Japan</t>
        </is>
      </c>
      <c r="G4458" t="inlineStr">
        <is>
          <t>RAV4</t>
        </is>
      </c>
      <c r="H4458" t="inlineStr">
        <is>
          <t>Dealer retail</t>
        </is>
      </c>
      <c r="I4458" t="inlineStr">
        <is>
          <t>Private buyer</t>
        </is>
      </c>
      <c r="J4458" t="inlineStr">
        <is>
          <t>Priya Nair</t>
        </is>
      </c>
      <c r="K4458" s="70" t="n">
        <v>25</v>
      </c>
      <c r="L4458" s="71" t="n">
        <v>3850444.14</v>
      </c>
      <c r="M4458" s="71" t="n">
        <v>96261103.5</v>
      </c>
      <c r="N4458" s="71" t="n">
        <v>0</v>
      </c>
      <c r="O4458" s="71" t="n">
        <v>96261103.5</v>
      </c>
      <c r="P4458" s="71" t="n">
        <v>73873677.98</v>
      </c>
      <c r="Q4458" s="71" t="n">
        <v>22387425.52</v>
      </c>
      <c r="R4458" t="inlineStr">
        <is>
          <t>NG-03</t>
        </is>
      </c>
      <c r="S4458" t="inlineStr">
        <is>
          <t>Petrol</t>
        </is>
      </c>
      <c r="T4458" s="70" t="n">
        <v>25</v>
      </c>
      <c r="U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TY104450</t>
        </is>
      </c>
      <c r="B4459" s="68" t="n">
        <v>46250</v>
      </c>
      <c r="C4459" s="69" t="n">
        <v>2026</v>
      </c>
      <c r="D4459" t="inlineStr">
        <is>
          <t>Aug</t>
        </is>
      </c>
      <c r="E4459" t="inlineStr">
        <is>
          <t>Japan</t>
        </is>
      </c>
      <c r="F4459" t="inlineStr">
        <is>
          <t>Japan</t>
        </is>
      </c>
      <c r="G4459" t="inlineStr">
        <is>
          <t>Corolla</t>
        </is>
      </c>
      <c r="H4459" t="inlineStr">
        <is>
          <t>Fleet</t>
        </is>
      </c>
      <c r="I4459" t="inlineStr">
        <is>
          <t>Private buyer</t>
        </is>
      </c>
      <c r="J4459" t="inlineStr">
        <is>
          <t>Carlos Silva</t>
        </is>
      </c>
      <c r="K4459" s="70" t="n">
        <v>41</v>
      </c>
      <c r="L4459" s="71" t="n">
        <v>2769970.31</v>
      </c>
      <c r="M4459" s="71" t="n">
        <v>113568782.71</v>
      </c>
      <c r="N4459" s="71" t="n">
        <v>3407063.48</v>
      </c>
      <c r="O4459" s="71" t="n">
        <v>110161719.23</v>
      </c>
      <c r="P4459" s="71" t="n">
        <v>90775777.43000001</v>
      </c>
      <c r="Q4459" s="71" t="n">
        <v>19385941.8</v>
      </c>
      <c r="R4459" t="inlineStr">
        <is>
          <t>NG-03</t>
        </is>
      </c>
      <c r="S4459" t="inlineStr">
        <is>
          <t>Petrol</t>
        </is>
      </c>
      <c r="T4459" s="70" t="n">
        <v>39</v>
      </c>
      <c r="U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TY104451</t>
        </is>
      </c>
      <c r="B4460" s="68" t="n">
        <v>46250</v>
      </c>
      <c r="C4460" s="69" t="n">
        <v>2026</v>
      </c>
      <c r="D4460" t="inlineStr">
        <is>
          <t>Aug</t>
        </is>
      </c>
      <c r="E4460" t="inlineStr">
        <is>
          <t>North America</t>
        </is>
      </c>
      <c r="F4460" t="inlineStr">
        <is>
          <t>USA</t>
        </is>
      </c>
      <c r="G4460" t="inlineStr">
        <is>
          <t>Camry</t>
        </is>
      </c>
      <c r="H4460" t="inlineStr">
        <is>
          <t>Dealer retail</t>
        </is>
      </c>
      <c r="I4460" t="inlineStr">
        <is>
          <t>Private buyer</t>
        </is>
      </c>
      <c r="J4460" t="inlineStr">
        <is>
          <t>Omar Haddad</t>
        </is>
      </c>
      <c r="K4460" s="70" t="n">
        <v>7</v>
      </c>
      <c r="L4460" s="71" t="n">
        <v>3839616.63</v>
      </c>
      <c r="M4460" s="71" t="n">
        <v>26877316.41</v>
      </c>
      <c r="N4460" s="71" t="n">
        <v>1343865.82</v>
      </c>
      <c r="O4460" s="71" t="n">
        <v>25533450.59</v>
      </c>
      <c r="P4460" s="71" t="n">
        <v>21593522.62</v>
      </c>
      <c r="Q4460" s="71" t="n">
        <v>3939927.97</v>
      </c>
      <c r="R4460" t="inlineStr">
        <is>
          <t>LA-02</t>
        </is>
      </c>
      <c r="S4460" t="inlineStr">
        <is>
          <t>Petrol</t>
        </is>
      </c>
      <c r="T4460" s="70" t="n">
        <v>8</v>
      </c>
      <c r="U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TY104452</t>
        </is>
      </c>
      <c r="B4461" s="68" t="n">
        <v>46251</v>
      </c>
      <c r="C4461" s="69" t="n">
        <v>2026</v>
      </c>
      <c r="D4461" t="inlineStr">
        <is>
          <t>Aug</t>
        </is>
      </c>
      <c r="E4461" t="inlineStr">
        <is>
          <t>Europe</t>
        </is>
      </c>
      <c r="F4461" t="inlineStr">
        <is>
          <t>Germany</t>
        </is>
      </c>
      <c r="G4461" t="inlineStr">
        <is>
          <t>Land Cruiser</t>
        </is>
      </c>
      <c r="H4461" t="inlineStr">
        <is>
          <t>Online reservation</t>
        </is>
      </c>
      <c r="I4461" t="inlineStr">
        <is>
          <t>Private buyer</t>
        </is>
      </c>
      <c r="J4461" t="inlineStr">
        <is>
          <t>Zoya Ahmed</t>
        </is>
      </c>
      <c r="K4461" s="70" t="n">
        <v>9</v>
      </c>
      <c r="L4461" s="71" t="n">
        <v>8037919.98</v>
      </c>
      <c r="M4461" s="71" t="n">
        <v>72341279.81999999</v>
      </c>
      <c r="N4461" s="71" t="n">
        <v>2170238.39</v>
      </c>
      <c r="O4461" s="71" t="n">
        <v>70171041.43000001</v>
      </c>
      <c r="P4461" s="71" t="n">
        <v>51463171.55</v>
      </c>
      <c r="Q4461" s="71" t="n">
        <v>18707869.88</v>
      </c>
      <c r="R4461" t="inlineStr">
        <is>
          <t>BE-01</t>
        </is>
      </c>
      <c r="S4461" t="inlineStr">
        <is>
          <t>Petrol</t>
        </is>
      </c>
      <c r="T4461" s="70" t="n">
        <v>10</v>
      </c>
      <c r="U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TY104453</t>
        </is>
      </c>
      <c r="B4462" s="68" t="n">
        <v>46251</v>
      </c>
      <c r="C4462" s="69" t="n">
        <v>2026</v>
      </c>
      <c r="D4462" t="inlineStr">
        <is>
          <t>Aug</t>
        </is>
      </c>
      <c r="E4462" t="inlineStr">
        <is>
          <t>Japan</t>
        </is>
      </c>
      <c r="F4462" t="inlineStr">
        <is>
          <t>Japan</t>
        </is>
      </c>
      <c r="G4462" t="inlineStr">
        <is>
          <t>Corolla</t>
        </is>
      </c>
      <c r="H4462" t="inlineStr">
        <is>
          <t>Fleet</t>
        </is>
      </c>
      <c r="I4462" t="inlineStr">
        <is>
          <t>Company fleet</t>
        </is>
      </c>
      <c r="J4462" t="inlineStr">
        <is>
          <t>Arjun Mehta</t>
        </is>
      </c>
      <c r="K4462" s="70" t="n">
        <v>36</v>
      </c>
      <c r="L4462" s="71" t="n">
        <v>2662602.71</v>
      </c>
      <c r="M4462" s="71" t="n">
        <v>95853697.56</v>
      </c>
      <c r="N4462" s="71" t="n">
        <v>2875610.93</v>
      </c>
      <c r="O4462" s="71" t="n">
        <v>92978086.63</v>
      </c>
      <c r="P4462" s="71" t="n">
        <v>82716652.37</v>
      </c>
      <c r="Q4462" s="71" t="n">
        <v>10261434.26</v>
      </c>
      <c r="R4462" t="inlineStr">
        <is>
          <t>OS-04</t>
        </is>
      </c>
      <c r="S4462" t="inlineStr">
        <is>
          <t>Hybrid</t>
        </is>
      </c>
      <c r="T4462" s="70" t="n">
        <v>36</v>
      </c>
      <c r="U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TY104454</t>
        </is>
      </c>
      <c r="B4463" s="68" t="n">
        <v>46251</v>
      </c>
      <c r="C4463" s="69" t="n">
        <v>2026</v>
      </c>
      <c r="D4463" t="inlineStr">
        <is>
          <t>Aug</t>
        </is>
      </c>
      <c r="E4463" t="inlineStr">
        <is>
          <t>Japan</t>
        </is>
      </c>
      <c r="F4463" t="inlineStr">
        <is>
          <t>Japan</t>
        </is>
      </c>
      <c r="G4463" t="inlineStr">
        <is>
          <t>Camry</t>
        </is>
      </c>
      <c r="H4463" t="inlineStr">
        <is>
          <t>Dealer retail</t>
        </is>
      </c>
      <c r="I4463" t="inlineStr">
        <is>
          <t>Private buyer</t>
        </is>
      </c>
      <c r="J4463" t="inlineStr">
        <is>
          <t>Ravindra Patil</t>
        </is>
      </c>
      <c r="K4463" s="70" t="n">
        <v>28</v>
      </c>
      <c r="L4463" s="71" t="n">
        <v>4144181.17</v>
      </c>
      <c r="M4463" s="71" t="n">
        <v>116037072.76</v>
      </c>
      <c r="N4463" s="71" t="n">
        <v>2320741.46</v>
      </c>
      <c r="O4463" s="71" t="n">
        <v>113716331.3</v>
      </c>
      <c r="P4463" s="71" t="n">
        <v>87969654.02</v>
      </c>
      <c r="Q4463" s="71" t="n">
        <v>25746677.28</v>
      </c>
      <c r="R4463" t="inlineStr">
        <is>
          <t>OS-03</t>
        </is>
      </c>
      <c r="S4463" t="inlineStr">
        <is>
          <t>Petrol</t>
        </is>
      </c>
      <c r="T4463" s="70" t="n">
        <v>27</v>
      </c>
      <c r="U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TY104455</t>
        </is>
      </c>
      <c r="B4464" s="68" t="n">
        <v>46251</v>
      </c>
      <c r="C4464" s="69" t="n">
        <v>2026</v>
      </c>
      <c r="D4464" t="inlineStr">
        <is>
          <t>Aug</t>
        </is>
      </c>
      <c r="E4464" t="inlineStr">
        <is>
          <t>Europe</t>
        </is>
      </c>
      <c r="F4464" t="inlineStr">
        <is>
          <t>UK</t>
        </is>
      </c>
      <c r="G4464" t="inlineStr">
        <is>
          <t>RAV4</t>
        </is>
      </c>
      <c r="H4464" t="inlineStr">
        <is>
          <t>Dealer retail</t>
        </is>
      </c>
      <c r="I4464" t="inlineStr">
        <is>
          <t>Private buyer</t>
        </is>
      </c>
      <c r="J4464" t="inlineStr">
        <is>
          <t>Shraddha Kulkarni</t>
        </is>
      </c>
      <c r="K4464" s="70" t="n">
        <v>13</v>
      </c>
      <c r="L4464" s="71" t="n">
        <v>3769568.86</v>
      </c>
      <c r="M4464" s="71" t="n">
        <v>49004395.18</v>
      </c>
      <c r="N4464" s="71" t="n">
        <v>980087.9</v>
      </c>
      <c r="O4464" s="71" t="n">
        <v>48024307.28</v>
      </c>
      <c r="P4464" s="71" t="n">
        <v>36383474.85</v>
      </c>
      <c r="Q4464" s="71" t="n">
        <v>11640832.43</v>
      </c>
      <c r="R4464" t="inlineStr">
        <is>
          <t>LN-01</t>
        </is>
      </c>
      <c r="S4464" t="inlineStr">
        <is>
          <t>Petrol</t>
        </is>
      </c>
      <c r="T4464" s="70" t="n">
        <v>14</v>
      </c>
      <c r="U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TY104456</t>
        </is>
      </c>
      <c r="B4465" s="68" t="n">
        <v>46251</v>
      </c>
      <c r="C4465" s="69" t="n">
        <v>2026</v>
      </c>
      <c r="D4465" t="inlineStr">
        <is>
          <t>Aug</t>
        </is>
      </c>
      <c r="E4465" t="inlineStr">
        <is>
          <t>Asia</t>
        </is>
      </c>
      <c r="F4465" t="inlineStr">
        <is>
          <t>Thailand</t>
        </is>
      </c>
      <c r="G4465" t="inlineStr">
        <is>
          <t>Prius</t>
        </is>
      </c>
      <c r="H4465" t="inlineStr">
        <is>
          <t>Dealer retail</t>
        </is>
      </c>
      <c r="I4465" t="inlineStr">
        <is>
          <t>Private buyer</t>
        </is>
      </c>
      <c r="J4465" t="inlineStr">
        <is>
          <t>Ravindra Patil</t>
        </is>
      </c>
      <c r="K4465" s="70" t="n">
        <v>46</v>
      </c>
      <c r="L4465" s="71" t="n">
        <v>3813249.22</v>
      </c>
      <c r="M4465" s="71" t="n">
        <v>175409464.12</v>
      </c>
      <c r="N4465" s="71" t="n">
        <v>0</v>
      </c>
      <c r="O4465" s="71" t="n">
        <v>175409464.12</v>
      </c>
      <c r="P4465" s="71" t="n">
        <v>132218164.24</v>
      </c>
      <c r="Q4465" s="71" t="n">
        <v>43191299.88</v>
      </c>
      <c r="R4465" t="inlineStr">
        <is>
          <t>BK-01</t>
        </is>
      </c>
      <c r="S4465" t="inlineStr">
        <is>
          <t>Hybrid</t>
        </is>
      </c>
      <c r="T4465" s="70" t="n">
        <v>50</v>
      </c>
      <c r="U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TY104457</t>
        </is>
      </c>
      <c r="B4466" s="68" t="n">
        <v>46251</v>
      </c>
      <c r="C4466" s="69" t="n">
        <v>2026</v>
      </c>
      <c r="D4466" t="inlineStr">
        <is>
          <t>Aug</t>
        </is>
      </c>
      <c r="E4466" t="inlineStr">
        <is>
          <t>Middle East</t>
        </is>
      </c>
      <c r="F4466" t="inlineStr">
        <is>
          <t>Saudi Arabia</t>
        </is>
      </c>
      <c r="G4466" t="inlineStr">
        <is>
          <t>RAV4</t>
        </is>
      </c>
      <c r="H4466" t="inlineStr">
        <is>
          <t>Dealer retail</t>
        </is>
      </c>
      <c r="I4466" t="inlineStr">
        <is>
          <t>Government</t>
        </is>
      </c>
      <c r="J4466" t="inlineStr">
        <is>
          <t>Olivia Brown</t>
        </is>
      </c>
      <c r="K4466" s="70" t="n">
        <v>54</v>
      </c>
      <c r="L4466" s="71" t="n">
        <v>3528525.44</v>
      </c>
      <c r="M4466" s="71" t="n">
        <v>190540373.76</v>
      </c>
      <c r="N4466" s="71" t="n">
        <v>9527018.689999999</v>
      </c>
      <c r="O4466" s="71" t="n">
        <v>181013355.07</v>
      </c>
      <c r="P4466" s="71" t="n">
        <v>153700638.4</v>
      </c>
      <c r="Q4466" s="71" t="n">
        <v>27312716.67</v>
      </c>
      <c r="R4466" t="inlineStr">
        <is>
          <t>RY-01</t>
        </is>
      </c>
      <c r="S4466" t="inlineStr">
        <is>
          <t>Hybrid</t>
        </is>
      </c>
      <c r="T4466" s="70" t="n">
        <v>57</v>
      </c>
      <c r="U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TY104458</t>
        </is>
      </c>
      <c r="B4467" s="68" t="n">
        <v>46251</v>
      </c>
      <c r="C4467" s="69" t="n">
        <v>2026</v>
      </c>
      <c r="D4467" t="inlineStr">
        <is>
          <t>Aug</t>
        </is>
      </c>
      <c r="E4467" t="inlineStr">
        <is>
          <t>Asia</t>
        </is>
      </c>
      <c r="F4467" t="inlineStr">
        <is>
          <t>Indonesia</t>
        </is>
      </c>
      <c r="G4467" t="inlineStr">
        <is>
          <t>Camry</t>
        </is>
      </c>
      <c r="H4467" t="inlineStr">
        <is>
          <t>Dealer retail</t>
        </is>
      </c>
      <c r="I4467" t="inlineStr">
        <is>
          <t>Company fleet</t>
        </is>
      </c>
      <c r="J4467" t="inlineStr">
        <is>
          <t>Arjun Mehta</t>
        </is>
      </c>
      <c r="K4467" s="70" t="n">
        <v>7</v>
      </c>
      <c r="L4467" s="71" t="n">
        <v>3953152.72</v>
      </c>
      <c r="M4467" s="71" t="n">
        <v>27672069.04</v>
      </c>
      <c r="N4467" s="71" t="n">
        <v>1383603.45</v>
      </c>
      <c r="O4467" s="71" t="n">
        <v>26288465.59</v>
      </c>
      <c r="P4467" s="71" t="n">
        <v>21536043.94</v>
      </c>
      <c r="Q4467" s="71" t="n">
        <v>4752421.65</v>
      </c>
      <c r="R4467" t="inlineStr">
        <is>
          <t>JK-03</t>
        </is>
      </c>
      <c r="S4467" t="inlineStr">
        <is>
          <t>Petrol</t>
        </is>
      </c>
      <c r="T4467" s="70" t="n">
        <v>8</v>
      </c>
      <c r="U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TY104459</t>
        </is>
      </c>
      <c r="B4468" s="68" t="n">
        <v>46251</v>
      </c>
      <c r="C4468" s="69" t="n">
        <v>2026</v>
      </c>
      <c r="D4468" t="inlineStr">
        <is>
          <t>Aug</t>
        </is>
      </c>
      <c r="E4468" t="inlineStr">
        <is>
          <t>Asia</t>
        </is>
      </c>
      <c r="F4468" t="inlineStr">
        <is>
          <t>Indonesia</t>
        </is>
      </c>
      <c r="G4468" t="inlineStr">
        <is>
          <t>Prius</t>
        </is>
      </c>
      <c r="H4468" t="inlineStr">
        <is>
          <t>Fleet</t>
        </is>
      </c>
      <c r="I4468" t="inlineStr">
        <is>
          <t>Private buyer</t>
        </is>
      </c>
      <c r="J4468" t="inlineStr">
        <is>
          <t>Omar Haddad</t>
        </is>
      </c>
      <c r="K4468" s="70" t="n">
        <v>14</v>
      </c>
      <c r="L4468" s="71" t="n">
        <v>3637550.63</v>
      </c>
      <c r="M4468" s="71" t="n">
        <v>50925708.82</v>
      </c>
      <c r="N4468" s="71" t="n">
        <v>2546285.44</v>
      </c>
      <c r="O4468" s="71" t="n">
        <v>48379423.38</v>
      </c>
      <c r="P4468" s="71" t="n">
        <v>39466004.51</v>
      </c>
      <c r="Q4468" s="71" t="n">
        <v>8913418.869999999</v>
      </c>
      <c r="R4468" t="inlineStr">
        <is>
          <t>JK-04</t>
        </is>
      </c>
      <c r="S4468" t="inlineStr">
        <is>
          <t>Hybrid</t>
        </is>
      </c>
      <c r="T4468" s="70" t="n">
        <v>15</v>
      </c>
      <c r="U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TY104460</t>
        </is>
      </c>
      <c r="B4469" s="68" t="n">
        <v>46251</v>
      </c>
      <c r="C4469" s="69" t="n">
        <v>2026</v>
      </c>
      <c r="D4469" t="inlineStr">
        <is>
          <t>Aug</t>
        </is>
      </c>
      <c r="E4469" t="inlineStr">
        <is>
          <t>Asia</t>
        </is>
      </c>
      <c r="F4469" t="inlineStr">
        <is>
          <t>Indonesia</t>
        </is>
      </c>
      <c r="G4469" t="inlineStr">
        <is>
          <t>Camry</t>
        </is>
      </c>
      <c r="H4469" t="inlineStr">
        <is>
          <t>Dealer retail</t>
        </is>
      </c>
      <c r="I4469" t="inlineStr">
        <is>
          <t>Company fleet</t>
        </is>
      </c>
      <c r="J4469" t="inlineStr">
        <is>
          <t>Mei Lin</t>
        </is>
      </c>
      <c r="K4469" s="70" t="n">
        <v>20</v>
      </c>
      <c r="L4469" s="71" t="n">
        <v>4117069.7</v>
      </c>
      <c r="M4469" s="71" t="n">
        <v>82341394</v>
      </c>
      <c r="N4469" s="71" t="n">
        <v>1646827.88</v>
      </c>
      <c r="O4469" s="71" t="n">
        <v>80694566.12</v>
      </c>
      <c r="P4469" s="71" t="n">
        <v>62144370.72</v>
      </c>
      <c r="Q4469" s="71" t="n">
        <v>18550195.4</v>
      </c>
      <c r="R4469" t="inlineStr">
        <is>
          <t>JK-03</t>
        </is>
      </c>
      <c r="S4469" t="inlineStr">
        <is>
          <t>Hybrid</t>
        </is>
      </c>
      <c r="T4469" s="70" t="n">
        <v>21</v>
      </c>
      <c r="U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TY104461</t>
        </is>
      </c>
      <c r="B4470" s="68" t="n">
        <v>46251</v>
      </c>
      <c r="C4470" s="69" t="n">
        <v>2026</v>
      </c>
      <c r="D4470" t="inlineStr">
        <is>
          <t>Aug</t>
        </is>
      </c>
      <c r="E4470" t="inlineStr">
        <is>
          <t>Asia</t>
        </is>
      </c>
      <c r="F4470" t="inlineStr">
        <is>
          <t>Thailand</t>
        </is>
      </c>
      <c r="G4470" t="inlineStr">
        <is>
          <t>Corolla</t>
        </is>
      </c>
      <c r="H4470" t="inlineStr">
        <is>
          <t>Dealer retail</t>
        </is>
      </c>
      <c r="I4470" t="inlineStr">
        <is>
          <t>Private buyer</t>
        </is>
      </c>
      <c r="J4470" t="inlineStr">
        <is>
          <t>Emma Clarke</t>
        </is>
      </c>
      <c r="K4470" s="70" t="n">
        <v>11</v>
      </c>
      <c r="L4470" s="71" t="n">
        <v>2671843.34</v>
      </c>
      <c r="M4470" s="71" t="n">
        <v>29390276.74</v>
      </c>
      <c r="N4470" s="71" t="n">
        <v>0</v>
      </c>
      <c r="O4470" s="71" t="n">
        <v>29390276.74</v>
      </c>
      <c r="P4470" s="71" t="n">
        <v>24824842.44</v>
      </c>
      <c r="Q4470" s="71" t="n">
        <v>4565434.3</v>
      </c>
      <c r="R4470" t="inlineStr">
        <is>
          <t>BK-02</t>
        </is>
      </c>
      <c r="S4470" t="inlineStr">
        <is>
          <t>Petrol</t>
        </is>
      </c>
      <c r="T4470" s="70" t="n">
        <v>11</v>
      </c>
      <c r="U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TY104462</t>
        </is>
      </c>
      <c r="B4471" s="68" t="n">
        <v>46252</v>
      </c>
      <c r="C4471" s="69" t="n">
        <v>2026</v>
      </c>
      <c r="D4471" t="inlineStr">
        <is>
          <t>Aug</t>
        </is>
      </c>
      <c r="E4471" t="inlineStr">
        <is>
          <t>Japan</t>
        </is>
      </c>
      <c r="F4471" t="inlineStr">
        <is>
          <t>Japan</t>
        </is>
      </c>
      <c r="G4471" t="inlineStr">
        <is>
          <t>bZ4X</t>
        </is>
      </c>
      <c r="H4471" t="inlineStr">
        <is>
          <t>Dealer retail</t>
        </is>
      </c>
      <c r="I4471" t="inlineStr">
        <is>
          <t>Private buyer</t>
        </is>
      </c>
      <c r="J4471" t="inlineStr">
        <is>
          <t>Sara Rossi</t>
        </is>
      </c>
      <c r="K4471" s="70" t="n">
        <v>18</v>
      </c>
      <c r="L4471" s="71" t="n">
        <v>6915593.22</v>
      </c>
      <c r="M4471" s="71" t="n">
        <v>124480677.96</v>
      </c>
      <c r="N4471" s="71" t="n">
        <v>0</v>
      </c>
      <c r="O4471" s="71" t="n">
        <v>124480677.96</v>
      </c>
      <c r="P4471" s="71" t="n">
        <v>96293766.78</v>
      </c>
      <c r="Q4471" s="71" t="n">
        <v>28186911.18</v>
      </c>
      <c r="R4471" t="inlineStr">
        <is>
          <t>NG-04</t>
        </is>
      </c>
      <c r="S4471" t="inlineStr">
        <is>
          <t>EV</t>
        </is>
      </c>
      <c r="T4471" s="70" t="n">
        <v>20</v>
      </c>
      <c r="U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TY104463</t>
        </is>
      </c>
      <c r="B4472" s="68" t="n">
        <v>46252</v>
      </c>
      <c r="C4472" s="69" t="n">
        <v>2026</v>
      </c>
      <c r="D4472" t="inlineStr">
        <is>
          <t>Aug</t>
        </is>
      </c>
      <c r="E4472" t="inlineStr">
        <is>
          <t>Asia</t>
        </is>
      </c>
      <c r="F4472" t="inlineStr">
        <is>
          <t>Indonesia</t>
        </is>
      </c>
      <c r="G4472" t="inlineStr">
        <is>
          <t>Camry</t>
        </is>
      </c>
      <c r="H4472" t="inlineStr">
        <is>
          <t>Fleet</t>
        </is>
      </c>
      <c r="I4472" t="inlineStr">
        <is>
          <t>Private buyer</t>
        </is>
      </c>
      <c r="J4472" t="inlineStr">
        <is>
          <t>Zoya Ahmed</t>
        </is>
      </c>
      <c r="K4472" s="70" t="n">
        <v>27</v>
      </c>
      <c r="L4472" s="71" t="n">
        <v>3794919.5</v>
      </c>
      <c r="M4472" s="71" t="n">
        <v>102462826.5</v>
      </c>
      <c r="N4472" s="71" t="n">
        <v>5123141.33</v>
      </c>
      <c r="O4472" s="71" t="n">
        <v>97339685.17</v>
      </c>
      <c r="P4472" s="71" t="n">
        <v>84839479.97</v>
      </c>
      <c r="Q4472" s="71" t="n">
        <v>12500205.2</v>
      </c>
      <c r="R4472" t="inlineStr">
        <is>
          <t>JK-03</t>
        </is>
      </c>
      <c r="S4472" t="inlineStr">
        <is>
          <t>Hybrid</t>
        </is>
      </c>
      <c r="T4472" s="70" t="n">
        <v>27</v>
      </c>
      <c r="U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TY104464</t>
        </is>
      </c>
      <c r="B4473" s="68" t="n">
        <v>46252</v>
      </c>
      <c r="C4473" s="69" t="n">
        <v>2026</v>
      </c>
      <c r="D4473" t="inlineStr">
        <is>
          <t>Aug</t>
        </is>
      </c>
      <c r="E4473" t="inlineStr">
        <is>
          <t>Japan</t>
        </is>
      </c>
      <c r="F4473" t="inlineStr">
        <is>
          <t>Japan</t>
        </is>
      </c>
      <c r="G4473" t="inlineStr">
        <is>
          <t>Camry</t>
        </is>
      </c>
      <c r="H4473" t="inlineStr">
        <is>
          <t>Dealer retail</t>
        </is>
      </c>
      <c r="I4473" t="inlineStr">
        <is>
          <t>Private buyer</t>
        </is>
      </c>
      <c r="J4473" t="inlineStr">
        <is>
          <t>Lucas Martin</t>
        </is>
      </c>
      <c r="K4473" s="70" t="n">
        <v>40</v>
      </c>
      <c r="L4473" s="71" t="n">
        <v>4232084.21</v>
      </c>
      <c r="M4473" s="71" t="n">
        <v>169283368.4</v>
      </c>
      <c r="N4473" s="71" t="n">
        <v>5078501.05</v>
      </c>
      <c r="O4473" s="71" t="n">
        <v>164204867.35</v>
      </c>
      <c r="P4473" s="71" t="n">
        <v>126552670.51</v>
      </c>
      <c r="Q4473" s="71" t="n">
        <v>37652196.84</v>
      </c>
      <c r="R4473" t="inlineStr">
        <is>
          <t>TK-03</t>
        </is>
      </c>
      <c r="S4473" t="inlineStr">
        <is>
          <t>Hybrid</t>
        </is>
      </c>
      <c r="T4473" s="70" t="n">
        <v>44</v>
      </c>
      <c r="U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TY104465</t>
        </is>
      </c>
      <c r="B4474" s="68" t="n">
        <v>46252</v>
      </c>
      <c r="C4474" s="69" t="n">
        <v>2026</v>
      </c>
      <c r="D4474" t="inlineStr">
        <is>
          <t>Aug</t>
        </is>
      </c>
      <c r="E4474" t="inlineStr">
        <is>
          <t>Middle East</t>
        </is>
      </c>
      <c r="F4474" t="inlineStr">
        <is>
          <t>UAE</t>
        </is>
      </c>
      <c r="G4474" t="inlineStr">
        <is>
          <t>RAV4</t>
        </is>
      </c>
      <c r="H4474" t="inlineStr">
        <is>
          <t>Fleet</t>
        </is>
      </c>
      <c r="I4474" t="inlineStr">
        <is>
          <t>Private buyer</t>
        </is>
      </c>
      <c r="J4474" t="inlineStr">
        <is>
          <t>Ana Costa</t>
        </is>
      </c>
      <c r="K4474" s="70" t="n">
        <v>4</v>
      </c>
      <c r="L4474" s="71" t="n">
        <v>3859288.87</v>
      </c>
      <c r="M4474" s="71" t="n">
        <v>15437155.48</v>
      </c>
      <c r="N4474" s="71" t="n">
        <v>771857.77</v>
      </c>
      <c r="O4474" s="71" t="n">
        <v>14665297.71</v>
      </c>
      <c r="P4474" s="71" t="n">
        <v>11132014.14</v>
      </c>
      <c r="Q4474" s="71" t="n">
        <v>3533283.57</v>
      </c>
      <c r="R4474" t="inlineStr">
        <is>
          <t>DB-02</t>
        </is>
      </c>
      <c r="S4474" t="inlineStr">
        <is>
          <t>Hybrid</t>
        </is>
      </c>
      <c r="T4474" s="70" t="n">
        <v>4</v>
      </c>
      <c r="U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TY104466</t>
        </is>
      </c>
      <c r="B4475" s="68" t="n">
        <v>46252</v>
      </c>
      <c r="C4475" s="69" t="n">
        <v>2026</v>
      </c>
      <c r="D4475" t="inlineStr">
        <is>
          <t>Aug</t>
        </is>
      </c>
      <c r="E4475" t="inlineStr">
        <is>
          <t>Europe</t>
        </is>
      </c>
      <c r="F4475" t="inlineStr">
        <is>
          <t>Germany</t>
        </is>
      </c>
      <c r="G4475" t="inlineStr">
        <is>
          <t>Corolla</t>
        </is>
      </c>
      <c r="H4475" t="inlineStr">
        <is>
          <t>Fleet</t>
        </is>
      </c>
      <c r="I4475" t="inlineStr">
        <is>
          <t>Company fleet</t>
        </is>
      </c>
      <c r="J4475" t="inlineStr">
        <is>
          <t>Liam O'Brien</t>
        </is>
      </c>
      <c r="K4475" s="70" t="n">
        <v>46</v>
      </c>
      <c r="L4475" s="71" t="n">
        <v>2815124.22</v>
      </c>
      <c r="M4475" s="71" t="n">
        <v>129495714.12</v>
      </c>
      <c r="N4475" s="71" t="n">
        <v>3884871.42</v>
      </c>
      <c r="O4475" s="71" t="n">
        <v>125610842.7</v>
      </c>
      <c r="P4475" s="71" t="n">
        <v>108695726.7</v>
      </c>
      <c r="Q4475" s="71" t="n">
        <v>16915116</v>
      </c>
      <c r="R4475" t="inlineStr">
        <is>
          <t>BE-04</t>
        </is>
      </c>
      <c r="S4475" t="inlineStr">
        <is>
          <t>Hybrid</t>
        </is>
      </c>
      <c r="T4475" s="70" t="n">
        <v>49</v>
      </c>
      <c r="U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TY104467</t>
        </is>
      </c>
      <c r="B4476" s="68" t="n">
        <v>46252</v>
      </c>
      <c r="C4476" s="69" t="n">
        <v>2026</v>
      </c>
      <c r="D4476" t="inlineStr">
        <is>
          <t>Aug</t>
        </is>
      </c>
      <c r="E4476" t="inlineStr">
        <is>
          <t>Asia</t>
        </is>
      </c>
      <c r="F4476" t="inlineStr">
        <is>
          <t>Thailand</t>
        </is>
      </c>
      <c r="G4476" t="inlineStr">
        <is>
          <t>Prius</t>
        </is>
      </c>
      <c r="H4476" t="inlineStr">
        <is>
          <t>Online reservation</t>
        </is>
      </c>
      <c r="I4476" t="inlineStr">
        <is>
          <t>Private buyer</t>
        </is>
      </c>
      <c r="J4476" t="inlineStr">
        <is>
          <t>Lucas Martin</t>
        </is>
      </c>
      <c r="K4476" s="70" t="n">
        <v>13</v>
      </c>
      <c r="L4476" s="71" t="n">
        <v>3829842.92</v>
      </c>
      <c r="M4476" s="71" t="n">
        <v>49787957.96</v>
      </c>
      <c r="N4476" s="71" t="n">
        <v>995759.16</v>
      </c>
      <c r="O4476" s="71" t="n">
        <v>48792198.8</v>
      </c>
      <c r="P4476" s="71" t="n">
        <v>36698290.07</v>
      </c>
      <c r="Q4476" s="71" t="n">
        <v>12093908.73</v>
      </c>
      <c r="R4476" t="inlineStr">
        <is>
          <t>BK-03</t>
        </is>
      </c>
      <c r="S4476" t="inlineStr">
        <is>
          <t>Hybrid</t>
        </is>
      </c>
      <c r="T4476" s="70" t="n">
        <v>13</v>
      </c>
      <c r="U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TY104468</t>
        </is>
      </c>
      <c r="B4477" s="68" t="n">
        <v>46252</v>
      </c>
      <c r="C4477" s="69" t="n">
        <v>2026</v>
      </c>
      <c r="D4477" t="inlineStr">
        <is>
          <t>Aug</t>
        </is>
      </c>
      <c r="E4477" t="inlineStr">
        <is>
          <t>North America</t>
        </is>
      </c>
      <c r="F4477" t="inlineStr">
        <is>
          <t>Canada</t>
        </is>
      </c>
      <c r="G4477" t="inlineStr">
        <is>
          <t>Corolla</t>
        </is>
      </c>
      <c r="H4477" t="inlineStr">
        <is>
          <t>Dealer retail</t>
        </is>
      </c>
      <c r="I4477" t="inlineStr">
        <is>
          <t>Private buyer</t>
        </is>
      </c>
      <c r="J4477" t="inlineStr">
        <is>
          <t>Ana Costa</t>
        </is>
      </c>
      <c r="K4477" s="70" t="n">
        <v>14</v>
      </c>
      <c r="L4477" s="71" t="n">
        <v>2921967.31</v>
      </c>
      <c r="M4477" s="71" t="n">
        <v>40907542.34</v>
      </c>
      <c r="N4477" s="71" t="n">
        <v>0</v>
      </c>
      <c r="O4477" s="71" t="n">
        <v>40907542.34</v>
      </c>
      <c r="P4477" s="71" t="n">
        <v>31536740.5</v>
      </c>
      <c r="Q4477" s="71" t="n">
        <v>9370801.84</v>
      </c>
      <c r="R4477" t="inlineStr">
        <is>
          <t>TO-02</t>
        </is>
      </c>
      <c r="S4477" t="inlineStr">
        <is>
          <t>Hybrid</t>
        </is>
      </c>
      <c r="T4477" s="70" t="n">
        <v>13</v>
      </c>
      <c r="U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TY104469</t>
        </is>
      </c>
      <c r="B4478" s="68" t="n">
        <v>46253</v>
      </c>
      <c r="C4478" s="69" t="n">
        <v>2026</v>
      </c>
      <c r="D4478" t="inlineStr">
        <is>
          <t>Aug</t>
        </is>
      </c>
      <c r="E4478" t="inlineStr">
        <is>
          <t>Japan</t>
        </is>
      </c>
      <c r="F4478" t="inlineStr">
        <is>
          <t>Japan</t>
        </is>
      </c>
      <c r="G4478" t="inlineStr">
        <is>
          <t>Corolla</t>
        </is>
      </c>
      <c r="H4478" t="inlineStr">
        <is>
          <t>Dealer retail</t>
        </is>
      </c>
      <c r="I4478" t="inlineStr">
        <is>
          <t>Private buyer</t>
        </is>
      </c>
      <c r="J4478" t="inlineStr">
        <is>
          <t>Liam O'Brien</t>
        </is>
      </c>
      <c r="K4478" s="70" t="n">
        <v>38</v>
      </c>
      <c r="L4478" s="71" t="n">
        <v>2992425.2</v>
      </c>
      <c r="M4478" s="71" t="n">
        <v>113712157.6</v>
      </c>
      <c r="N4478" s="71" t="n">
        <v>2274243.15</v>
      </c>
      <c r="O4478" s="71" t="n">
        <v>111437914.45</v>
      </c>
      <c r="P4478" s="71" t="n">
        <v>85905533.06</v>
      </c>
      <c r="Q4478" s="71" t="n">
        <v>25532381.39</v>
      </c>
      <c r="R4478" t="inlineStr">
        <is>
          <t>OS-04</t>
        </is>
      </c>
      <c r="S4478" t="inlineStr">
        <is>
          <t>Petrol</t>
        </is>
      </c>
      <c r="T4478" s="70" t="n">
        <v>40</v>
      </c>
      <c r="U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TY104470</t>
        </is>
      </c>
      <c r="B4479" s="68" t="n">
        <v>46253</v>
      </c>
      <c r="C4479" s="69" t="n">
        <v>2026</v>
      </c>
      <c r="D4479" t="inlineStr">
        <is>
          <t>Aug</t>
        </is>
      </c>
      <c r="E4479" t="inlineStr">
        <is>
          <t>North America</t>
        </is>
      </c>
      <c r="F4479" t="inlineStr">
        <is>
          <t>USA</t>
        </is>
      </c>
      <c r="G4479" t="inlineStr">
        <is>
          <t>Hilux</t>
        </is>
      </c>
      <c r="H4479" t="inlineStr">
        <is>
          <t>Dealer retail</t>
        </is>
      </c>
      <c r="I4479" t="inlineStr">
        <is>
          <t>Private buyer</t>
        </is>
      </c>
      <c r="J4479" t="inlineStr">
        <is>
          <t>Sara Rossi</t>
        </is>
      </c>
      <c r="K4479" s="70" t="n">
        <v>44</v>
      </c>
      <c r="L4479" s="71" t="n">
        <v>4002640.15</v>
      </c>
      <c r="M4479" s="71" t="n">
        <v>176116166.6</v>
      </c>
      <c r="N4479" s="71" t="n">
        <v>3522323.33</v>
      </c>
      <c r="O4479" s="71" t="n">
        <v>172593843.27</v>
      </c>
      <c r="P4479" s="71" t="n">
        <v>141023378.39</v>
      </c>
      <c r="Q4479" s="71" t="n">
        <v>31570464.88</v>
      </c>
      <c r="R4479" t="inlineStr">
        <is>
          <t>TX-01</t>
        </is>
      </c>
      <c r="S4479" t="inlineStr">
        <is>
          <t>Diesel</t>
        </is>
      </c>
      <c r="T4479" s="70" t="n">
        <v>44</v>
      </c>
      <c r="U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TY104471</t>
        </is>
      </c>
      <c r="B4480" s="68" t="n">
        <v>46253</v>
      </c>
      <c r="C4480" s="69" t="n">
        <v>2026</v>
      </c>
      <c r="D4480" t="inlineStr">
        <is>
          <t>Aug</t>
        </is>
      </c>
      <c r="E4480" t="inlineStr">
        <is>
          <t>Japan</t>
        </is>
      </c>
      <c r="F4480" t="inlineStr">
        <is>
          <t>Japan</t>
        </is>
      </c>
      <c r="G4480" t="inlineStr">
        <is>
          <t>Camry</t>
        </is>
      </c>
      <c r="H4480" t="inlineStr">
        <is>
          <t>Dealer retail</t>
        </is>
      </c>
      <c r="I4480" t="inlineStr">
        <is>
          <t>Private buyer</t>
        </is>
      </c>
      <c r="J4480" t="inlineStr">
        <is>
          <t>Amir Khan</t>
        </is>
      </c>
      <c r="K4480" s="70" t="n">
        <v>40</v>
      </c>
      <c r="L4480" s="71" t="n">
        <v>4027046.18</v>
      </c>
      <c r="M4480" s="71" t="n">
        <v>161081847.2</v>
      </c>
      <c r="N4480" s="71" t="n">
        <v>0</v>
      </c>
      <c r="O4480" s="71" t="n">
        <v>161081847.2</v>
      </c>
      <c r="P4480" s="71" t="n">
        <v>129532565.05</v>
      </c>
      <c r="Q4480" s="71" t="n">
        <v>31549282.15</v>
      </c>
      <c r="R4480" t="inlineStr">
        <is>
          <t>OS-03</t>
        </is>
      </c>
      <c r="S4480" t="inlineStr">
        <is>
          <t>Hybrid</t>
        </is>
      </c>
      <c r="T4480" s="70" t="n">
        <v>43</v>
      </c>
      <c r="U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TY104472</t>
        </is>
      </c>
      <c r="B4481" s="68" t="n">
        <v>46253</v>
      </c>
      <c r="C4481" s="69" t="n">
        <v>2026</v>
      </c>
      <c r="D4481" t="inlineStr">
        <is>
          <t>Aug</t>
        </is>
      </c>
      <c r="E4481" t="inlineStr">
        <is>
          <t>Japan</t>
        </is>
      </c>
      <c r="F4481" t="inlineStr">
        <is>
          <t>Japan</t>
        </is>
      </c>
      <c r="G4481" t="inlineStr">
        <is>
          <t>RAV4</t>
        </is>
      </c>
      <c r="H4481" t="inlineStr">
        <is>
          <t>Dealer retail</t>
        </is>
      </c>
      <c r="I4481" t="inlineStr">
        <is>
          <t>Private buyer</t>
        </is>
      </c>
      <c r="J4481" t="inlineStr">
        <is>
          <t>Arjun Mehta</t>
        </is>
      </c>
      <c r="K4481" s="70" t="n">
        <v>12</v>
      </c>
      <c r="L4481" s="71" t="n">
        <v>3622778.86</v>
      </c>
      <c r="M4481" s="71" t="n">
        <v>43473346.32</v>
      </c>
      <c r="N4481" s="71" t="n">
        <v>0</v>
      </c>
      <c r="O4481" s="71" t="n">
        <v>43473346.32</v>
      </c>
      <c r="P4481" s="71" t="n">
        <v>33541192.5</v>
      </c>
      <c r="Q4481" s="71" t="n">
        <v>9932153.82</v>
      </c>
      <c r="R4481" t="inlineStr">
        <is>
          <t>NG-02</t>
        </is>
      </c>
      <c r="S4481" t="inlineStr">
        <is>
          <t>Hybrid</t>
        </is>
      </c>
      <c r="T4481" s="70" t="n">
        <v>11</v>
      </c>
      <c r="U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TY104473</t>
        </is>
      </c>
      <c r="B4482" s="68" t="n">
        <v>46253</v>
      </c>
      <c r="C4482" s="69" t="n">
        <v>2026</v>
      </c>
      <c r="D4482" t="inlineStr">
        <is>
          <t>Aug</t>
        </is>
      </c>
      <c r="E4482" t="inlineStr">
        <is>
          <t>North America</t>
        </is>
      </c>
      <c r="F4482" t="inlineStr">
        <is>
          <t>Canada</t>
        </is>
      </c>
      <c r="G4482" t="inlineStr">
        <is>
          <t>bZ4X</t>
        </is>
      </c>
      <c r="H4482" t="inlineStr">
        <is>
          <t>Dealer retail</t>
        </is>
      </c>
      <c r="I4482" t="inlineStr">
        <is>
          <t>Private buyer</t>
        </is>
      </c>
      <c r="J4482" t="inlineStr">
        <is>
          <t>Hiroshi Tanaka</t>
        </is>
      </c>
      <c r="K4482" s="70" t="n">
        <v>36</v>
      </c>
      <c r="L4482" s="71" t="n">
        <v>7227606.23</v>
      </c>
      <c r="M4482" s="71" t="n">
        <v>260193824.28</v>
      </c>
      <c r="N4482" s="71" t="n">
        <v>7805814.73</v>
      </c>
      <c r="O4482" s="71" t="n">
        <v>252388009.55</v>
      </c>
      <c r="P4482" s="71" t="n">
        <v>187678046.8</v>
      </c>
      <c r="Q4482" s="71" t="n">
        <v>64709962.75</v>
      </c>
      <c r="R4482" t="inlineStr">
        <is>
          <t>TO-04</t>
        </is>
      </c>
      <c r="S4482" t="inlineStr">
        <is>
          <t>EV</t>
        </is>
      </c>
      <c r="T4482" s="70" t="n">
        <v>38</v>
      </c>
      <c r="U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TY104474</t>
        </is>
      </c>
      <c r="B4483" s="68" t="n">
        <v>46253</v>
      </c>
      <c r="C4483" s="69" t="n">
        <v>2026</v>
      </c>
      <c r="D4483" t="inlineStr">
        <is>
          <t>Aug</t>
        </is>
      </c>
      <c r="E4483" t="inlineStr">
        <is>
          <t>Middle East</t>
        </is>
      </c>
      <c r="F4483" t="inlineStr">
        <is>
          <t>UAE</t>
        </is>
      </c>
      <c r="G4483" t="inlineStr">
        <is>
          <t>Prius</t>
        </is>
      </c>
      <c r="H4483" t="inlineStr">
        <is>
          <t>Dealer retail</t>
        </is>
      </c>
      <c r="I4483" t="inlineStr">
        <is>
          <t>Private buyer</t>
        </is>
      </c>
      <c r="J4483" t="inlineStr">
        <is>
          <t>Fatima Al-Saud</t>
        </is>
      </c>
      <c r="K4483" s="70" t="n">
        <v>55</v>
      </c>
      <c r="L4483" s="71" t="n">
        <v>3767260.27</v>
      </c>
      <c r="M4483" s="71" t="n">
        <v>207199314.85</v>
      </c>
      <c r="N4483" s="71" t="n">
        <v>0</v>
      </c>
      <c r="O4483" s="71" t="n">
        <v>207199314.85</v>
      </c>
      <c r="P4483" s="71" t="n">
        <v>159005058.66</v>
      </c>
      <c r="Q4483" s="71" t="n">
        <v>48194256.19</v>
      </c>
      <c r="R4483" t="inlineStr">
        <is>
          <t>DB-02</t>
        </is>
      </c>
      <c r="S4483" t="inlineStr">
        <is>
          <t>Hybrid</t>
        </is>
      </c>
      <c r="T4483" s="70" t="n">
        <v>54</v>
      </c>
      <c r="U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TY104475</t>
        </is>
      </c>
      <c r="B4484" s="68" t="n">
        <v>46253</v>
      </c>
      <c r="C4484" s="69" t="n">
        <v>2026</v>
      </c>
      <c r="D4484" t="inlineStr">
        <is>
          <t>Aug</t>
        </is>
      </c>
      <c r="E4484" t="inlineStr">
        <is>
          <t>Asia</t>
        </is>
      </c>
      <c r="F4484" t="inlineStr">
        <is>
          <t>Indonesia</t>
        </is>
      </c>
      <c r="G4484" t="inlineStr">
        <is>
          <t>RAV4</t>
        </is>
      </c>
      <c r="H4484" t="inlineStr">
        <is>
          <t>Dealer retail</t>
        </is>
      </c>
      <c r="I4484" t="inlineStr">
        <is>
          <t>Private buyer</t>
        </is>
      </c>
      <c r="J4484" t="inlineStr">
        <is>
          <t>Liam O'Brien</t>
        </is>
      </c>
      <c r="K4484" s="70" t="n">
        <v>50</v>
      </c>
      <c r="L4484" s="71" t="n">
        <v>3929526.15</v>
      </c>
      <c r="M4484" s="71" t="n">
        <v>196476307.5</v>
      </c>
      <c r="N4484" s="71" t="n">
        <v>5894289.22</v>
      </c>
      <c r="O4484" s="71" t="n">
        <v>190582018.28</v>
      </c>
      <c r="P4484" s="71" t="n">
        <v>140265394.92</v>
      </c>
      <c r="Q4484" s="71" t="n">
        <v>50316623.36</v>
      </c>
      <c r="R4484" t="inlineStr">
        <is>
          <t>JK-01</t>
        </is>
      </c>
      <c r="S4484" t="inlineStr">
        <is>
          <t>Hybrid</t>
        </is>
      </c>
      <c r="T4484" s="70" t="n">
        <v>54</v>
      </c>
      <c r="U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TY104476</t>
        </is>
      </c>
      <c r="B4485" s="68" t="n">
        <v>46253</v>
      </c>
      <c r="C4485" s="69" t="n">
        <v>2026</v>
      </c>
      <c r="D4485" t="inlineStr">
        <is>
          <t>Aug</t>
        </is>
      </c>
      <c r="E4485" t="inlineStr">
        <is>
          <t>North America</t>
        </is>
      </c>
      <c r="F4485" t="inlineStr">
        <is>
          <t>USA</t>
        </is>
      </c>
      <c r="G4485" t="inlineStr">
        <is>
          <t>Hilux</t>
        </is>
      </c>
      <c r="H4485" t="inlineStr">
        <is>
          <t>Dealer retail</t>
        </is>
      </c>
      <c r="I4485" t="inlineStr">
        <is>
          <t>Private buyer</t>
        </is>
      </c>
      <c r="J4485" t="inlineStr">
        <is>
          <t>Noah Smith</t>
        </is>
      </c>
      <c r="K4485" s="70" t="n">
        <v>32</v>
      </c>
      <c r="L4485" s="71" t="n">
        <v>3852591.63</v>
      </c>
      <c r="M4485" s="71" t="n">
        <v>123282932.16</v>
      </c>
      <c r="N4485" s="71" t="n">
        <v>6164146.61</v>
      </c>
      <c r="O4485" s="71" t="n">
        <v>117118785.55</v>
      </c>
      <c r="P4485" s="71" t="n">
        <v>104345276.42</v>
      </c>
      <c r="Q4485" s="71" t="n">
        <v>12773509.13</v>
      </c>
      <c r="R4485" t="inlineStr">
        <is>
          <t>TX-04</t>
        </is>
      </c>
      <c r="S4485" t="inlineStr">
        <is>
          <t>Diesel</t>
        </is>
      </c>
      <c r="T4485" s="70" t="n">
        <v>35</v>
      </c>
      <c r="U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TY104477</t>
        </is>
      </c>
      <c r="B4486" s="68" t="n">
        <v>46253</v>
      </c>
      <c r="C4486" s="69" t="n">
        <v>2026</v>
      </c>
      <c r="D4486" t="inlineStr">
        <is>
          <t>Aug</t>
        </is>
      </c>
      <c r="E4486" t="inlineStr">
        <is>
          <t>Asia</t>
        </is>
      </c>
      <c r="F4486" t="inlineStr">
        <is>
          <t>India</t>
        </is>
      </c>
      <c r="G4486" t="inlineStr">
        <is>
          <t>RAV4</t>
        </is>
      </c>
      <c r="H4486" t="inlineStr">
        <is>
          <t>Dealer retail</t>
        </is>
      </c>
      <c r="I4486" t="inlineStr">
        <is>
          <t>Private buyer</t>
        </is>
      </c>
      <c r="J4486" t="inlineStr">
        <is>
          <t>Priya Nair</t>
        </is>
      </c>
      <c r="K4486" s="70" t="n">
        <v>36</v>
      </c>
      <c r="L4486" s="71" t="n">
        <v>3847882.24</v>
      </c>
      <c r="M4486" s="71" t="n">
        <v>138523760.64</v>
      </c>
      <c r="N4486" s="71" t="n">
        <v>6926188.03</v>
      </c>
      <c r="O4486" s="71" t="n">
        <v>131597572.61</v>
      </c>
      <c r="P4486" s="71" t="n">
        <v>100359886.65</v>
      </c>
      <c r="Q4486" s="71" t="n">
        <v>31237685.96</v>
      </c>
      <c r="R4486" t="inlineStr">
        <is>
          <t>PU-02</t>
        </is>
      </c>
      <c r="S4486" t="inlineStr">
        <is>
          <t>Petrol</t>
        </is>
      </c>
      <c r="T4486" s="70" t="n">
        <v>37</v>
      </c>
      <c r="U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TY104478</t>
        </is>
      </c>
      <c r="B4487" s="68" t="n">
        <v>46254</v>
      </c>
      <c r="C4487" s="69" t="n">
        <v>2026</v>
      </c>
      <c r="D4487" t="inlineStr">
        <is>
          <t>Aug</t>
        </is>
      </c>
      <c r="E4487" t="inlineStr">
        <is>
          <t>Europe</t>
        </is>
      </c>
      <c r="F4487" t="inlineStr">
        <is>
          <t>Germany</t>
        </is>
      </c>
      <c r="G4487" t="inlineStr">
        <is>
          <t>RAV4</t>
        </is>
      </c>
      <c r="H4487" t="inlineStr">
        <is>
          <t>Online reservation</t>
        </is>
      </c>
      <c r="I4487" t="inlineStr">
        <is>
          <t>Government</t>
        </is>
      </c>
      <c r="J4487" t="inlineStr">
        <is>
          <t>Ravindra Patil</t>
        </is>
      </c>
      <c r="K4487" s="70" t="n">
        <v>41</v>
      </c>
      <c r="L4487" s="71" t="n">
        <v>3781755.13</v>
      </c>
      <c r="M4487" s="71" t="n">
        <v>155051960.33</v>
      </c>
      <c r="N4487" s="71" t="n">
        <v>0</v>
      </c>
      <c r="O4487" s="71" t="n">
        <v>155051960.33</v>
      </c>
      <c r="P4487" s="71" t="n">
        <v>113930743.25</v>
      </c>
      <c r="Q4487" s="71" t="n">
        <v>41121217.08</v>
      </c>
      <c r="R4487" t="inlineStr">
        <is>
          <t>BE-01</t>
        </is>
      </c>
      <c r="S4487" t="inlineStr">
        <is>
          <t>Hybrid</t>
        </is>
      </c>
      <c r="T4487" s="70" t="n">
        <v>41</v>
      </c>
      <c r="U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TY104479</t>
        </is>
      </c>
      <c r="B4488" s="68" t="n">
        <v>46254</v>
      </c>
      <c r="C4488" s="69" t="n">
        <v>2026</v>
      </c>
      <c r="D4488" t="inlineStr">
        <is>
          <t>Aug</t>
        </is>
      </c>
      <c r="E4488" t="inlineStr">
        <is>
          <t>Europe</t>
        </is>
      </c>
      <c r="F4488" t="inlineStr">
        <is>
          <t>UK</t>
        </is>
      </c>
      <c r="G4488" t="inlineStr">
        <is>
          <t>Camry</t>
        </is>
      </c>
      <c r="H4488" t="inlineStr">
        <is>
          <t>Dealer retail</t>
        </is>
      </c>
      <c r="I4488" t="inlineStr">
        <is>
          <t>Private buyer</t>
        </is>
      </c>
      <c r="J4488" t="inlineStr">
        <is>
          <t>Shraddha Kulkarni</t>
        </is>
      </c>
      <c r="K4488" s="70" t="n">
        <v>25</v>
      </c>
      <c r="L4488" s="71" t="n">
        <v>4176772.85</v>
      </c>
      <c r="M4488" s="71" t="n">
        <v>104419321.25</v>
      </c>
      <c r="N4488" s="71" t="n">
        <v>3132579.64</v>
      </c>
      <c r="O4488" s="71" t="n">
        <v>101286741.61</v>
      </c>
      <c r="P4488" s="71" t="n">
        <v>81858681.42</v>
      </c>
      <c r="Q4488" s="71" t="n">
        <v>19428060.19</v>
      </c>
      <c r="R4488" t="inlineStr">
        <is>
          <t>LN-03</t>
        </is>
      </c>
      <c r="S4488" t="inlineStr">
        <is>
          <t>Petrol</t>
        </is>
      </c>
      <c r="T4488" s="70" t="n">
        <v>24</v>
      </c>
      <c r="U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TY104480</t>
        </is>
      </c>
      <c r="B4489" s="68" t="n">
        <v>46254</v>
      </c>
      <c r="C4489" s="69" t="n">
        <v>2026</v>
      </c>
      <c r="D4489" t="inlineStr">
        <is>
          <t>Aug</t>
        </is>
      </c>
      <c r="E4489" t="inlineStr">
        <is>
          <t>North America</t>
        </is>
      </c>
      <c r="F4489" t="inlineStr">
        <is>
          <t>USA</t>
        </is>
      </c>
      <c r="G4489" t="inlineStr">
        <is>
          <t>RAV4</t>
        </is>
      </c>
      <c r="H4489" t="inlineStr">
        <is>
          <t>Fleet</t>
        </is>
      </c>
      <c r="I4489" t="inlineStr">
        <is>
          <t>Private buyer</t>
        </is>
      </c>
      <c r="J4489" t="inlineStr">
        <is>
          <t>Yuki Sato</t>
        </is>
      </c>
      <c r="K4489" s="70" t="n">
        <v>44</v>
      </c>
      <c r="L4489" s="71" t="n">
        <v>3709880.37</v>
      </c>
      <c r="M4489" s="71" t="n">
        <v>163234736.28</v>
      </c>
      <c r="N4489" s="71" t="n">
        <v>4897042.09</v>
      </c>
      <c r="O4489" s="71" t="n">
        <v>158337694.19</v>
      </c>
      <c r="P4489" s="71" t="n">
        <v>123182548.78</v>
      </c>
      <c r="Q4489" s="71" t="n">
        <v>35155145.41</v>
      </c>
      <c r="R4489" t="inlineStr">
        <is>
          <t>TX-01</t>
        </is>
      </c>
      <c r="S4489" t="inlineStr">
        <is>
          <t>Petrol</t>
        </is>
      </c>
      <c r="T4489" s="70" t="n">
        <v>48</v>
      </c>
      <c r="U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TY104481</t>
        </is>
      </c>
      <c r="B4490" s="68" t="n">
        <v>46254</v>
      </c>
      <c r="C4490" s="69" t="n">
        <v>2026</v>
      </c>
      <c r="D4490" t="inlineStr">
        <is>
          <t>Aug</t>
        </is>
      </c>
      <c r="E4490" t="inlineStr">
        <is>
          <t>Japan</t>
        </is>
      </c>
      <c r="F4490" t="inlineStr">
        <is>
          <t>Japan</t>
        </is>
      </c>
      <c r="G4490" t="inlineStr">
        <is>
          <t>Corolla</t>
        </is>
      </c>
      <c r="H4490" t="inlineStr">
        <is>
          <t>Dealer retail</t>
        </is>
      </c>
      <c r="I4490" t="inlineStr">
        <is>
          <t>Private buyer</t>
        </is>
      </c>
      <c r="J4490" t="inlineStr">
        <is>
          <t>Emma Clarke</t>
        </is>
      </c>
      <c r="K4490" s="70" t="n">
        <v>28</v>
      </c>
      <c r="L4490" s="71" t="n">
        <v>2750153.52</v>
      </c>
      <c r="M4490" s="71" t="n">
        <v>77004298.56</v>
      </c>
      <c r="N4490" s="71" t="n">
        <v>3850214.93</v>
      </c>
      <c r="O4490" s="71" t="n">
        <v>73154083.63</v>
      </c>
      <c r="P4490" s="71" t="n">
        <v>64039980.38</v>
      </c>
      <c r="Q4490" s="71" t="n">
        <v>9114103.25</v>
      </c>
      <c r="R4490" t="inlineStr">
        <is>
          <t>TK-03</t>
        </is>
      </c>
      <c r="S4490" t="inlineStr">
        <is>
          <t>Petrol</t>
        </is>
      </c>
      <c r="T4490" s="70" t="n">
        <v>28</v>
      </c>
      <c r="U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TY104482</t>
        </is>
      </c>
      <c r="B4491" s="68" t="n">
        <v>46254</v>
      </c>
      <c r="C4491" s="69" t="n">
        <v>2026</v>
      </c>
      <c r="D4491" t="inlineStr">
        <is>
          <t>Aug</t>
        </is>
      </c>
      <c r="E4491" t="inlineStr">
        <is>
          <t>North America</t>
        </is>
      </c>
      <c r="F4491" t="inlineStr">
        <is>
          <t>USA</t>
        </is>
      </c>
      <c r="G4491" t="inlineStr">
        <is>
          <t>bZ4X</t>
        </is>
      </c>
      <c r="H4491" t="inlineStr">
        <is>
          <t>Fleet</t>
        </is>
      </c>
      <c r="I4491" t="inlineStr">
        <is>
          <t>Private buyer</t>
        </is>
      </c>
      <c r="J4491" t="inlineStr">
        <is>
          <t>Ravindra Patil</t>
        </is>
      </c>
      <c r="K4491" s="70" t="n">
        <v>27</v>
      </c>
      <c r="L4491" s="71" t="n">
        <v>7315805.55</v>
      </c>
      <c r="M4491" s="71" t="n">
        <v>197526749.85</v>
      </c>
      <c r="N4491" s="71" t="n">
        <v>3950535</v>
      </c>
      <c r="O4491" s="71" t="n">
        <v>193576214.85</v>
      </c>
      <c r="P4491" s="71" t="n">
        <v>147399624.91</v>
      </c>
      <c r="Q4491" s="71" t="n">
        <v>46176589.94</v>
      </c>
      <c r="R4491" t="inlineStr">
        <is>
          <t>LA-01</t>
        </is>
      </c>
      <c r="S4491" t="inlineStr">
        <is>
          <t>EV</t>
        </is>
      </c>
      <c r="T4491" s="70" t="n">
        <v>27</v>
      </c>
      <c r="U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TY104483</t>
        </is>
      </c>
      <c r="B4492" s="68" t="n">
        <v>46254</v>
      </c>
      <c r="C4492" s="69" t="n">
        <v>2026</v>
      </c>
      <c r="D4492" t="inlineStr">
        <is>
          <t>Aug</t>
        </is>
      </c>
      <c r="E4492" t="inlineStr">
        <is>
          <t>Japan</t>
        </is>
      </c>
      <c r="F4492" t="inlineStr">
        <is>
          <t>Japan</t>
        </is>
      </c>
      <c r="G4492" t="inlineStr">
        <is>
          <t>Land Cruiser</t>
        </is>
      </c>
      <c r="H4492" t="inlineStr">
        <is>
          <t>Fleet</t>
        </is>
      </c>
      <c r="I4492" t="inlineStr">
        <is>
          <t>Private buyer</t>
        </is>
      </c>
      <c r="J4492" t="inlineStr">
        <is>
          <t>Mei Lin</t>
        </is>
      </c>
      <c r="K4492" s="70" t="n">
        <v>47</v>
      </c>
      <c r="L4492" s="71" t="n">
        <v>7776356.98</v>
      </c>
      <c r="M4492" s="71" t="n">
        <v>365488778.06</v>
      </c>
      <c r="N4492" s="71" t="n">
        <v>18274438.9</v>
      </c>
      <c r="O4492" s="71" t="n">
        <v>347214339.16</v>
      </c>
      <c r="P4492" s="71" t="n">
        <v>270591655.76</v>
      </c>
      <c r="Q4492" s="71" t="n">
        <v>76622683.40000001</v>
      </c>
      <c r="R4492" t="inlineStr">
        <is>
          <t>TK-03</t>
        </is>
      </c>
      <c r="S4492" t="inlineStr">
        <is>
          <t>Petrol</t>
        </is>
      </c>
      <c r="T4492" s="70" t="n">
        <v>49</v>
      </c>
      <c r="U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TY104484</t>
        </is>
      </c>
      <c r="B4493" s="68" t="n">
        <v>46254</v>
      </c>
      <c r="C4493" s="69" t="n">
        <v>2026</v>
      </c>
      <c r="D4493" t="inlineStr">
        <is>
          <t>Aug</t>
        </is>
      </c>
      <c r="E4493" t="inlineStr">
        <is>
          <t>Asia</t>
        </is>
      </c>
      <c r="F4493" t="inlineStr">
        <is>
          <t>Indonesia</t>
        </is>
      </c>
      <c r="G4493" t="inlineStr">
        <is>
          <t>bZ4X</t>
        </is>
      </c>
      <c r="H4493" t="inlineStr">
        <is>
          <t>Online reservation</t>
        </is>
      </c>
      <c r="I4493" t="inlineStr">
        <is>
          <t>Private buyer</t>
        </is>
      </c>
      <c r="J4493" t="inlineStr">
        <is>
          <t>Fatima Al-Saud</t>
        </is>
      </c>
      <c r="K4493" s="70" t="n">
        <v>21</v>
      </c>
      <c r="L4493" s="71" t="n">
        <v>6638851.86</v>
      </c>
      <c r="M4493" s="71" t="n">
        <v>139415889.06</v>
      </c>
      <c r="N4493" s="71" t="n">
        <v>0</v>
      </c>
      <c r="O4493" s="71" t="n">
        <v>139415889.06</v>
      </c>
      <c r="P4493" s="71" t="n">
        <v>117223994.2</v>
      </c>
      <c r="Q4493" s="71" t="n">
        <v>22191894.86</v>
      </c>
      <c r="R4493" t="inlineStr">
        <is>
          <t>JK-01</t>
        </is>
      </c>
      <c r="S4493" t="inlineStr">
        <is>
          <t>EV</t>
        </is>
      </c>
      <c r="T4493" s="70" t="n">
        <v>21</v>
      </c>
      <c r="U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TY104485</t>
        </is>
      </c>
      <c r="B4494" s="68" t="n">
        <v>46254</v>
      </c>
      <c r="C4494" s="69" t="n">
        <v>2026</v>
      </c>
      <c r="D4494" t="inlineStr">
        <is>
          <t>Aug</t>
        </is>
      </c>
      <c r="E4494" t="inlineStr">
        <is>
          <t>Japan</t>
        </is>
      </c>
      <c r="F4494" t="inlineStr">
        <is>
          <t>Japan</t>
        </is>
      </c>
      <c r="G4494" t="inlineStr">
        <is>
          <t>RAV4</t>
        </is>
      </c>
      <c r="H4494" t="inlineStr">
        <is>
          <t>Fleet</t>
        </is>
      </c>
      <c r="I4494" t="inlineStr">
        <is>
          <t>Private buyer</t>
        </is>
      </c>
      <c r="J4494" t="inlineStr">
        <is>
          <t>Zoya Ahmed</t>
        </is>
      </c>
      <c r="K4494" s="70" t="n">
        <v>14</v>
      </c>
      <c r="L4494" s="71" t="n">
        <v>3901448.15</v>
      </c>
      <c r="M4494" s="71" t="n">
        <v>54620274.1</v>
      </c>
      <c r="N4494" s="71" t="n">
        <v>1638608.22</v>
      </c>
      <c r="O4494" s="71" t="n">
        <v>52981665.88</v>
      </c>
      <c r="P4494" s="71" t="n">
        <v>39620586.79</v>
      </c>
      <c r="Q4494" s="71" t="n">
        <v>13361079.09</v>
      </c>
      <c r="R4494" t="inlineStr">
        <is>
          <t>OS-01</t>
        </is>
      </c>
      <c r="S4494" t="inlineStr">
        <is>
          <t>Hybrid</t>
        </is>
      </c>
      <c r="T4494" s="70" t="n">
        <v>14</v>
      </c>
      <c r="U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TY104486</t>
        </is>
      </c>
      <c r="B4495" s="68" t="n">
        <v>46255</v>
      </c>
      <c r="C4495" s="69" t="n">
        <v>2026</v>
      </c>
      <c r="D4495" t="inlineStr">
        <is>
          <t>Aug</t>
        </is>
      </c>
      <c r="E4495" t="inlineStr">
        <is>
          <t>Middle East</t>
        </is>
      </c>
      <c r="F4495" t="inlineStr">
        <is>
          <t>UAE</t>
        </is>
      </c>
      <c r="G4495" t="inlineStr">
        <is>
          <t>Hilux</t>
        </is>
      </c>
      <c r="H4495" t="inlineStr">
        <is>
          <t>Dealer retail</t>
        </is>
      </c>
      <c r="I4495" t="inlineStr">
        <is>
          <t>Company fleet</t>
        </is>
      </c>
      <c r="J4495" t="inlineStr">
        <is>
          <t>Kofi Mensah</t>
        </is>
      </c>
      <c r="K4495" s="70" t="n">
        <v>46</v>
      </c>
      <c r="L4495" s="71" t="n">
        <v>4270296.82</v>
      </c>
      <c r="M4495" s="71" t="n">
        <v>196433653.72</v>
      </c>
      <c r="N4495" s="71" t="n">
        <v>3928673.07</v>
      </c>
      <c r="O4495" s="71" t="n">
        <v>192504980.65</v>
      </c>
      <c r="P4495" s="71" t="n">
        <v>150946662.98</v>
      </c>
      <c r="Q4495" s="71" t="n">
        <v>41558317.67</v>
      </c>
      <c r="R4495" t="inlineStr">
        <is>
          <t>DB-04</t>
        </is>
      </c>
      <c r="S4495" t="inlineStr">
        <is>
          <t>Diesel</t>
        </is>
      </c>
      <c r="T4495" s="70" t="n">
        <v>49</v>
      </c>
      <c r="U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TY104487</t>
        </is>
      </c>
      <c r="B4496" s="68" t="n">
        <v>46255</v>
      </c>
      <c r="C4496" s="69" t="n">
        <v>2026</v>
      </c>
      <c r="D4496" t="inlineStr">
        <is>
          <t>Aug</t>
        </is>
      </c>
      <c r="E4496" t="inlineStr">
        <is>
          <t>Japan</t>
        </is>
      </c>
      <c r="F4496" t="inlineStr">
        <is>
          <t>Japan</t>
        </is>
      </c>
      <c r="G4496" t="inlineStr">
        <is>
          <t>Prius</t>
        </is>
      </c>
      <c r="H4496" t="inlineStr">
        <is>
          <t>Fleet</t>
        </is>
      </c>
      <c r="I4496" t="inlineStr">
        <is>
          <t>Company fleet</t>
        </is>
      </c>
      <c r="J4496" t="inlineStr">
        <is>
          <t>Mei Lin</t>
        </is>
      </c>
      <c r="K4496" s="70" t="n">
        <v>53</v>
      </c>
      <c r="L4496" s="71" t="n">
        <v>3529923.94</v>
      </c>
      <c r="M4496" s="71" t="n">
        <v>187085968.82</v>
      </c>
      <c r="N4496" s="71" t="n">
        <v>0</v>
      </c>
      <c r="O4496" s="71" t="n">
        <v>187085968.82</v>
      </c>
      <c r="P4496" s="71" t="n">
        <v>147229481.02</v>
      </c>
      <c r="Q4496" s="71" t="n">
        <v>39856487.8</v>
      </c>
      <c r="R4496" t="inlineStr">
        <is>
          <t>NG-03</t>
        </is>
      </c>
      <c r="S4496" t="inlineStr">
        <is>
          <t>Hybrid</t>
        </is>
      </c>
      <c r="T4496" s="70" t="n">
        <v>57</v>
      </c>
      <c r="U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TY104488</t>
        </is>
      </c>
      <c r="B4497" s="68" t="n">
        <v>46255</v>
      </c>
      <c r="C4497" s="69" t="n">
        <v>2026</v>
      </c>
      <c r="D4497" t="inlineStr">
        <is>
          <t>Aug</t>
        </is>
      </c>
      <c r="E4497" t="inlineStr">
        <is>
          <t>Japan</t>
        </is>
      </c>
      <c r="F4497" t="inlineStr">
        <is>
          <t>Japan</t>
        </is>
      </c>
      <c r="G4497" t="inlineStr">
        <is>
          <t>bZ4X</t>
        </is>
      </c>
      <c r="H4497" t="inlineStr">
        <is>
          <t>Fleet</t>
        </is>
      </c>
      <c r="I4497" t="inlineStr">
        <is>
          <t>Government</t>
        </is>
      </c>
      <c r="J4497" t="inlineStr">
        <is>
          <t>Omar Haddad</t>
        </is>
      </c>
      <c r="K4497" s="70" t="n">
        <v>22</v>
      </c>
      <c r="L4497" s="71" t="n">
        <v>6611028.7</v>
      </c>
      <c r="M4497" s="71" t="n">
        <v>145442631.4</v>
      </c>
      <c r="N4497" s="71" t="n">
        <v>0</v>
      </c>
      <c r="O4497" s="71" t="n">
        <v>145442631.4</v>
      </c>
      <c r="P4497" s="71" t="n">
        <v>119856943.71</v>
      </c>
      <c r="Q4497" s="71" t="n">
        <v>25585687.69</v>
      </c>
      <c r="R4497" t="inlineStr">
        <is>
          <t>TK-03</t>
        </is>
      </c>
      <c r="S4497" t="inlineStr">
        <is>
          <t>EV</t>
        </is>
      </c>
      <c r="T4497" s="70" t="n">
        <v>23</v>
      </c>
      <c r="U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TY104489</t>
        </is>
      </c>
      <c r="B4498" s="68" t="n">
        <v>46255</v>
      </c>
      <c r="C4498" s="69" t="n">
        <v>2026</v>
      </c>
      <c r="D4498" t="inlineStr">
        <is>
          <t>Aug</t>
        </is>
      </c>
      <c r="E4498" t="inlineStr">
        <is>
          <t>North America</t>
        </is>
      </c>
      <c r="F4498" t="inlineStr">
        <is>
          <t>Canada</t>
        </is>
      </c>
      <c r="G4498" t="inlineStr">
        <is>
          <t>Camry</t>
        </is>
      </c>
      <c r="H4498" t="inlineStr">
        <is>
          <t>Fleet</t>
        </is>
      </c>
      <c r="I4498" t="inlineStr">
        <is>
          <t>Private buyer</t>
        </is>
      </c>
      <c r="J4498" t="inlineStr">
        <is>
          <t>Liam O'Brien</t>
        </is>
      </c>
      <c r="K4498" s="70" t="n">
        <v>25</v>
      </c>
      <c r="L4498" s="71" t="n">
        <v>4177776.84</v>
      </c>
      <c r="M4498" s="71" t="n">
        <v>104444421</v>
      </c>
      <c r="N4498" s="71" t="n">
        <v>2088888.42</v>
      </c>
      <c r="O4498" s="71" t="n">
        <v>102355532.58</v>
      </c>
      <c r="P4498" s="71" t="n">
        <v>82206310.29000001</v>
      </c>
      <c r="Q4498" s="71" t="n">
        <v>20149222.29</v>
      </c>
      <c r="R4498" t="inlineStr">
        <is>
          <t>TO-02</t>
        </is>
      </c>
      <c r="S4498" t="inlineStr">
        <is>
          <t>Hybrid</t>
        </is>
      </c>
      <c r="T4498" s="70" t="n">
        <v>24</v>
      </c>
      <c r="U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TY104490</t>
        </is>
      </c>
      <c r="B4499" s="68" t="n">
        <v>46255</v>
      </c>
      <c r="C4499" s="69" t="n">
        <v>2026</v>
      </c>
      <c r="D4499" t="inlineStr">
        <is>
          <t>Aug</t>
        </is>
      </c>
      <c r="E4499" t="inlineStr">
        <is>
          <t>Europe</t>
        </is>
      </c>
      <c r="F4499" t="inlineStr">
        <is>
          <t>Germany</t>
        </is>
      </c>
      <c r="G4499" t="inlineStr">
        <is>
          <t>Corolla</t>
        </is>
      </c>
      <c r="H4499" t="inlineStr">
        <is>
          <t>Dealer retail</t>
        </is>
      </c>
      <c r="I4499" t="inlineStr">
        <is>
          <t>Private buyer</t>
        </is>
      </c>
      <c r="J4499" t="inlineStr">
        <is>
          <t>Omar Haddad</t>
        </is>
      </c>
      <c r="K4499" s="70" t="n">
        <v>19</v>
      </c>
      <c r="L4499" s="71" t="n">
        <v>2819090.4</v>
      </c>
      <c r="M4499" s="71" t="n">
        <v>53562717.6</v>
      </c>
      <c r="N4499" s="71" t="n">
        <v>2678135.88</v>
      </c>
      <c r="O4499" s="71" t="n">
        <v>50884581.72</v>
      </c>
      <c r="P4499" s="71" t="n">
        <v>43894595.6</v>
      </c>
      <c r="Q4499" s="71" t="n">
        <v>6989986.12</v>
      </c>
      <c r="R4499" t="inlineStr">
        <is>
          <t>BE-04</t>
        </is>
      </c>
      <c r="S4499" t="inlineStr">
        <is>
          <t>Petrol</t>
        </is>
      </c>
      <c r="T4499" s="70" t="n">
        <v>20</v>
      </c>
      <c r="U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TY104491</t>
        </is>
      </c>
      <c r="B4500" s="68" t="n">
        <v>46255</v>
      </c>
      <c r="C4500" s="69" t="n">
        <v>2026</v>
      </c>
      <c r="D4500" t="inlineStr">
        <is>
          <t>Aug</t>
        </is>
      </c>
      <c r="E4500" t="inlineStr">
        <is>
          <t>Japan</t>
        </is>
      </c>
      <c r="F4500" t="inlineStr">
        <is>
          <t>Japan</t>
        </is>
      </c>
      <c r="G4500" t="inlineStr">
        <is>
          <t>Camry</t>
        </is>
      </c>
      <c r="H4500" t="inlineStr">
        <is>
          <t>Online reservation</t>
        </is>
      </c>
      <c r="I4500" t="inlineStr">
        <is>
          <t>Private buyer</t>
        </is>
      </c>
      <c r="J4500" t="inlineStr">
        <is>
          <t>Lucas Martin</t>
        </is>
      </c>
      <c r="K4500" s="70" t="n">
        <v>31</v>
      </c>
      <c r="L4500" s="71" t="n">
        <v>3953200.76</v>
      </c>
      <c r="M4500" s="71" t="n">
        <v>122549223.56</v>
      </c>
      <c r="N4500" s="71" t="n">
        <v>0</v>
      </c>
      <c r="O4500" s="71" t="n">
        <v>122549223.56</v>
      </c>
      <c r="P4500" s="71" t="n">
        <v>96835122.12</v>
      </c>
      <c r="Q4500" s="71" t="n">
        <v>25714101.44</v>
      </c>
      <c r="R4500" t="inlineStr">
        <is>
          <t>NG-02</t>
        </is>
      </c>
      <c r="S4500" t="inlineStr">
        <is>
          <t>Hybrid</t>
        </is>
      </c>
      <c r="T4500" s="70" t="n">
        <v>32</v>
      </c>
      <c r="U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TY104492</t>
        </is>
      </c>
      <c r="B4501" s="68" t="n">
        <v>46255</v>
      </c>
      <c r="C4501" s="69" t="n">
        <v>2026</v>
      </c>
      <c r="D4501" t="inlineStr">
        <is>
          <t>Aug</t>
        </is>
      </c>
      <c r="E4501" t="inlineStr">
        <is>
          <t>Japan</t>
        </is>
      </c>
      <c r="F4501" t="inlineStr">
        <is>
          <t>Japan</t>
        </is>
      </c>
      <c r="G4501" t="inlineStr">
        <is>
          <t>Prius</t>
        </is>
      </c>
      <c r="H4501" t="inlineStr">
        <is>
          <t>Dealer retail</t>
        </is>
      </c>
      <c r="I4501" t="inlineStr">
        <is>
          <t>Private buyer</t>
        </is>
      </c>
      <c r="J4501" t="inlineStr">
        <is>
          <t>Hiroshi Tanaka</t>
        </is>
      </c>
      <c r="K4501" s="70" t="n">
        <v>33</v>
      </c>
      <c r="L4501" s="71" t="n">
        <v>3802207</v>
      </c>
      <c r="M4501" s="71" t="n">
        <v>125472831</v>
      </c>
      <c r="N4501" s="71" t="n">
        <v>0</v>
      </c>
      <c r="O4501" s="71" t="n">
        <v>125472831</v>
      </c>
      <c r="P4501" s="71" t="n">
        <v>94145639.01000001</v>
      </c>
      <c r="Q4501" s="71" t="n">
        <v>31327191.99</v>
      </c>
      <c r="R4501" t="inlineStr">
        <is>
          <t>OS-03</t>
        </is>
      </c>
      <c r="S4501" t="inlineStr">
        <is>
          <t>Hybrid</t>
        </is>
      </c>
      <c r="T4501" s="70" t="n">
        <v>36</v>
      </c>
      <c r="U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TY104493</t>
        </is>
      </c>
      <c r="B4502" s="68" t="n">
        <v>46255</v>
      </c>
      <c r="C4502" s="69" t="n">
        <v>2026</v>
      </c>
      <c r="D4502" t="inlineStr">
        <is>
          <t>Aug</t>
        </is>
      </c>
      <c r="E4502" t="inlineStr">
        <is>
          <t>Middle East</t>
        </is>
      </c>
      <c r="F4502" t="inlineStr">
        <is>
          <t>UAE</t>
        </is>
      </c>
      <c r="G4502" t="inlineStr">
        <is>
          <t>RAV4</t>
        </is>
      </c>
      <c r="H4502" t="inlineStr">
        <is>
          <t>Dealer retail</t>
        </is>
      </c>
      <c r="I4502" t="inlineStr">
        <is>
          <t>Company fleet</t>
        </is>
      </c>
      <c r="J4502" t="inlineStr">
        <is>
          <t>Sara Rossi</t>
        </is>
      </c>
      <c r="K4502" s="70" t="n">
        <v>17</v>
      </c>
      <c r="L4502" s="71" t="n">
        <v>3668451.23</v>
      </c>
      <c r="M4502" s="71" t="n">
        <v>62363670.91</v>
      </c>
      <c r="N4502" s="71" t="n">
        <v>3118183.55</v>
      </c>
      <c r="O4502" s="71" t="n">
        <v>59245487.36</v>
      </c>
      <c r="P4502" s="71" t="n">
        <v>48452539.96</v>
      </c>
      <c r="Q4502" s="71" t="n">
        <v>10792947.4</v>
      </c>
      <c r="R4502" t="inlineStr">
        <is>
          <t>DB-04</t>
        </is>
      </c>
      <c r="S4502" t="inlineStr">
        <is>
          <t>Petrol</t>
        </is>
      </c>
      <c r="T4502" s="70" t="n">
        <v>17</v>
      </c>
      <c r="U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TY104494</t>
        </is>
      </c>
      <c r="B4503" s="68" t="n">
        <v>46255</v>
      </c>
      <c r="C4503" s="69" t="n">
        <v>2026</v>
      </c>
      <c r="D4503" t="inlineStr">
        <is>
          <t>Aug</t>
        </is>
      </c>
      <c r="E4503" t="inlineStr">
        <is>
          <t>North America</t>
        </is>
      </c>
      <c r="F4503" t="inlineStr">
        <is>
          <t>USA</t>
        </is>
      </c>
      <c r="G4503" t="inlineStr">
        <is>
          <t>Prius</t>
        </is>
      </c>
      <c r="H4503" t="inlineStr">
        <is>
          <t>Dealer retail</t>
        </is>
      </c>
      <c r="I4503" t="inlineStr">
        <is>
          <t>Company fleet</t>
        </is>
      </c>
      <c r="J4503" t="inlineStr">
        <is>
          <t>Sophie Müller</t>
        </is>
      </c>
      <c r="K4503" s="70" t="n">
        <v>48</v>
      </c>
      <c r="L4503" s="71" t="n">
        <v>3793470.58</v>
      </c>
      <c r="M4503" s="71" t="n">
        <v>182086587.84</v>
      </c>
      <c r="N4503" s="71" t="n">
        <v>9104329.390000001</v>
      </c>
      <c r="O4503" s="71" t="n">
        <v>172982258.45</v>
      </c>
      <c r="P4503" s="71" t="n">
        <v>137785857.6</v>
      </c>
      <c r="Q4503" s="71" t="n">
        <v>35196400.85</v>
      </c>
      <c r="R4503" t="inlineStr">
        <is>
          <t>TX-03</t>
        </is>
      </c>
      <c r="S4503" t="inlineStr">
        <is>
          <t>Hybrid</t>
        </is>
      </c>
      <c r="T4503" s="70" t="n">
        <v>53</v>
      </c>
      <c r="U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TY104495</t>
        </is>
      </c>
      <c r="B4504" s="68" t="n">
        <v>46256</v>
      </c>
      <c r="C4504" s="69" t="n">
        <v>2026</v>
      </c>
      <c r="D4504" t="inlineStr">
        <is>
          <t>Aug</t>
        </is>
      </c>
      <c r="E4504" t="inlineStr">
        <is>
          <t>Japan</t>
        </is>
      </c>
      <c r="F4504" t="inlineStr">
        <is>
          <t>Japan</t>
        </is>
      </c>
      <c r="G4504" t="inlineStr">
        <is>
          <t>bZ4X</t>
        </is>
      </c>
      <c r="H4504" t="inlineStr">
        <is>
          <t>Dealer retail</t>
        </is>
      </c>
      <c r="I4504" t="inlineStr">
        <is>
          <t>Private buyer</t>
        </is>
      </c>
      <c r="J4504" t="inlineStr">
        <is>
          <t>Hiroshi Tanaka</t>
        </is>
      </c>
      <c r="K4504" s="70" t="n">
        <v>2</v>
      </c>
      <c r="L4504" s="71" t="n">
        <v>6973853.69</v>
      </c>
      <c r="M4504" s="71" t="n">
        <v>13947707.38</v>
      </c>
      <c r="N4504" s="71" t="n">
        <v>697385.37</v>
      </c>
      <c r="O4504" s="71" t="n">
        <v>13250322.01</v>
      </c>
      <c r="P4504" s="71" t="n">
        <v>10406171.05</v>
      </c>
      <c r="Q4504" s="71" t="n">
        <v>2844150.96</v>
      </c>
      <c r="R4504" t="inlineStr">
        <is>
          <t>NG-02</t>
        </is>
      </c>
      <c r="S4504" t="inlineStr">
        <is>
          <t>EV</t>
        </is>
      </c>
      <c r="T4504" s="70" t="n">
        <v>2</v>
      </c>
      <c r="U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TY104496</t>
        </is>
      </c>
      <c r="B4505" s="68" t="n">
        <v>46256</v>
      </c>
      <c r="C4505" s="69" t="n">
        <v>2026</v>
      </c>
      <c r="D4505" t="inlineStr">
        <is>
          <t>Aug</t>
        </is>
      </c>
      <c r="E4505" t="inlineStr">
        <is>
          <t>Europe</t>
        </is>
      </c>
      <c r="F4505" t="inlineStr">
        <is>
          <t>Germany</t>
        </is>
      </c>
      <c r="G4505" t="inlineStr">
        <is>
          <t>Camry</t>
        </is>
      </c>
      <c r="H4505" t="inlineStr">
        <is>
          <t>Dealer retail</t>
        </is>
      </c>
      <c r="I4505" t="inlineStr">
        <is>
          <t>Private buyer</t>
        </is>
      </c>
      <c r="J4505" t="inlineStr">
        <is>
          <t>Aisha Bello</t>
        </is>
      </c>
      <c r="K4505" s="70" t="n">
        <v>38</v>
      </c>
      <c r="L4505" s="71" t="n">
        <v>3933300.21</v>
      </c>
      <c r="M4505" s="71" t="n">
        <v>149465407.98</v>
      </c>
      <c r="N4505" s="71" t="n">
        <v>0</v>
      </c>
      <c r="O4505" s="71" t="n">
        <v>149465407.98</v>
      </c>
      <c r="P4505" s="71" t="n">
        <v>123405253.1</v>
      </c>
      <c r="Q4505" s="71" t="n">
        <v>26060154.88</v>
      </c>
      <c r="R4505" t="inlineStr">
        <is>
          <t>BE-04</t>
        </is>
      </c>
      <c r="S4505" t="inlineStr">
        <is>
          <t>Petrol</t>
        </is>
      </c>
      <c r="T4505" s="70" t="n">
        <v>37</v>
      </c>
      <c r="U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TY104497</t>
        </is>
      </c>
      <c r="B4506" s="68" t="n">
        <v>46256</v>
      </c>
      <c r="C4506" s="69" t="n">
        <v>2026</v>
      </c>
      <c r="D4506" t="inlineStr">
        <is>
          <t>Aug</t>
        </is>
      </c>
      <c r="E4506" t="inlineStr">
        <is>
          <t>Europe</t>
        </is>
      </c>
      <c r="F4506" t="inlineStr">
        <is>
          <t>Germany</t>
        </is>
      </c>
      <c r="G4506" t="inlineStr">
        <is>
          <t>Prius</t>
        </is>
      </c>
      <c r="H4506" t="inlineStr">
        <is>
          <t>Dealer retail</t>
        </is>
      </c>
      <c r="I4506" t="inlineStr">
        <is>
          <t>Private buyer</t>
        </is>
      </c>
      <c r="J4506" t="inlineStr">
        <is>
          <t>Shraddha Kulkarni</t>
        </is>
      </c>
      <c r="K4506" s="70" t="n">
        <v>34</v>
      </c>
      <c r="L4506" s="71" t="n">
        <v>3754304.03</v>
      </c>
      <c r="M4506" s="71" t="n">
        <v>127646337.02</v>
      </c>
      <c r="N4506" s="71" t="n">
        <v>0</v>
      </c>
      <c r="O4506" s="71" t="n">
        <v>127646337.02</v>
      </c>
      <c r="P4506" s="71" t="n">
        <v>93667216.93000001</v>
      </c>
      <c r="Q4506" s="71" t="n">
        <v>33979120.09</v>
      </c>
      <c r="R4506" t="inlineStr">
        <is>
          <t>BE-03</t>
        </is>
      </c>
      <c r="S4506" t="inlineStr">
        <is>
          <t>Hybrid</t>
        </is>
      </c>
      <c r="T4506" s="70" t="n">
        <v>34</v>
      </c>
      <c r="U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TY104498</t>
        </is>
      </c>
      <c r="B4507" s="68" t="n">
        <v>46256</v>
      </c>
      <c r="C4507" s="69" t="n">
        <v>2026</v>
      </c>
      <c r="D4507" t="inlineStr">
        <is>
          <t>Aug</t>
        </is>
      </c>
      <c r="E4507" t="inlineStr">
        <is>
          <t>North America</t>
        </is>
      </c>
      <c r="F4507" t="inlineStr">
        <is>
          <t>USA</t>
        </is>
      </c>
      <c r="G4507" t="inlineStr">
        <is>
          <t>Corolla</t>
        </is>
      </c>
      <c r="H4507" t="inlineStr">
        <is>
          <t>Dealer retail</t>
        </is>
      </c>
      <c r="I4507" t="inlineStr">
        <is>
          <t>Private buyer</t>
        </is>
      </c>
      <c r="J4507" t="inlineStr">
        <is>
          <t>Fatima Al-Saud</t>
        </is>
      </c>
      <c r="K4507" s="70" t="n">
        <v>20</v>
      </c>
      <c r="L4507" s="71" t="n">
        <v>2793691.65</v>
      </c>
      <c r="M4507" s="71" t="n">
        <v>55873833</v>
      </c>
      <c r="N4507" s="71" t="n">
        <v>1117476.66</v>
      </c>
      <c r="O4507" s="71" t="n">
        <v>54756356.34</v>
      </c>
      <c r="P4507" s="71" t="n">
        <v>47552820.15</v>
      </c>
      <c r="Q4507" s="71" t="n">
        <v>7203536.19</v>
      </c>
      <c r="R4507" t="inlineStr">
        <is>
          <t>TX-04</t>
        </is>
      </c>
      <c r="S4507" t="inlineStr">
        <is>
          <t>Hybrid</t>
        </is>
      </c>
      <c r="T4507" s="70" t="n">
        <v>21</v>
      </c>
      <c r="U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TY104499</t>
        </is>
      </c>
      <c r="B4508" s="68" t="n">
        <v>46256</v>
      </c>
      <c r="C4508" s="69" t="n">
        <v>2026</v>
      </c>
      <c r="D4508" t="inlineStr">
        <is>
          <t>Aug</t>
        </is>
      </c>
      <c r="E4508" t="inlineStr">
        <is>
          <t>North America</t>
        </is>
      </c>
      <c r="F4508" t="inlineStr">
        <is>
          <t>USA</t>
        </is>
      </c>
      <c r="G4508" t="inlineStr">
        <is>
          <t>Corolla</t>
        </is>
      </c>
      <c r="H4508" t="inlineStr">
        <is>
          <t>Dealer retail</t>
        </is>
      </c>
      <c r="I4508" t="inlineStr">
        <is>
          <t>Company fleet</t>
        </is>
      </c>
      <c r="J4508" t="inlineStr">
        <is>
          <t>Carlos Silva</t>
        </is>
      </c>
      <c r="K4508" s="70" t="n">
        <v>46</v>
      </c>
      <c r="L4508" s="71" t="n">
        <v>2848679.61</v>
      </c>
      <c r="M4508" s="71" t="n">
        <v>131039262.06</v>
      </c>
      <c r="N4508" s="71" t="n">
        <v>3931177.86</v>
      </c>
      <c r="O4508" s="71" t="n">
        <v>127108084.2</v>
      </c>
      <c r="P4508" s="71" t="n">
        <v>104468851.99</v>
      </c>
      <c r="Q4508" s="71" t="n">
        <v>22639232.21</v>
      </c>
      <c r="R4508" t="inlineStr">
        <is>
          <t>TX-04</t>
        </is>
      </c>
      <c r="S4508" t="inlineStr">
        <is>
          <t>Petrol</t>
        </is>
      </c>
      <c r="T4508" s="70" t="n">
        <v>49</v>
      </c>
      <c r="U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TY104500</t>
        </is>
      </c>
      <c r="B4509" s="68" t="n">
        <v>46256</v>
      </c>
      <c r="C4509" s="69" t="n">
        <v>2026</v>
      </c>
      <c r="D4509" t="inlineStr">
        <is>
          <t>Aug</t>
        </is>
      </c>
      <c r="E4509" t="inlineStr">
        <is>
          <t>North America</t>
        </is>
      </c>
      <c r="F4509" t="inlineStr">
        <is>
          <t>Canada</t>
        </is>
      </c>
      <c r="G4509" t="inlineStr">
        <is>
          <t>RAV4</t>
        </is>
      </c>
      <c r="H4509" t="inlineStr">
        <is>
          <t>Fleet</t>
        </is>
      </c>
      <c r="I4509" t="inlineStr">
        <is>
          <t>Private buyer</t>
        </is>
      </c>
      <c r="J4509" t="inlineStr">
        <is>
          <t>Yuki Sato</t>
        </is>
      </c>
      <c r="K4509" s="70" t="n">
        <v>48</v>
      </c>
      <c r="L4509" s="71" t="n">
        <v>3853915.82</v>
      </c>
      <c r="M4509" s="71" t="n">
        <v>184987959.36</v>
      </c>
      <c r="N4509" s="71" t="n">
        <v>9249397.970000001</v>
      </c>
      <c r="O4509" s="71" t="n">
        <v>175738561.39</v>
      </c>
      <c r="P4509" s="71" t="n">
        <v>136553066.18</v>
      </c>
      <c r="Q4509" s="71" t="n">
        <v>39185495.21</v>
      </c>
      <c r="R4509" t="inlineStr">
        <is>
          <t>TO-03</t>
        </is>
      </c>
      <c r="S4509" t="inlineStr">
        <is>
          <t>Hybrid</t>
        </is>
      </c>
      <c r="T4509" s="70" t="n">
        <v>48</v>
      </c>
      <c r="U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TY104501</t>
        </is>
      </c>
      <c r="B4510" s="68" t="n">
        <v>46256</v>
      </c>
      <c r="C4510" s="69" t="n">
        <v>2026</v>
      </c>
      <c r="D4510" t="inlineStr">
        <is>
          <t>Aug</t>
        </is>
      </c>
      <c r="E4510" t="inlineStr">
        <is>
          <t>Europe</t>
        </is>
      </c>
      <c r="F4510" t="inlineStr">
        <is>
          <t>France</t>
        </is>
      </c>
      <c r="G4510" t="inlineStr">
        <is>
          <t>bZ4X</t>
        </is>
      </c>
      <c r="H4510" t="inlineStr">
        <is>
          <t>Online reservation</t>
        </is>
      </c>
      <c r="I4510" t="inlineStr">
        <is>
          <t>Government</t>
        </is>
      </c>
      <c r="J4510" t="inlineStr">
        <is>
          <t>Lucas Martin</t>
        </is>
      </c>
      <c r="K4510" s="70" t="n">
        <v>39</v>
      </c>
      <c r="L4510" s="71" t="n">
        <v>7262729.85</v>
      </c>
      <c r="M4510" s="71" t="n">
        <v>283246464.15</v>
      </c>
      <c r="N4510" s="71" t="n">
        <v>0</v>
      </c>
      <c r="O4510" s="71" t="n">
        <v>283246464.15</v>
      </c>
      <c r="P4510" s="71" t="n">
        <v>204069913.16</v>
      </c>
      <c r="Q4510" s="71" t="n">
        <v>79176550.98999999</v>
      </c>
      <c r="R4510" t="inlineStr">
        <is>
          <t>PA-04</t>
        </is>
      </c>
      <c r="S4510" t="inlineStr">
        <is>
          <t>EV</t>
        </is>
      </c>
      <c r="T4510" s="70" t="n">
        <v>44</v>
      </c>
      <c r="U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TY104502</t>
        </is>
      </c>
      <c r="B4511" s="68" t="n">
        <v>46256</v>
      </c>
      <c r="C4511" s="69" t="n">
        <v>2026</v>
      </c>
      <c r="D4511" t="inlineStr">
        <is>
          <t>Aug</t>
        </is>
      </c>
      <c r="E4511" t="inlineStr">
        <is>
          <t>Middle East</t>
        </is>
      </c>
      <c r="F4511" t="inlineStr">
        <is>
          <t>UAE</t>
        </is>
      </c>
      <c r="G4511" t="inlineStr">
        <is>
          <t>bZ4X</t>
        </is>
      </c>
      <c r="H4511" t="inlineStr">
        <is>
          <t>Fleet</t>
        </is>
      </c>
      <c r="I4511" t="inlineStr">
        <is>
          <t>Private buyer</t>
        </is>
      </c>
      <c r="J4511" t="inlineStr">
        <is>
          <t>Aisha Bello</t>
        </is>
      </c>
      <c r="K4511" s="70" t="n">
        <v>31</v>
      </c>
      <c r="L4511" s="71" t="n">
        <v>7038611.11</v>
      </c>
      <c r="M4511" s="71" t="n">
        <v>218196944.41</v>
      </c>
      <c r="N4511" s="71" t="n">
        <v>6545908.33</v>
      </c>
      <c r="O4511" s="71" t="n">
        <v>211651036.08</v>
      </c>
      <c r="P4511" s="71" t="n">
        <v>162754854.92</v>
      </c>
      <c r="Q4511" s="71" t="n">
        <v>48896181.16</v>
      </c>
      <c r="R4511" t="inlineStr">
        <is>
          <t>DB-04</t>
        </is>
      </c>
      <c r="S4511" t="inlineStr">
        <is>
          <t>EV</t>
        </is>
      </c>
      <c r="T4511" s="70" t="n">
        <v>35</v>
      </c>
      <c r="U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TY104503</t>
        </is>
      </c>
      <c r="B4512" s="68" t="n">
        <v>46256</v>
      </c>
      <c r="C4512" s="69" t="n">
        <v>2026</v>
      </c>
      <c r="D4512" t="inlineStr">
        <is>
          <t>Aug</t>
        </is>
      </c>
      <c r="E4512" t="inlineStr">
        <is>
          <t>Japan</t>
        </is>
      </c>
      <c r="F4512" t="inlineStr">
        <is>
          <t>Japan</t>
        </is>
      </c>
      <c r="G4512" t="inlineStr">
        <is>
          <t>RAV4</t>
        </is>
      </c>
      <c r="H4512" t="inlineStr">
        <is>
          <t>Dealer retail</t>
        </is>
      </c>
      <c r="I4512" t="inlineStr">
        <is>
          <t>Private buyer</t>
        </is>
      </c>
      <c r="J4512" t="inlineStr">
        <is>
          <t>Carlos Silva</t>
        </is>
      </c>
      <c r="K4512" s="70" t="n">
        <v>38</v>
      </c>
      <c r="L4512" s="71" t="n">
        <v>3817472.94</v>
      </c>
      <c r="M4512" s="71" t="n">
        <v>145063971.72</v>
      </c>
      <c r="N4512" s="71" t="n">
        <v>2901279.43</v>
      </c>
      <c r="O4512" s="71" t="n">
        <v>142162692.29</v>
      </c>
      <c r="P4512" s="71" t="n">
        <v>105596271.76</v>
      </c>
      <c r="Q4512" s="71" t="n">
        <v>36566420.53</v>
      </c>
      <c r="R4512" t="inlineStr">
        <is>
          <t>OS-03</t>
        </is>
      </c>
      <c r="S4512" t="inlineStr">
        <is>
          <t>Hybrid</t>
        </is>
      </c>
      <c r="T4512" s="70" t="n">
        <v>37</v>
      </c>
      <c r="U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TY104504</t>
        </is>
      </c>
      <c r="B4513" s="68" t="n">
        <v>46256</v>
      </c>
      <c r="C4513" s="69" t="n">
        <v>2026</v>
      </c>
      <c r="D4513" t="inlineStr">
        <is>
          <t>Aug</t>
        </is>
      </c>
      <c r="E4513" t="inlineStr">
        <is>
          <t>North America</t>
        </is>
      </c>
      <c r="F4513" t="inlineStr">
        <is>
          <t>USA</t>
        </is>
      </c>
      <c r="G4513" t="inlineStr">
        <is>
          <t>Hilux</t>
        </is>
      </c>
      <c r="H4513" t="inlineStr">
        <is>
          <t>Dealer retail</t>
        </is>
      </c>
      <c r="I4513" t="inlineStr">
        <is>
          <t>Private buyer</t>
        </is>
      </c>
      <c r="J4513" t="inlineStr">
        <is>
          <t>Omar Haddad</t>
        </is>
      </c>
      <c r="K4513" s="70" t="n">
        <v>22</v>
      </c>
      <c r="L4513" s="71" t="n">
        <v>4131903.73</v>
      </c>
      <c r="M4513" s="71" t="n">
        <v>90901882.06</v>
      </c>
      <c r="N4513" s="71" t="n">
        <v>2727056.46</v>
      </c>
      <c r="O4513" s="71" t="n">
        <v>88174825.59999999</v>
      </c>
      <c r="P4513" s="71" t="n">
        <v>69085789.53</v>
      </c>
      <c r="Q4513" s="71" t="n">
        <v>19089036.07</v>
      </c>
      <c r="R4513" t="inlineStr">
        <is>
          <t>LA-03</t>
        </is>
      </c>
      <c r="S4513" t="inlineStr">
        <is>
          <t>Diesel</t>
        </is>
      </c>
      <c r="T4513" s="70" t="n">
        <v>23</v>
      </c>
      <c r="U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TY104505</t>
        </is>
      </c>
      <c r="B4514" s="68" t="n">
        <v>46257</v>
      </c>
      <c r="C4514" s="69" t="n">
        <v>2026</v>
      </c>
      <c r="D4514" t="inlineStr">
        <is>
          <t>Aug</t>
        </is>
      </c>
      <c r="E4514" t="inlineStr">
        <is>
          <t>Japan</t>
        </is>
      </c>
      <c r="F4514" t="inlineStr">
        <is>
          <t>Japan</t>
        </is>
      </c>
      <c r="G4514" t="inlineStr">
        <is>
          <t>Corolla</t>
        </is>
      </c>
      <c r="H4514" t="inlineStr">
        <is>
          <t>Dealer retail</t>
        </is>
      </c>
      <c r="I4514" t="inlineStr">
        <is>
          <t>Private buyer</t>
        </is>
      </c>
      <c r="J4514" t="inlineStr">
        <is>
          <t>Wei Chen</t>
        </is>
      </c>
      <c r="K4514" s="70" t="n">
        <v>17</v>
      </c>
      <c r="L4514" s="71" t="n">
        <v>2677157.59</v>
      </c>
      <c r="M4514" s="71" t="n">
        <v>45511679.03</v>
      </c>
      <c r="N4514" s="71" t="n">
        <v>2275583.95</v>
      </c>
      <c r="O4514" s="71" t="n">
        <v>43236095.08</v>
      </c>
      <c r="P4514" s="71" t="n">
        <v>38049824.92</v>
      </c>
      <c r="Q4514" s="71" t="n">
        <v>5186270.16</v>
      </c>
      <c r="R4514" t="inlineStr">
        <is>
          <t>OS-04</t>
        </is>
      </c>
      <c r="S4514" t="inlineStr">
        <is>
          <t>Hybrid</t>
        </is>
      </c>
      <c r="T4514" s="70" t="n">
        <v>17</v>
      </c>
      <c r="U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TY104506</t>
        </is>
      </c>
      <c r="B4515" s="68" t="n">
        <v>46257</v>
      </c>
      <c r="C4515" s="69" t="n">
        <v>2026</v>
      </c>
      <c r="D4515" t="inlineStr">
        <is>
          <t>Aug</t>
        </is>
      </c>
      <c r="E4515" t="inlineStr">
        <is>
          <t>Japan</t>
        </is>
      </c>
      <c r="F4515" t="inlineStr">
        <is>
          <t>Japan</t>
        </is>
      </c>
      <c r="G4515" t="inlineStr">
        <is>
          <t>Camry</t>
        </is>
      </c>
      <c r="H4515" t="inlineStr">
        <is>
          <t>Dealer retail</t>
        </is>
      </c>
      <c r="I4515" t="inlineStr">
        <is>
          <t>Private buyer</t>
        </is>
      </c>
      <c r="J4515" t="inlineStr">
        <is>
          <t>Arjun Mehta</t>
        </is>
      </c>
      <c r="K4515" s="70" t="n">
        <v>4</v>
      </c>
      <c r="L4515" s="71" t="n">
        <v>3889687.36</v>
      </c>
      <c r="M4515" s="71" t="n">
        <v>15558749.44</v>
      </c>
      <c r="N4515" s="71" t="n">
        <v>0</v>
      </c>
      <c r="O4515" s="71" t="n">
        <v>15558749.44</v>
      </c>
      <c r="P4515" s="71" t="n">
        <v>13162531.63</v>
      </c>
      <c r="Q4515" s="71" t="n">
        <v>2396217.81</v>
      </c>
      <c r="R4515" t="inlineStr">
        <is>
          <t>TK-02</t>
        </is>
      </c>
      <c r="S4515" t="inlineStr">
        <is>
          <t>Hybrid</t>
        </is>
      </c>
      <c r="T4515" s="70" t="n">
        <v>4</v>
      </c>
      <c r="U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TY104507</t>
        </is>
      </c>
      <c r="B4516" s="68" t="n">
        <v>46257</v>
      </c>
      <c r="C4516" s="69" t="n">
        <v>2026</v>
      </c>
      <c r="D4516" t="inlineStr">
        <is>
          <t>Aug</t>
        </is>
      </c>
      <c r="E4516" t="inlineStr">
        <is>
          <t>North America</t>
        </is>
      </c>
      <c r="F4516" t="inlineStr">
        <is>
          <t>USA</t>
        </is>
      </c>
      <c r="G4516" t="inlineStr">
        <is>
          <t>Corolla</t>
        </is>
      </c>
      <c r="H4516" t="inlineStr">
        <is>
          <t>Online reservation</t>
        </is>
      </c>
      <c r="I4516" t="inlineStr">
        <is>
          <t>Government</t>
        </is>
      </c>
      <c r="J4516" t="inlineStr">
        <is>
          <t>Carlos Silva</t>
        </is>
      </c>
      <c r="K4516" s="70" t="n">
        <v>26</v>
      </c>
      <c r="L4516" s="71" t="n">
        <v>2802580.93</v>
      </c>
      <c r="M4516" s="71" t="n">
        <v>72867104.18000001</v>
      </c>
      <c r="N4516" s="71" t="n">
        <v>0</v>
      </c>
      <c r="O4516" s="71" t="n">
        <v>72867104.18000001</v>
      </c>
      <c r="P4516" s="71" t="n">
        <v>61164773.71</v>
      </c>
      <c r="Q4516" s="71" t="n">
        <v>11702330.47</v>
      </c>
      <c r="R4516" t="inlineStr">
        <is>
          <t>NY-02</t>
        </is>
      </c>
      <c r="S4516" t="inlineStr">
        <is>
          <t>Petrol</t>
        </is>
      </c>
      <c r="T4516" s="70" t="n">
        <v>26</v>
      </c>
      <c r="U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TY104508</t>
        </is>
      </c>
      <c r="B4517" s="68" t="n">
        <v>46257</v>
      </c>
      <c r="C4517" s="69" t="n">
        <v>2026</v>
      </c>
      <c r="D4517" t="inlineStr">
        <is>
          <t>Aug</t>
        </is>
      </c>
      <c r="E4517" t="inlineStr">
        <is>
          <t>Asia</t>
        </is>
      </c>
      <c r="F4517" t="inlineStr">
        <is>
          <t>Indonesia</t>
        </is>
      </c>
      <c r="G4517" t="inlineStr">
        <is>
          <t>Hilux</t>
        </is>
      </c>
      <c r="H4517" t="inlineStr">
        <is>
          <t>Dealer retail</t>
        </is>
      </c>
      <c r="I4517" t="inlineStr">
        <is>
          <t>Private buyer</t>
        </is>
      </c>
      <c r="J4517" t="inlineStr">
        <is>
          <t>Arjun Mehta</t>
        </is>
      </c>
      <c r="K4517" s="70" t="n">
        <v>11</v>
      </c>
      <c r="L4517" s="71" t="n">
        <v>4247636.15</v>
      </c>
      <c r="M4517" s="71" t="n">
        <v>46723997.65</v>
      </c>
      <c r="N4517" s="71" t="n">
        <v>1401719.93</v>
      </c>
      <c r="O4517" s="71" t="n">
        <v>45322277.72</v>
      </c>
      <c r="P4517" s="71" t="n">
        <v>35291910.21</v>
      </c>
      <c r="Q4517" s="71" t="n">
        <v>10030367.51</v>
      </c>
      <c r="R4517" t="inlineStr">
        <is>
          <t>JK-04</t>
        </is>
      </c>
      <c r="S4517" t="inlineStr">
        <is>
          <t>Petrol</t>
        </is>
      </c>
      <c r="T4517" s="70" t="n">
        <v>12</v>
      </c>
      <c r="U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TY104509</t>
        </is>
      </c>
      <c r="B4518" s="68" t="n">
        <v>46258</v>
      </c>
      <c r="C4518" s="69" t="n">
        <v>2026</v>
      </c>
      <c r="D4518" t="inlineStr">
        <is>
          <t>Aug</t>
        </is>
      </c>
      <c r="E4518" t="inlineStr">
        <is>
          <t>North America</t>
        </is>
      </c>
      <c r="F4518" t="inlineStr">
        <is>
          <t>Canada</t>
        </is>
      </c>
      <c r="G4518" t="inlineStr">
        <is>
          <t>Prius</t>
        </is>
      </c>
      <c r="H4518" t="inlineStr">
        <is>
          <t>Fleet</t>
        </is>
      </c>
      <c r="I4518" t="inlineStr">
        <is>
          <t>Private buyer</t>
        </is>
      </c>
      <c r="J4518" t="inlineStr">
        <is>
          <t>Aisha Bello</t>
        </is>
      </c>
      <c r="K4518" s="70" t="n">
        <v>3</v>
      </c>
      <c r="L4518" s="71" t="n">
        <v>3613174.79</v>
      </c>
      <c r="M4518" s="71" t="n">
        <v>10839524.37</v>
      </c>
      <c r="N4518" s="71" t="n">
        <v>216790.49</v>
      </c>
      <c r="O4518" s="71" t="n">
        <v>10622733.88</v>
      </c>
      <c r="P4518" s="71" t="n">
        <v>8609678.859999999</v>
      </c>
      <c r="Q4518" s="71" t="n">
        <v>2013055.02</v>
      </c>
      <c r="R4518" t="inlineStr">
        <is>
          <t>TO-01</t>
        </is>
      </c>
      <c r="S4518" t="inlineStr">
        <is>
          <t>Hybrid</t>
        </is>
      </c>
      <c r="T4518" s="70" t="n">
        <v>3</v>
      </c>
      <c r="U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TY104510</t>
        </is>
      </c>
      <c r="B4519" s="68" t="n">
        <v>46259</v>
      </c>
      <c r="C4519" s="69" t="n">
        <v>2026</v>
      </c>
      <c r="D4519" t="inlineStr">
        <is>
          <t>Aug</t>
        </is>
      </c>
      <c r="E4519" t="inlineStr">
        <is>
          <t>North America</t>
        </is>
      </c>
      <c r="F4519" t="inlineStr">
        <is>
          <t>Canada</t>
        </is>
      </c>
      <c r="G4519" t="inlineStr">
        <is>
          <t>Prius</t>
        </is>
      </c>
      <c r="H4519" t="inlineStr">
        <is>
          <t>Dealer retail</t>
        </is>
      </c>
      <c r="I4519" t="inlineStr">
        <is>
          <t>Private buyer</t>
        </is>
      </c>
      <c r="J4519" t="inlineStr">
        <is>
          <t>Yuki Sato</t>
        </is>
      </c>
      <c r="K4519" s="70" t="n">
        <v>46</v>
      </c>
      <c r="L4519" s="71" t="n">
        <v>3787199.12</v>
      </c>
      <c r="M4519" s="71" t="n">
        <v>174211159.52</v>
      </c>
      <c r="N4519" s="71" t="n">
        <v>8710557.98</v>
      </c>
      <c r="O4519" s="71" t="n">
        <v>165500601.54</v>
      </c>
      <c r="P4519" s="71" t="n">
        <v>131681564.81</v>
      </c>
      <c r="Q4519" s="71" t="n">
        <v>33819036.73</v>
      </c>
      <c r="R4519" t="inlineStr">
        <is>
          <t>TO-03</t>
        </is>
      </c>
      <c r="S4519" t="inlineStr">
        <is>
          <t>Hybrid</t>
        </is>
      </c>
      <c r="T4519" s="70" t="n">
        <v>49</v>
      </c>
      <c r="U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TY104511</t>
        </is>
      </c>
      <c r="B4520" s="68" t="n">
        <v>46259</v>
      </c>
      <c r="C4520" s="69" t="n">
        <v>2026</v>
      </c>
      <c r="D4520" t="inlineStr">
        <is>
          <t>Aug</t>
        </is>
      </c>
      <c r="E4520" t="inlineStr">
        <is>
          <t>Asia</t>
        </is>
      </c>
      <c r="F4520" t="inlineStr">
        <is>
          <t>India</t>
        </is>
      </c>
      <c r="G4520" t="inlineStr">
        <is>
          <t>Camry</t>
        </is>
      </c>
      <c r="H4520" t="inlineStr">
        <is>
          <t>Dealer retail</t>
        </is>
      </c>
      <c r="I4520" t="inlineStr">
        <is>
          <t>Private buyer</t>
        </is>
      </c>
      <c r="J4520" t="inlineStr">
        <is>
          <t>Arjun Mehta</t>
        </is>
      </c>
      <c r="K4520" s="70" t="n">
        <v>8</v>
      </c>
      <c r="L4520" s="71" t="n">
        <v>4093687.31</v>
      </c>
      <c r="M4520" s="71" t="n">
        <v>32749498.48</v>
      </c>
      <c r="N4520" s="71" t="n">
        <v>1637474.92</v>
      </c>
      <c r="O4520" s="71" t="n">
        <v>31112023.56</v>
      </c>
      <c r="P4520" s="71" t="n">
        <v>26398904.83</v>
      </c>
      <c r="Q4520" s="71" t="n">
        <v>4713118.73</v>
      </c>
      <c r="R4520" t="inlineStr">
        <is>
          <t>DL-02</t>
        </is>
      </c>
      <c r="S4520" t="inlineStr">
        <is>
          <t>Hybrid</t>
        </is>
      </c>
      <c r="T4520" s="70" t="n">
        <v>8</v>
      </c>
      <c r="U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TY104512</t>
        </is>
      </c>
      <c r="B4521" s="68" t="n">
        <v>46259</v>
      </c>
      <c r="C4521" s="69" t="n">
        <v>2026</v>
      </c>
      <c r="D4521" t="inlineStr">
        <is>
          <t>Aug</t>
        </is>
      </c>
      <c r="E4521" t="inlineStr">
        <is>
          <t>North America</t>
        </is>
      </c>
      <c r="F4521" t="inlineStr">
        <is>
          <t>Canada</t>
        </is>
      </c>
      <c r="G4521" t="inlineStr">
        <is>
          <t>RAV4</t>
        </is>
      </c>
      <c r="H4521" t="inlineStr">
        <is>
          <t>Dealer retail</t>
        </is>
      </c>
      <c r="I4521" t="inlineStr">
        <is>
          <t>Private buyer</t>
        </is>
      </c>
      <c r="J4521" t="inlineStr">
        <is>
          <t>Zoya Ahmed</t>
        </is>
      </c>
      <c r="K4521" s="70" t="n">
        <v>5</v>
      </c>
      <c r="L4521" s="71" t="n">
        <v>3812730.69</v>
      </c>
      <c r="M4521" s="71" t="n">
        <v>19063653.45</v>
      </c>
      <c r="N4521" s="71" t="n">
        <v>0</v>
      </c>
      <c r="O4521" s="71" t="n">
        <v>19063653.45</v>
      </c>
      <c r="P4521" s="71" t="n">
        <v>14382140.65</v>
      </c>
      <c r="Q4521" s="71" t="n">
        <v>4681512.8</v>
      </c>
      <c r="R4521" t="inlineStr">
        <is>
          <t>TO-02</t>
        </is>
      </c>
      <c r="S4521" t="inlineStr">
        <is>
          <t>Petrol</t>
        </is>
      </c>
      <c r="T4521" s="70" t="n">
        <v>5</v>
      </c>
      <c r="U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TY104513</t>
        </is>
      </c>
      <c r="B4522" s="68" t="n">
        <v>46259</v>
      </c>
      <c r="C4522" s="69" t="n">
        <v>2026</v>
      </c>
      <c r="D4522" t="inlineStr">
        <is>
          <t>Aug</t>
        </is>
      </c>
      <c r="E4522" t="inlineStr">
        <is>
          <t>North America</t>
        </is>
      </c>
      <c r="F4522" t="inlineStr">
        <is>
          <t>USA</t>
        </is>
      </c>
      <c r="G4522" t="inlineStr">
        <is>
          <t>RAV4</t>
        </is>
      </c>
      <c r="H4522" t="inlineStr">
        <is>
          <t>Dealer retail</t>
        </is>
      </c>
      <c r="I4522" t="inlineStr">
        <is>
          <t>Private buyer</t>
        </is>
      </c>
      <c r="J4522" t="inlineStr">
        <is>
          <t>Emma Clarke</t>
        </is>
      </c>
      <c r="K4522" s="70" t="n">
        <v>45</v>
      </c>
      <c r="L4522" s="71" t="n">
        <v>3618385.75</v>
      </c>
      <c r="M4522" s="71" t="n">
        <v>162827358.75</v>
      </c>
      <c r="N4522" s="71" t="n">
        <v>0</v>
      </c>
      <c r="O4522" s="71" t="n">
        <v>162827358.75</v>
      </c>
      <c r="P4522" s="71" t="n">
        <v>131376674.78</v>
      </c>
      <c r="Q4522" s="71" t="n">
        <v>31450683.97</v>
      </c>
      <c r="R4522" t="inlineStr">
        <is>
          <t>LA-04</t>
        </is>
      </c>
      <c r="S4522" t="inlineStr">
        <is>
          <t>Hybrid</t>
        </is>
      </c>
      <c r="T4522" s="70" t="n">
        <v>49</v>
      </c>
      <c r="U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TY104514</t>
        </is>
      </c>
      <c r="B4523" s="68" t="n">
        <v>46260</v>
      </c>
      <c r="C4523" s="69" t="n">
        <v>2026</v>
      </c>
      <c r="D4523" t="inlineStr">
        <is>
          <t>Aug</t>
        </is>
      </c>
      <c r="E4523" t="inlineStr">
        <is>
          <t>North America</t>
        </is>
      </c>
      <c r="F4523" t="inlineStr">
        <is>
          <t>Canada</t>
        </is>
      </c>
      <c r="G4523" t="inlineStr">
        <is>
          <t>Prius</t>
        </is>
      </c>
      <c r="H4523" t="inlineStr">
        <is>
          <t>Dealer retail</t>
        </is>
      </c>
      <c r="I4523" t="inlineStr">
        <is>
          <t>Private buyer</t>
        </is>
      </c>
      <c r="J4523" t="inlineStr">
        <is>
          <t>Ana Costa</t>
        </is>
      </c>
      <c r="K4523" s="70" t="n">
        <v>14</v>
      </c>
      <c r="L4523" s="71" t="n">
        <v>3749980.71</v>
      </c>
      <c r="M4523" s="71" t="n">
        <v>52499729.94</v>
      </c>
      <c r="N4523" s="71" t="n">
        <v>1049994.6</v>
      </c>
      <c r="O4523" s="71" t="n">
        <v>51449735.34</v>
      </c>
      <c r="P4523" s="71" t="n">
        <v>39458449.54</v>
      </c>
      <c r="Q4523" s="71" t="n">
        <v>11991285.8</v>
      </c>
      <c r="R4523" t="inlineStr">
        <is>
          <t>TO-02</t>
        </is>
      </c>
      <c r="S4523" t="inlineStr">
        <is>
          <t>Hybrid</t>
        </is>
      </c>
      <c r="T4523" s="70" t="n">
        <v>15</v>
      </c>
      <c r="U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TY104515</t>
        </is>
      </c>
      <c r="B4524" s="68" t="n">
        <v>46260</v>
      </c>
      <c r="C4524" s="69" t="n">
        <v>2026</v>
      </c>
      <c r="D4524" t="inlineStr">
        <is>
          <t>Aug</t>
        </is>
      </c>
      <c r="E4524" t="inlineStr">
        <is>
          <t>Europe</t>
        </is>
      </c>
      <c r="F4524" t="inlineStr">
        <is>
          <t>France</t>
        </is>
      </c>
      <c r="G4524" t="inlineStr">
        <is>
          <t>Corolla</t>
        </is>
      </c>
      <c r="H4524" t="inlineStr">
        <is>
          <t>Dealer retail</t>
        </is>
      </c>
      <c r="I4524" t="inlineStr">
        <is>
          <t>Private buyer</t>
        </is>
      </c>
      <c r="J4524" t="inlineStr">
        <is>
          <t>Ravindra Patil</t>
        </is>
      </c>
      <c r="K4524" s="70" t="n">
        <v>47</v>
      </c>
      <c r="L4524" s="71" t="n">
        <v>2990133.65</v>
      </c>
      <c r="M4524" s="71" t="n">
        <v>140536281.55</v>
      </c>
      <c r="N4524" s="71" t="n">
        <v>0</v>
      </c>
      <c r="O4524" s="71" t="n">
        <v>140536281.55</v>
      </c>
      <c r="P4524" s="71" t="n">
        <v>105947060.09</v>
      </c>
      <c r="Q4524" s="71" t="n">
        <v>34589221.46</v>
      </c>
      <c r="R4524" t="inlineStr">
        <is>
          <t>PA-03</t>
        </is>
      </c>
      <c r="S4524" t="inlineStr">
        <is>
          <t>Hybrid</t>
        </is>
      </c>
      <c r="T4524" s="70" t="n">
        <v>49</v>
      </c>
      <c r="U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TY104516</t>
        </is>
      </c>
      <c r="B4525" s="68" t="n">
        <v>46260</v>
      </c>
      <c r="C4525" s="69" t="n">
        <v>2026</v>
      </c>
      <c r="D4525" t="inlineStr">
        <is>
          <t>Aug</t>
        </is>
      </c>
      <c r="E4525" t="inlineStr">
        <is>
          <t>Japan</t>
        </is>
      </c>
      <c r="F4525" t="inlineStr">
        <is>
          <t>Japan</t>
        </is>
      </c>
      <c r="G4525" t="inlineStr">
        <is>
          <t>Land Cruiser</t>
        </is>
      </c>
      <c r="H4525" t="inlineStr">
        <is>
          <t>Dealer retail</t>
        </is>
      </c>
      <c r="I4525" t="inlineStr">
        <is>
          <t>Company fleet</t>
        </is>
      </c>
      <c r="J4525" t="inlineStr">
        <is>
          <t>Wei Chen</t>
        </is>
      </c>
      <c r="K4525" s="70" t="n">
        <v>46</v>
      </c>
      <c r="L4525" s="71" t="n">
        <v>8144496.75</v>
      </c>
      <c r="M4525" s="71" t="n">
        <v>374646850.5</v>
      </c>
      <c r="N4525" s="71" t="n">
        <v>11239405.51</v>
      </c>
      <c r="O4525" s="71" t="n">
        <v>363407444.99</v>
      </c>
      <c r="P4525" s="71" t="n">
        <v>247711251.21</v>
      </c>
      <c r="Q4525" s="71" t="n">
        <v>115696193.78</v>
      </c>
      <c r="R4525" t="inlineStr">
        <is>
          <t>OS-01</t>
        </is>
      </c>
      <c r="S4525" t="inlineStr">
        <is>
          <t>Hybrid</t>
        </is>
      </c>
      <c r="T4525" s="70" t="n">
        <v>44</v>
      </c>
      <c r="U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TY104517</t>
        </is>
      </c>
      <c r="B4526" s="68" t="n">
        <v>46260</v>
      </c>
      <c r="C4526" s="69" t="n">
        <v>2026</v>
      </c>
      <c r="D4526" t="inlineStr">
        <is>
          <t>Aug</t>
        </is>
      </c>
      <c r="E4526" t="inlineStr">
        <is>
          <t>North America</t>
        </is>
      </c>
      <c r="F4526" t="inlineStr">
        <is>
          <t>USA</t>
        </is>
      </c>
      <c r="G4526" t="inlineStr">
        <is>
          <t>Corolla</t>
        </is>
      </c>
      <c r="H4526" t="inlineStr">
        <is>
          <t>Fleet</t>
        </is>
      </c>
      <c r="I4526" t="inlineStr">
        <is>
          <t>Private buyer</t>
        </is>
      </c>
      <c r="J4526" t="inlineStr">
        <is>
          <t>Fatima Al-Saud</t>
        </is>
      </c>
      <c r="K4526" s="70" t="n">
        <v>21</v>
      </c>
      <c r="L4526" s="71" t="n">
        <v>2772764.57</v>
      </c>
      <c r="M4526" s="71" t="n">
        <v>58228055.97</v>
      </c>
      <c r="N4526" s="71" t="n">
        <v>1746841.68</v>
      </c>
      <c r="O4526" s="71" t="n">
        <v>56481214.29</v>
      </c>
      <c r="P4526" s="71" t="n">
        <v>46682117.84</v>
      </c>
      <c r="Q4526" s="71" t="n">
        <v>9799096.449999999</v>
      </c>
      <c r="R4526" t="inlineStr">
        <is>
          <t>NY-01</t>
        </is>
      </c>
      <c r="S4526" t="inlineStr">
        <is>
          <t>Petrol</t>
        </is>
      </c>
      <c r="T4526" s="70" t="n">
        <v>22</v>
      </c>
      <c r="U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TY104518</t>
        </is>
      </c>
      <c r="B4527" s="68" t="n">
        <v>46260</v>
      </c>
      <c r="C4527" s="69" t="n">
        <v>2026</v>
      </c>
      <c r="D4527" t="inlineStr">
        <is>
          <t>Aug</t>
        </is>
      </c>
      <c r="E4527" t="inlineStr">
        <is>
          <t>Japan</t>
        </is>
      </c>
      <c r="F4527" t="inlineStr">
        <is>
          <t>Japan</t>
        </is>
      </c>
      <c r="G4527" t="inlineStr">
        <is>
          <t>Hilux</t>
        </is>
      </c>
      <c r="H4527" t="inlineStr">
        <is>
          <t>Dealer retail</t>
        </is>
      </c>
      <c r="I4527" t="inlineStr">
        <is>
          <t>Private buyer</t>
        </is>
      </c>
      <c r="J4527" t="inlineStr">
        <is>
          <t>Amir Khan</t>
        </is>
      </c>
      <c r="K4527" s="70" t="n">
        <v>27</v>
      </c>
      <c r="L4527" s="71" t="n">
        <v>4199311.01</v>
      </c>
      <c r="M4527" s="71" t="n">
        <v>113381397.27</v>
      </c>
      <c r="N4527" s="71" t="n">
        <v>0</v>
      </c>
      <c r="O4527" s="71" t="n">
        <v>113381397.27</v>
      </c>
      <c r="P4527" s="71" t="n">
        <v>88218071.55</v>
      </c>
      <c r="Q4527" s="71" t="n">
        <v>25163325.72</v>
      </c>
      <c r="R4527" t="inlineStr">
        <is>
          <t>OS-01</t>
        </is>
      </c>
      <c r="S4527" t="inlineStr">
        <is>
          <t>Petrol</t>
        </is>
      </c>
      <c r="T4527" s="70" t="n">
        <v>27</v>
      </c>
      <c r="U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TY104519</t>
        </is>
      </c>
      <c r="B4528" s="68" t="n">
        <v>46260</v>
      </c>
      <c r="C4528" s="69" t="n">
        <v>2026</v>
      </c>
      <c r="D4528" t="inlineStr">
        <is>
          <t>Aug</t>
        </is>
      </c>
      <c r="E4528" t="inlineStr">
        <is>
          <t>Europe</t>
        </is>
      </c>
      <c r="F4528" t="inlineStr">
        <is>
          <t>UK</t>
        </is>
      </c>
      <c r="G4528" t="inlineStr">
        <is>
          <t>Corolla</t>
        </is>
      </c>
      <c r="H4528" t="inlineStr">
        <is>
          <t>Fleet</t>
        </is>
      </c>
      <c r="I4528" t="inlineStr">
        <is>
          <t>Private buyer</t>
        </is>
      </c>
      <c r="J4528" t="inlineStr">
        <is>
          <t>Shraddha Kulkarni</t>
        </is>
      </c>
      <c r="K4528" s="70" t="n">
        <v>48</v>
      </c>
      <c r="L4528" s="71" t="n">
        <v>2692989.09</v>
      </c>
      <c r="M4528" s="71" t="n">
        <v>129263476.32</v>
      </c>
      <c r="N4528" s="71" t="n">
        <v>6463173.82</v>
      </c>
      <c r="O4528" s="71" t="n">
        <v>122800302.5</v>
      </c>
      <c r="P4528" s="71" t="n">
        <v>106276489.15</v>
      </c>
      <c r="Q4528" s="71" t="n">
        <v>16523813.35</v>
      </c>
      <c r="R4528" t="inlineStr">
        <is>
          <t>LN-02</t>
        </is>
      </c>
      <c r="S4528" t="inlineStr">
        <is>
          <t>Hybrid</t>
        </is>
      </c>
      <c r="T4528" s="70" t="n">
        <v>47</v>
      </c>
      <c r="U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TY104520</t>
        </is>
      </c>
      <c r="B4529" s="68" t="n">
        <v>46260</v>
      </c>
      <c r="C4529" s="69" t="n">
        <v>2026</v>
      </c>
      <c r="D4529" t="inlineStr">
        <is>
          <t>Aug</t>
        </is>
      </c>
      <c r="E4529" t="inlineStr">
        <is>
          <t>Japan</t>
        </is>
      </c>
      <c r="F4529" t="inlineStr">
        <is>
          <t>Japan</t>
        </is>
      </c>
      <c r="G4529" t="inlineStr">
        <is>
          <t>Camry</t>
        </is>
      </c>
      <c r="H4529" t="inlineStr">
        <is>
          <t>Dealer retail</t>
        </is>
      </c>
      <c r="I4529" t="inlineStr">
        <is>
          <t>Private buyer</t>
        </is>
      </c>
      <c r="J4529" t="inlineStr">
        <is>
          <t>Sophie Müller</t>
        </is>
      </c>
      <c r="K4529" s="70" t="n">
        <v>36</v>
      </c>
      <c r="L4529" s="71" t="n">
        <v>4214014.86</v>
      </c>
      <c r="M4529" s="71" t="n">
        <v>151704534.96</v>
      </c>
      <c r="N4529" s="71" t="n">
        <v>4551136.05</v>
      </c>
      <c r="O4529" s="71" t="n">
        <v>147153398.91</v>
      </c>
      <c r="P4529" s="71" t="n">
        <v>110837742.6</v>
      </c>
      <c r="Q4529" s="71" t="n">
        <v>36315656.31</v>
      </c>
      <c r="R4529" t="inlineStr">
        <is>
          <t>OS-04</t>
        </is>
      </c>
      <c r="S4529" t="inlineStr">
        <is>
          <t>Petrol</t>
        </is>
      </c>
      <c r="T4529" s="70" t="n">
        <v>36</v>
      </c>
      <c r="U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TY104521</t>
        </is>
      </c>
      <c r="B4530" s="68" t="n">
        <v>46260</v>
      </c>
      <c r="C4530" s="69" t="n">
        <v>2026</v>
      </c>
      <c r="D4530" t="inlineStr">
        <is>
          <t>Aug</t>
        </is>
      </c>
      <c r="E4530" t="inlineStr">
        <is>
          <t>North America</t>
        </is>
      </c>
      <c r="F4530" t="inlineStr">
        <is>
          <t>Canada</t>
        </is>
      </c>
      <c r="G4530" t="inlineStr">
        <is>
          <t>bZ4X</t>
        </is>
      </c>
      <c r="H4530" t="inlineStr">
        <is>
          <t>Dealer retail</t>
        </is>
      </c>
      <c r="I4530" t="inlineStr">
        <is>
          <t>Private buyer</t>
        </is>
      </c>
      <c r="J4530" t="inlineStr">
        <is>
          <t>Arjun Mehta</t>
        </is>
      </c>
      <c r="K4530" s="70" t="n">
        <v>45</v>
      </c>
      <c r="L4530" s="71" t="n">
        <v>6802997.49</v>
      </c>
      <c r="M4530" s="71" t="n">
        <v>306134887.05</v>
      </c>
      <c r="N4530" s="71" t="n">
        <v>6122697.74</v>
      </c>
      <c r="O4530" s="71" t="n">
        <v>300012189.31</v>
      </c>
      <c r="P4530" s="71" t="n">
        <v>233992541.08</v>
      </c>
      <c r="Q4530" s="71" t="n">
        <v>66019648.23</v>
      </c>
      <c r="R4530" t="inlineStr">
        <is>
          <t>TO-04</t>
        </is>
      </c>
      <c r="S4530" t="inlineStr">
        <is>
          <t>EV</t>
        </is>
      </c>
      <c r="T4530" s="70" t="n">
        <v>46</v>
      </c>
      <c r="U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TY104522</t>
        </is>
      </c>
      <c r="B4531" s="68" t="n">
        <v>46260</v>
      </c>
      <c r="C4531" s="69" t="n">
        <v>2026</v>
      </c>
      <c r="D4531" t="inlineStr">
        <is>
          <t>Aug</t>
        </is>
      </c>
      <c r="E4531" t="inlineStr">
        <is>
          <t>Japan</t>
        </is>
      </c>
      <c r="F4531" t="inlineStr">
        <is>
          <t>Japan</t>
        </is>
      </c>
      <c r="G4531" t="inlineStr">
        <is>
          <t>Corolla</t>
        </is>
      </c>
      <c r="H4531" t="inlineStr">
        <is>
          <t>Dealer retail</t>
        </is>
      </c>
      <c r="I4531" t="inlineStr">
        <is>
          <t>Company fleet</t>
        </is>
      </c>
      <c r="J4531" t="inlineStr">
        <is>
          <t>Carlos Silva</t>
        </is>
      </c>
      <c r="K4531" s="70" t="n">
        <v>50</v>
      </c>
      <c r="L4531" s="71" t="n">
        <v>2801991.84</v>
      </c>
      <c r="M4531" s="71" t="n">
        <v>140099592</v>
      </c>
      <c r="N4531" s="71" t="n">
        <v>4202987.76</v>
      </c>
      <c r="O4531" s="71" t="n">
        <v>135896604.24</v>
      </c>
      <c r="P4531" s="71" t="n">
        <v>119340538.39</v>
      </c>
      <c r="Q4531" s="71" t="n">
        <v>16556065.85</v>
      </c>
      <c r="R4531" t="inlineStr">
        <is>
          <t>NG-01</t>
        </is>
      </c>
      <c r="S4531" t="inlineStr">
        <is>
          <t>Hybrid</t>
        </is>
      </c>
      <c r="T4531" s="70" t="n">
        <v>54</v>
      </c>
      <c r="U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TY104523</t>
        </is>
      </c>
      <c r="B4532" s="68" t="n">
        <v>46261</v>
      </c>
      <c r="C4532" s="69" t="n">
        <v>2026</v>
      </c>
      <c r="D4532" t="inlineStr">
        <is>
          <t>Aug</t>
        </is>
      </c>
      <c r="E4532" t="inlineStr">
        <is>
          <t>Japan</t>
        </is>
      </c>
      <c r="F4532" t="inlineStr">
        <is>
          <t>Japan</t>
        </is>
      </c>
      <c r="G4532" t="inlineStr">
        <is>
          <t>Corolla</t>
        </is>
      </c>
      <c r="H4532" t="inlineStr">
        <is>
          <t>Dealer retail</t>
        </is>
      </c>
      <c r="I4532" t="inlineStr">
        <is>
          <t>Government</t>
        </is>
      </c>
      <c r="J4532" t="inlineStr">
        <is>
          <t>Zoya Ahmed</t>
        </is>
      </c>
      <c r="K4532" s="70" t="n">
        <v>13</v>
      </c>
      <c r="L4532" s="71" t="n">
        <v>2755391.25</v>
      </c>
      <c r="M4532" s="71" t="n">
        <v>35820086.25</v>
      </c>
      <c r="N4532" s="71" t="n">
        <v>1791004.31</v>
      </c>
      <c r="O4532" s="71" t="n">
        <v>34029081.94</v>
      </c>
      <c r="P4532" s="71" t="n">
        <v>30942137.03</v>
      </c>
      <c r="Q4532" s="71" t="n">
        <v>3086944.91</v>
      </c>
      <c r="R4532" t="inlineStr">
        <is>
          <t>OS-02</t>
        </is>
      </c>
      <c r="S4532" t="inlineStr">
        <is>
          <t>Hybrid</t>
        </is>
      </c>
      <c r="T4532" s="70" t="n">
        <v>13</v>
      </c>
      <c r="U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TY104524</t>
        </is>
      </c>
      <c r="B4533" s="68" t="n">
        <v>46261</v>
      </c>
      <c r="C4533" s="69" t="n">
        <v>2026</v>
      </c>
      <c r="D4533" t="inlineStr">
        <is>
          <t>Aug</t>
        </is>
      </c>
      <c r="E4533" t="inlineStr">
        <is>
          <t>Asia</t>
        </is>
      </c>
      <c r="F4533" t="inlineStr">
        <is>
          <t>Thailand</t>
        </is>
      </c>
      <c r="G4533" t="inlineStr">
        <is>
          <t>Prius</t>
        </is>
      </c>
      <c r="H4533" t="inlineStr">
        <is>
          <t>Fleet</t>
        </is>
      </c>
      <c r="I4533" t="inlineStr">
        <is>
          <t>Company fleet</t>
        </is>
      </c>
      <c r="J4533" t="inlineStr">
        <is>
          <t>Aisha Bello</t>
        </is>
      </c>
      <c r="K4533" s="70" t="n">
        <v>29</v>
      </c>
      <c r="L4533" s="71" t="n">
        <v>3866403.75</v>
      </c>
      <c r="M4533" s="71" t="n">
        <v>112125708.75</v>
      </c>
      <c r="N4533" s="71" t="n">
        <v>2242514.18</v>
      </c>
      <c r="O4533" s="71" t="n">
        <v>109883194.57</v>
      </c>
      <c r="P4533" s="71" t="n">
        <v>80991738.31999999</v>
      </c>
      <c r="Q4533" s="71" t="n">
        <v>28891456.25</v>
      </c>
      <c r="R4533" t="inlineStr">
        <is>
          <t>BK-02</t>
        </is>
      </c>
      <c r="S4533" t="inlineStr">
        <is>
          <t>Hybrid</t>
        </is>
      </c>
      <c r="T4533" s="70" t="n">
        <v>30</v>
      </c>
      <c r="U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TY104525</t>
        </is>
      </c>
      <c r="B4534" s="68" t="n">
        <v>46261</v>
      </c>
      <c r="C4534" s="69" t="n">
        <v>2026</v>
      </c>
      <c r="D4534" t="inlineStr">
        <is>
          <t>Aug</t>
        </is>
      </c>
      <c r="E4534" t="inlineStr">
        <is>
          <t>Europe</t>
        </is>
      </c>
      <c r="F4534" t="inlineStr">
        <is>
          <t>Germany</t>
        </is>
      </c>
      <c r="G4534" t="inlineStr">
        <is>
          <t>Corolla</t>
        </is>
      </c>
      <c r="H4534" t="inlineStr">
        <is>
          <t>Fleet</t>
        </is>
      </c>
      <c r="I4534" t="inlineStr">
        <is>
          <t>Company fleet</t>
        </is>
      </c>
      <c r="J4534" t="inlineStr">
        <is>
          <t>Emma Clarke</t>
        </is>
      </c>
      <c r="K4534" s="70" t="n">
        <v>53</v>
      </c>
      <c r="L4534" s="71" t="n">
        <v>2805080.11</v>
      </c>
      <c r="M4534" s="71" t="n">
        <v>148669245.83</v>
      </c>
      <c r="N4534" s="71" t="n">
        <v>7433462.29</v>
      </c>
      <c r="O4534" s="71" t="n">
        <v>141235783.54</v>
      </c>
      <c r="P4534" s="71" t="n">
        <v>118401917.06</v>
      </c>
      <c r="Q4534" s="71" t="n">
        <v>22833866.48</v>
      </c>
      <c r="R4534" t="inlineStr">
        <is>
          <t>BE-03</t>
        </is>
      </c>
      <c r="S4534" t="inlineStr">
        <is>
          <t>Hybrid</t>
        </is>
      </c>
      <c r="T4534" s="70" t="n">
        <v>56</v>
      </c>
      <c r="U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TY104526</t>
        </is>
      </c>
      <c r="B4535" s="68" t="n">
        <v>46261</v>
      </c>
      <c r="C4535" s="69" t="n">
        <v>2026</v>
      </c>
      <c r="D4535" t="inlineStr">
        <is>
          <t>Aug</t>
        </is>
      </c>
      <c r="E4535" t="inlineStr">
        <is>
          <t>Japan</t>
        </is>
      </c>
      <c r="F4535" t="inlineStr">
        <is>
          <t>Japan</t>
        </is>
      </c>
      <c r="G4535" t="inlineStr">
        <is>
          <t>Corolla</t>
        </is>
      </c>
      <c r="H4535" t="inlineStr">
        <is>
          <t>Fleet</t>
        </is>
      </c>
      <c r="I4535" t="inlineStr">
        <is>
          <t>Private buyer</t>
        </is>
      </c>
      <c r="J4535" t="inlineStr">
        <is>
          <t>Hiroshi Tanaka</t>
        </is>
      </c>
      <c r="K4535" s="70" t="n">
        <v>26</v>
      </c>
      <c r="L4535" s="71" t="n">
        <v>2673676.58</v>
      </c>
      <c r="M4535" s="71" t="n">
        <v>69515591.08</v>
      </c>
      <c r="N4535" s="71" t="n">
        <v>0</v>
      </c>
      <c r="O4535" s="71" t="n">
        <v>69515591.08</v>
      </c>
      <c r="P4535" s="71" t="n">
        <v>59500589.5</v>
      </c>
      <c r="Q4535" s="71" t="n">
        <v>10015001.58</v>
      </c>
      <c r="R4535" t="inlineStr">
        <is>
          <t>OS-02</t>
        </is>
      </c>
      <c r="S4535" t="inlineStr">
        <is>
          <t>Petrol</t>
        </is>
      </c>
      <c r="T4535" s="70" t="n">
        <v>27</v>
      </c>
      <c r="U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TY104527</t>
        </is>
      </c>
      <c r="B4536" s="68" t="n">
        <v>46261</v>
      </c>
      <c r="C4536" s="69" t="n">
        <v>2026</v>
      </c>
      <c r="D4536" t="inlineStr">
        <is>
          <t>Aug</t>
        </is>
      </c>
      <c r="E4536" t="inlineStr">
        <is>
          <t>Japan</t>
        </is>
      </c>
      <c r="F4536" t="inlineStr">
        <is>
          <t>Japan</t>
        </is>
      </c>
      <c r="G4536" t="inlineStr">
        <is>
          <t>Corolla</t>
        </is>
      </c>
      <c r="H4536" t="inlineStr">
        <is>
          <t>Dealer retail</t>
        </is>
      </c>
      <c r="I4536" t="inlineStr">
        <is>
          <t>Private buyer</t>
        </is>
      </c>
      <c r="J4536" t="inlineStr">
        <is>
          <t>Hiroshi Tanaka</t>
        </is>
      </c>
      <c r="K4536" s="70" t="n">
        <v>37</v>
      </c>
      <c r="L4536" s="71" t="n">
        <v>2954510.19</v>
      </c>
      <c r="M4536" s="71" t="n">
        <v>109316877.03</v>
      </c>
      <c r="N4536" s="71" t="n">
        <v>3279506.31</v>
      </c>
      <c r="O4536" s="71" t="n">
        <v>106037370.72</v>
      </c>
      <c r="P4536" s="71" t="n">
        <v>87047455.18000001</v>
      </c>
      <c r="Q4536" s="71" t="n">
        <v>18989915.54</v>
      </c>
      <c r="R4536" t="inlineStr">
        <is>
          <t>NG-04</t>
        </is>
      </c>
      <c r="S4536" t="inlineStr">
        <is>
          <t>Hybrid</t>
        </is>
      </c>
      <c r="T4536" s="70" t="n">
        <v>38</v>
      </c>
      <c r="U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TY104528</t>
        </is>
      </c>
      <c r="B4537" s="68" t="n">
        <v>46261</v>
      </c>
      <c r="C4537" s="69" t="n">
        <v>2026</v>
      </c>
      <c r="D4537" t="inlineStr">
        <is>
          <t>Aug</t>
        </is>
      </c>
      <c r="E4537" t="inlineStr">
        <is>
          <t>Japan</t>
        </is>
      </c>
      <c r="F4537" t="inlineStr">
        <is>
          <t>Japan</t>
        </is>
      </c>
      <c r="G4537" t="inlineStr">
        <is>
          <t>Camry</t>
        </is>
      </c>
      <c r="H4537" t="inlineStr">
        <is>
          <t>Dealer retail</t>
        </is>
      </c>
      <c r="I4537" t="inlineStr">
        <is>
          <t>Private buyer</t>
        </is>
      </c>
      <c r="J4537" t="inlineStr">
        <is>
          <t>Sophie Müller</t>
        </is>
      </c>
      <c r="K4537" s="70" t="n">
        <v>37</v>
      </c>
      <c r="L4537" s="71" t="n">
        <v>4049262.81</v>
      </c>
      <c r="M4537" s="71" t="n">
        <v>149822723.97</v>
      </c>
      <c r="N4537" s="71" t="n">
        <v>2996454.48</v>
      </c>
      <c r="O4537" s="71" t="n">
        <v>146826269.49</v>
      </c>
      <c r="P4537" s="71" t="n">
        <v>122730321.62</v>
      </c>
      <c r="Q4537" s="71" t="n">
        <v>24095947.87</v>
      </c>
      <c r="R4537" t="inlineStr">
        <is>
          <t>NG-04</t>
        </is>
      </c>
      <c r="S4537" t="inlineStr">
        <is>
          <t>Petrol</t>
        </is>
      </c>
      <c r="T4537" s="70" t="n">
        <v>38</v>
      </c>
      <c r="U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TY104529</t>
        </is>
      </c>
      <c r="B4538" s="68" t="n">
        <v>46261</v>
      </c>
      <c r="C4538" s="69" t="n">
        <v>2026</v>
      </c>
      <c r="D4538" t="inlineStr">
        <is>
          <t>Aug</t>
        </is>
      </c>
      <c r="E4538" t="inlineStr">
        <is>
          <t>Europe</t>
        </is>
      </c>
      <c r="F4538" t="inlineStr">
        <is>
          <t>UK</t>
        </is>
      </c>
      <c r="G4538" t="inlineStr">
        <is>
          <t>RAV4</t>
        </is>
      </c>
      <c r="H4538" t="inlineStr">
        <is>
          <t>Dealer retail</t>
        </is>
      </c>
      <c r="I4538" t="inlineStr">
        <is>
          <t>Private buyer</t>
        </is>
      </c>
      <c r="J4538" t="inlineStr">
        <is>
          <t>Sophie Müller</t>
        </is>
      </c>
      <c r="K4538" s="70" t="n">
        <v>24</v>
      </c>
      <c r="L4538" s="71" t="n">
        <v>3785812.37</v>
      </c>
      <c r="M4538" s="71" t="n">
        <v>90859496.88</v>
      </c>
      <c r="N4538" s="71" t="n">
        <v>2725784.91</v>
      </c>
      <c r="O4538" s="71" t="n">
        <v>88133711.97</v>
      </c>
      <c r="P4538" s="71" t="n">
        <v>70498029.54000001</v>
      </c>
      <c r="Q4538" s="71" t="n">
        <v>17635682.43</v>
      </c>
      <c r="R4538" t="inlineStr">
        <is>
          <t>LN-04</t>
        </is>
      </c>
      <c r="S4538" t="inlineStr">
        <is>
          <t>Petrol</t>
        </is>
      </c>
      <c r="T4538" s="70" t="n">
        <v>26</v>
      </c>
      <c r="U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TY104530</t>
        </is>
      </c>
      <c r="B4539" s="68" t="n">
        <v>46261</v>
      </c>
      <c r="C4539" s="69" t="n">
        <v>2026</v>
      </c>
      <c r="D4539" t="inlineStr">
        <is>
          <t>Aug</t>
        </is>
      </c>
      <c r="E4539" t="inlineStr">
        <is>
          <t>Japan</t>
        </is>
      </c>
      <c r="F4539" t="inlineStr">
        <is>
          <t>Japan</t>
        </is>
      </c>
      <c r="G4539" t="inlineStr">
        <is>
          <t>bZ4X</t>
        </is>
      </c>
      <c r="H4539" t="inlineStr">
        <is>
          <t>Dealer retail</t>
        </is>
      </c>
      <c r="I4539" t="inlineStr">
        <is>
          <t>Private buyer</t>
        </is>
      </c>
      <c r="J4539" t="inlineStr">
        <is>
          <t>Priya Nair</t>
        </is>
      </c>
      <c r="K4539" s="70" t="n">
        <v>16</v>
      </c>
      <c r="L4539" s="71" t="n">
        <v>6998926.7</v>
      </c>
      <c r="M4539" s="71" t="n">
        <v>111982827.2</v>
      </c>
      <c r="N4539" s="71" t="n">
        <v>0</v>
      </c>
      <c r="O4539" s="71" t="n">
        <v>111982827.2</v>
      </c>
      <c r="P4539" s="71" t="n">
        <v>85872131.5</v>
      </c>
      <c r="Q4539" s="71" t="n">
        <v>26110695.7</v>
      </c>
      <c r="R4539" t="inlineStr">
        <is>
          <t>NG-02</t>
        </is>
      </c>
      <c r="S4539" t="inlineStr">
        <is>
          <t>EV</t>
        </is>
      </c>
      <c r="T4539" s="70" t="n">
        <v>17</v>
      </c>
      <c r="U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TY104531</t>
        </is>
      </c>
      <c r="B4540" s="68" t="n">
        <v>46261</v>
      </c>
      <c r="C4540" s="69" t="n">
        <v>2026</v>
      </c>
      <c r="D4540" t="inlineStr">
        <is>
          <t>Aug</t>
        </is>
      </c>
      <c r="E4540" t="inlineStr">
        <is>
          <t>Asia</t>
        </is>
      </c>
      <c r="F4540" t="inlineStr">
        <is>
          <t>Thailand</t>
        </is>
      </c>
      <c r="G4540" t="inlineStr">
        <is>
          <t>RAV4</t>
        </is>
      </c>
      <c r="H4540" t="inlineStr">
        <is>
          <t>Dealer retail</t>
        </is>
      </c>
      <c r="I4540" t="inlineStr">
        <is>
          <t>Government</t>
        </is>
      </c>
      <c r="J4540" t="inlineStr">
        <is>
          <t>Priya Nair</t>
        </is>
      </c>
      <c r="K4540" s="70" t="n">
        <v>26</v>
      </c>
      <c r="L4540" s="71" t="n">
        <v>3538740.21</v>
      </c>
      <c r="M4540" s="71" t="n">
        <v>92007245.45999999</v>
      </c>
      <c r="N4540" s="71" t="n">
        <v>1840144.91</v>
      </c>
      <c r="O4540" s="71" t="n">
        <v>90167100.55</v>
      </c>
      <c r="P4540" s="71" t="n">
        <v>71994579.44</v>
      </c>
      <c r="Q4540" s="71" t="n">
        <v>18172521.11</v>
      </c>
      <c r="R4540" t="inlineStr">
        <is>
          <t>BK-01</t>
        </is>
      </c>
      <c r="S4540" t="inlineStr">
        <is>
          <t>Petrol</t>
        </is>
      </c>
      <c r="T4540" s="70" t="n">
        <v>25</v>
      </c>
      <c r="U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TY104532</t>
        </is>
      </c>
      <c r="B4541" s="68" t="n">
        <v>46261</v>
      </c>
      <c r="C4541" s="69" t="n">
        <v>2026</v>
      </c>
      <c r="D4541" t="inlineStr">
        <is>
          <t>Aug</t>
        </is>
      </c>
      <c r="E4541" t="inlineStr">
        <is>
          <t>Japan</t>
        </is>
      </c>
      <c r="F4541" t="inlineStr">
        <is>
          <t>Japan</t>
        </is>
      </c>
      <c r="G4541" t="inlineStr">
        <is>
          <t>RAV4</t>
        </is>
      </c>
      <c r="H4541" t="inlineStr">
        <is>
          <t>Dealer retail</t>
        </is>
      </c>
      <c r="I4541" t="inlineStr">
        <is>
          <t>Government</t>
        </is>
      </c>
      <c r="J4541" t="inlineStr">
        <is>
          <t>Liam O'Brien</t>
        </is>
      </c>
      <c r="K4541" s="70" t="n">
        <v>29</v>
      </c>
      <c r="L4541" s="71" t="n">
        <v>3691670.57</v>
      </c>
      <c r="M4541" s="71" t="n">
        <v>107058446.53</v>
      </c>
      <c r="N4541" s="71" t="n">
        <v>0</v>
      </c>
      <c r="O4541" s="71" t="n">
        <v>107058446.53</v>
      </c>
      <c r="P4541" s="71" t="n">
        <v>83687237.02</v>
      </c>
      <c r="Q4541" s="71" t="n">
        <v>23371209.51</v>
      </c>
      <c r="R4541" t="inlineStr">
        <is>
          <t>OS-03</t>
        </is>
      </c>
      <c r="S4541" t="inlineStr">
        <is>
          <t>Petrol</t>
        </is>
      </c>
      <c r="T4541" s="70" t="n">
        <v>30</v>
      </c>
      <c r="U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TY104533</t>
        </is>
      </c>
      <c r="B4542" s="68" t="n">
        <v>46261</v>
      </c>
      <c r="C4542" s="69" t="n">
        <v>2026</v>
      </c>
      <c r="D4542" t="inlineStr">
        <is>
          <t>Aug</t>
        </is>
      </c>
      <c r="E4542" t="inlineStr">
        <is>
          <t>North America</t>
        </is>
      </c>
      <c r="F4542" t="inlineStr">
        <is>
          <t>Canada</t>
        </is>
      </c>
      <c r="G4542" t="inlineStr">
        <is>
          <t>Camry</t>
        </is>
      </c>
      <c r="H4542" t="inlineStr">
        <is>
          <t>Dealer retail</t>
        </is>
      </c>
      <c r="I4542" t="inlineStr">
        <is>
          <t>Private buyer</t>
        </is>
      </c>
      <c r="J4542" t="inlineStr">
        <is>
          <t>Amir Khan</t>
        </is>
      </c>
      <c r="K4542" s="70" t="n">
        <v>6</v>
      </c>
      <c r="L4542" s="71" t="n">
        <v>4003656.81</v>
      </c>
      <c r="M4542" s="71" t="n">
        <v>24021940.86</v>
      </c>
      <c r="N4542" s="71" t="n">
        <v>480438.82</v>
      </c>
      <c r="O4542" s="71" t="n">
        <v>23541502.04</v>
      </c>
      <c r="P4542" s="71" t="n">
        <v>19229010.58</v>
      </c>
      <c r="Q4542" s="71" t="n">
        <v>4312491.46</v>
      </c>
      <c r="R4542" t="inlineStr">
        <is>
          <t>TO-04</t>
        </is>
      </c>
      <c r="S4542" t="inlineStr">
        <is>
          <t>Hybrid</t>
        </is>
      </c>
      <c r="T4542" s="70" t="n">
        <v>6</v>
      </c>
      <c r="U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TY104534</t>
        </is>
      </c>
      <c r="B4543" s="68" t="n">
        <v>46261</v>
      </c>
      <c r="C4543" s="69" t="n">
        <v>2026</v>
      </c>
      <c r="D4543" t="inlineStr">
        <is>
          <t>Aug</t>
        </is>
      </c>
      <c r="E4543" t="inlineStr">
        <is>
          <t>Japan</t>
        </is>
      </c>
      <c r="F4543" t="inlineStr">
        <is>
          <t>Japan</t>
        </is>
      </c>
      <c r="G4543" t="inlineStr">
        <is>
          <t>RAV4</t>
        </is>
      </c>
      <c r="H4543" t="inlineStr">
        <is>
          <t>Dealer retail</t>
        </is>
      </c>
      <c r="I4543" t="inlineStr">
        <is>
          <t>Private buyer</t>
        </is>
      </c>
      <c r="J4543" t="inlineStr">
        <is>
          <t>Arjun Mehta</t>
        </is>
      </c>
      <c r="K4543" s="70" t="n">
        <v>51</v>
      </c>
      <c r="L4543" s="71" t="n">
        <v>3744422.19</v>
      </c>
      <c r="M4543" s="71" t="n">
        <v>190965531.69</v>
      </c>
      <c r="N4543" s="71" t="n">
        <v>9548276.58</v>
      </c>
      <c r="O4543" s="71" t="n">
        <v>181417255.11</v>
      </c>
      <c r="P4543" s="71" t="n">
        <v>150042086.83</v>
      </c>
      <c r="Q4543" s="71" t="n">
        <v>31375168.28</v>
      </c>
      <c r="R4543" t="inlineStr">
        <is>
          <t>TK-02</t>
        </is>
      </c>
      <c r="S4543" t="inlineStr">
        <is>
          <t>Hybrid</t>
        </is>
      </c>
      <c r="T4543" s="70" t="n">
        <v>53</v>
      </c>
      <c r="U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TY104535</t>
        </is>
      </c>
      <c r="B4544" s="68" t="n">
        <v>46261</v>
      </c>
      <c r="C4544" s="69" t="n">
        <v>2026</v>
      </c>
      <c r="D4544" t="inlineStr">
        <is>
          <t>Aug</t>
        </is>
      </c>
      <c r="E4544" t="inlineStr">
        <is>
          <t>Japan</t>
        </is>
      </c>
      <c r="F4544" t="inlineStr">
        <is>
          <t>Japan</t>
        </is>
      </c>
      <c r="G4544" t="inlineStr">
        <is>
          <t>Hilux</t>
        </is>
      </c>
      <c r="H4544" t="inlineStr">
        <is>
          <t>Dealer retail</t>
        </is>
      </c>
      <c r="I4544" t="inlineStr">
        <is>
          <t>Government</t>
        </is>
      </c>
      <c r="J4544" t="inlineStr">
        <is>
          <t>Sophie Müller</t>
        </is>
      </c>
      <c r="K4544" s="70" t="n">
        <v>32</v>
      </c>
      <c r="L4544" s="71" t="n">
        <v>4008508.19</v>
      </c>
      <c r="M4544" s="71" t="n">
        <v>128272262.08</v>
      </c>
      <c r="N4544" s="71" t="n">
        <v>3848167.86</v>
      </c>
      <c r="O4544" s="71" t="n">
        <v>124424094.22</v>
      </c>
      <c r="P4544" s="71" t="n">
        <v>104952015.85</v>
      </c>
      <c r="Q4544" s="71" t="n">
        <v>19472078.37</v>
      </c>
      <c r="R4544" t="inlineStr">
        <is>
          <t>NG-02</t>
        </is>
      </c>
      <c r="S4544" t="inlineStr">
        <is>
          <t>Petrol</t>
        </is>
      </c>
      <c r="T4544" s="70" t="n">
        <v>33</v>
      </c>
      <c r="U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TY104536</t>
        </is>
      </c>
      <c r="B4545" s="68" t="n">
        <v>46261</v>
      </c>
      <c r="C4545" s="69" t="n">
        <v>2026</v>
      </c>
      <c r="D4545" t="inlineStr">
        <is>
          <t>Aug</t>
        </is>
      </c>
      <c r="E4545" t="inlineStr">
        <is>
          <t>Asia</t>
        </is>
      </c>
      <c r="F4545" t="inlineStr">
        <is>
          <t>Thailand</t>
        </is>
      </c>
      <c r="G4545" t="inlineStr">
        <is>
          <t>Corolla</t>
        </is>
      </c>
      <c r="H4545" t="inlineStr">
        <is>
          <t>Dealer retail</t>
        </is>
      </c>
      <c r="I4545" t="inlineStr">
        <is>
          <t>Company fleet</t>
        </is>
      </c>
      <c r="J4545" t="inlineStr">
        <is>
          <t>Ravindra Patil</t>
        </is>
      </c>
      <c r="K4545" s="70" t="n">
        <v>23</v>
      </c>
      <c r="L4545" s="71" t="n">
        <v>2860739.11</v>
      </c>
      <c r="M4545" s="71" t="n">
        <v>65796999.53</v>
      </c>
      <c r="N4545" s="71" t="n">
        <v>0</v>
      </c>
      <c r="O4545" s="71" t="n">
        <v>65796999.53</v>
      </c>
      <c r="P4545" s="71" t="n">
        <v>50959761.05</v>
      </c>
      <c r="Q4545" s="71" t="n">
        <v>14837238.48</v>
      </c>
      <c r="R4545" t="inlineStr">
        <is>
          <t>BK-01</t>
        </is>
      </c>
      <c r="S4545" t="inlineStr">
        <is>
          <t>Petrol</t>
        </is>
      </c>
      <c r="T4545" s="70" t="n">
        <v>25</v>
      </c>
      <c r="U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TY104537</t>
        </is>
      </c>
      <c r="B4546" s="68" t="n">
        <v>46262</v>
      </c>
      <c r="C4546" s="69" t="n">
        <v>2026</v>
      </c>
      <c r="D4546" t="inlineStr">
        <is>
          <t>Aug</t>
        </is>
      </c>
      <c r="E4546" t="inlineStr">
        <is>
          <t>North America</t>
        </is>
      </c>
      <c r="F4546" t="inlineStr">
        <is>
          <t>Canada</t>
        </is>
      </c>
      <c r="G4546" t="inlineStr">
        <is>
          <t>RAV4</t>
        </is>
      </c>
      <c r="H4546" t="inlineStr">
        <is>
          <t>Dealer retail</t>
        </is>
      </c>
      <c r="I4546" t="inlineStr">
        <is>
          <t>Private buyer</t>
        </is>
      </c>
      <c r="J4546" t="inlineStr">
        <is>
          <t>Shraddha Kulkarni</t>
        </is>
      </c>
      <c r="K4546" s="70" t="n">
        <v>26</v>
      </c>
      <c r="L4546" s="71" t="n">
        <v>3822483.55</v>
      </c>
      <c r="M4546" s="71" t="n">
        <v>99384572.3</v>
      </c>
      <c r="N4546" s="71" t="n">
        <v>1987691.45</v>
      </c>
      <c r="O4546" s="71" t="n">
        <v>97396880.84999999</v>
      </c>
      <c r="P4546" s="71" t="n">
        <v>76091418.38</v>
      </c>
      <c r="Q4546" s="71" t="n">
        <v>21305462.47</v>
      </c>
      <c r="R4546" t="inlineStr">
        <is>
          <t>TO-04</t>
        </is>
      </c>
      <c r="S4546" t="inlineStr">
        <is>
          <t>Petrol</t>
        </is>
      </c>
      <c r="T4546" s="70" t="n">
        <v>25</v>
      </c>
      <c r="U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TY104538</t>
        </is>
      </c>
      <c r="B4547" s="68" t="n">
        <v>46262</v>
      </c>
      <c r="C4547" s="69" t="n">
        <v>2026</v>
      </c>
      <c r="D4547" t="inlineStr">
        <is>
          <t>Aug</t>
        </is>
      </c>
      <c r="E4547" t="inlineStr">
        <is>
          <t>Japan</t>
        </is>
      </c>
      <c r="F4547" t="inlineStr">
        <is>
          <t>Japan</t>
        </is>
      </c>
      <c r="G4547" t="inlineStr">
        <is>
          <t>Corolla</t>
        </is>
      </c>
      <c r="H4547" t="inlineStr">
        <is>
          <t>Dealer retail</t>
        </is>
      </c>
      <c r="I4547" t="inlineStr">
        <is>
          <t>Private buyer</t>
        </is>
      </c>
      <c r="J4547" t="inlineStr">
        <is>
          <t>Lucas Martin</t>
        </is>
      </c>
      <c r="K4547" s="70" t="n">
        <v>9</v>
      </c>
      <c r="L4547" s="71" t="n">
        <v>2674266.88</v>
      </c>
      <c r="M4547" s="71" t="n">
        <v>24068401.92</v>
      </c>
      <c r="N4547" s="71" t="n">
        <v>481368.04</v>
      </c>
      <c r="O4547" s="71" t="n">
        <v>23587033.88</v>
      </c>
      <c r="P4547" s="71" t="n">
        <v>20300906.85</v>
      </c>
      <c r="Q4547" s="71" t="n">
        <v>3286127.03</v>
      </c>
      <c r="R4547" t="inlineStr">
        <is>
          <t>OS-02</t>
        </is>
      </c>
      <c r="S4547" t="inlineStr">
        <is>
          <t>Hybrid</t>
        </is>
      </c>
      <c r="T4547" s="70" t="n">
        <v>9</v>
      </c>
      <c r="U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TY104539</t>
        </is>
      </c>
      <c r="B4548" s="68" t="n">
        <v>46262</v>
      </c>
      <c r="C4548" s="69" t="n">
        <v>2026</v>
      </c>
      <c r="D4548" t="inlineStr">
        <is>
          <t>Aug</t>
        </is>
      </c>
      <c r="E4548" t="inlineStr">
        <is>
          <t>North America</t>
        </is>
      </c>
      <c r="F4548" t="inlineStr">
        <is>
          <t>USA</t>
        </is>
      </c>
      <c r="G4548" t="inlineStr">
        <is>
          <t>RAV4</t>
        </is>
      </c>
      <c r="H4548" t="inlineStr">
        <is>
          <t>Online reservation</t>
        </is>
      </c>
      <c r="I4548" t="inlineStr">
        <is>
          <t>Private buyer</t>
        </is>
      </c>
      <c r="J4548" t="inlineStr">
        <is>
          <t>Noah Smith</t>
        </is>
      </c>
      <c r="K4548" s="70" t="n">
        <v>23</v>
      </c>
      <c r="L4548" s="71" t="n">
        <v>3788001.98</v>
      </c>
      <c r="M4548" s="71" t="n">
        <v>87124045.54000001</v>
      </c>
      <c r="N4548" s="71" t="n">
        <v>4356202.28</v>
      </c>
      <c r="O4548" s="71" t="n">
        <v>82767843.26000001</v>
      </c>
      <c r="P4548" s="71" t="n">
        <v>64476916.4</v>
      </c>
      <c r="Q4548" s="71" t="n">
        <v>18290926.86</v>
      </c>
      <c r="R4548" t="inlineStr">
        <is>
          <t>NY-01</t>
        </is>
      </c>
      <c r="S4548" t="inlineStr">
        <is>
          <t>Hybrid</t>
        </is>
      </c>
      <c r="T4548" s="70" t="n">
        <v>25</v>
      </c>
      <c r="U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TY104540</t>
        </is>
      </c>
      <c r="B4549" s="68" t="n">
        <v>46262</v>
      </c>
      <c r="C4549" s="69" t="n">
        <v>2026</v>
      </c>
      <c r="D4549" t="inlineStr">
        <is>
          <t>Aug</t>
        </is>
      </c>
      <c r="E4549" t="inlineStr">
        <is>
          <t>North America</t>
        </is>
      </c>
      <c r="F4549" t="inlineStr">
        <is>
          <t>Canada</t>
        </is>
      </c>
      <c r="G4549" t="inlineStr">
        <is>
          <t>Prius</t>
        </is>
      </c>
      <c r="H4549" t="inlineStr">
        <is>
          <t>Dealer retail</t>
        </is>
      </c>
      <c r="I4549" t="inlineStr">
        <is>
          <t>Company fleet</t>
        </is>
      </c>
      <c r="J4549" t="inlineStr">
        <is>
          <t>Wei Chen</t>
        </is>
      </c>
      <c r="K4549" s="70" t="n">
        <v>24</v>
      </c>
      <c r="L4549" s="71" t="n">
        <v>3646168.13</v>
      </c>
      <c r="M4549" s="71" t="n">
        <v>87508035.12</v>
      </c>
      <c r="N4549" s="71" t="n">
        <v>1750160.7</v>
      </c>
      <c r="O4549" s="71" t="n">
        <v>85757874.42</v>
      </c>
      <c r="P4549" s="71" t="n">
        <v>69692194.18000001</v>
      </c>
      <c r="Q4549" s="71" t="n">
        <v>16065680.24</v>
      </c>
      <c r="R4549" t="inlineStr">
        <is>
          <t>TO-02</t>
        </is>
      </c>
      <c r="S4549" t="inlineStr">
        <is>
          <t>Hybrid</t>
        </is>
      </c>
      <c r="T4549" s="70" t="n">
        <v>24</v>
      </c>
      <c r="U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TY104541</t>
        </is>
      </c>
      <c r="B4550" s="68" t="n">
        <v>46262</v>
      </c>
      <c r="C4550" s="69" t="n">
        <v>2026</v>
      </c>
      <c r="D4550" t="inlineStr">
        <is>
          <t>Aug</t>
        </is>
      </c>
      <c r="E4550" t="inlineStr">
        <is>
          <t>North America</t>
        </is>
      </c>
      <c r="F4550" t="inlineStr">
        <is>
          <t>USA</t>
        </is>
      </c>
      <c r="G4550" t="inlineStr">
        <is>
          <t>RAV4</t>
        </is>
      </c>
      <c r="H4550" t="inlineStr">
        <is>
          <t>Dealer retail</t>
        </is>
      </c>
      <c r="I4550" t="inlineStr">
        <is>
          <t>Government</t>
        </is>
      </c>
      <c r="J4550" t="inlineStr">
        <is>
          <t>Hiroshi Tanaka</t>
        </is>
      </c>
      <c r="K4550" s="70" t="n">
        <v>52</v>
      </c>
      <c r="L4550" s="71" t="n">
        <v>3876129.79</v>
      </c>
      <c r="M4550" s="71" t="n">
        <v>201558749.08</v>
      </c>
      <c r="N4550" s="71" t="n">
        <v>6046762.47</v>
      </c>
      <c r="O4550" s="71" t="n">
        <v>195511986.61</v>
      </c>
      <c r="P4550" s="71" t="n">
        <v>151566539.64</v>
      </c>
      <c r="Q4550" s="71" t="n">
        <v>43945446.97</v>
      </c>
      <c r="R4550" t="inlineStr">
        <is>
          <t>NY-01</t>
        </is>
      </c>
      <c r="S4550" t="inlineStr">
        <is>
          <t>Hybrid</t>
        </is>
      </c>
      <c r="T4550" s="70" t="n">
        <v>54</v>
      </c>
      <c r="U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TY104542</t>
        </is>
      </c>
      <c r="B4551" s="68" t="n">
        <v>46262</v>
      </c>
      <c r="C4551" s="69" t="n">
        <v>2026</v>
      </c>
      <c r="D4551" t="inlineStr">
        <is>
          <t>Aug</t>
        </is>
      </c>
      <c r="E4551" t="inlineStr">
        <is>
          <t>Asia</t>
        </is>
      </c>
      <c r="F4551" t="inlineStr">
        <is>
          <t>Thailand</t>
        </is>
      </c>
      <c r="G4551" t="inlineStr">
        <is>
          <t>Land Cruiser</t>
        </is>
      </c>
      <c r="H4551" t="inlineStr">
        <is>
          <t>Dealer retail</t>
        </is>
      </c>
      <c r="I4551" t="inlineStr">
        <is>
          <t>Company fleet</t>
        </is>
      </c>
      <c r="J4551" t="inlineStr">
        <is>
          <t>Sara Rossi</t>
        </is>
      </c>
      <c r="K4551" s="70" t="n">
        <v>15</v>
      </c>
      <c r="L4551" s="71" t="n">
        <v>7230517.48</v>
      </c>
      <c r="M4551" s="71" t="n">
        <v>108457762.2</v>
      </c>
      <c r="N4551" s="71" t="n">
        <v>5422888.11</v>
      </c>
      <c r="O4551" s="71" t="n">
        <v>103034874.09</v>
      </c>
      <c r="P4551" s="71" t="n">
        <v>81348654.20999999</v>
      </c>
      <c r="Q4551" s="71" t="n">
        <v>21686219.88</v>
      </c>
      <c r="R4551" t="inlineStr">
        <is>
          <t>BK-04</t>
        </is>
      </c>
      <c r="S4551" t="inlineStr">
        <is>
          <t>Diesel</t>
        </is>
      </c>
      <c r="T4551" s="70" t="n">
        <v>15</v>
      </c>
      <c r="U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TY104543</t>
        </is>
      </c>
      <c r="B4552" s="68" t="n">
        <v>46262</v>
      </c>
      <c r="C4552" s="69" t="n">
        <v>2026</v>
      </c>
      <c r="D4552" t="inlineStr">
        <is>
          <t>Aug</t>
        </is>
      </c>
      <c r="E4552" t="inlineStr">
        <is>
          <t>North America</t>
        </is>
      </c>
      <c r="F4552" t="inlineStr">
        <is>
          <t>USA</t>
        </is>
      </c>
      <c r="G4552" t="inlineStr">
        <is>
          <t>Corolla</t>
        </is>
      </c>
      <c r="H4552" t="inlineStr">
        <is>
          <t>Dealer retail</t>
        </is>
      </c>
      <c r="I4552" t="inlineStr">
        <is>
          <t>Private buyer</t>
        </is>
      </c>
      <c r="J4552" t="inlineStr">
        <is>
          <t>Sara Rossi</t>
        </is>
      </c>
      <c r="K4552" s="70" t="n">
        <v>11</v>
      </c>
      <c r="L4552" s="71" t="n">
        <v>2931406.35</v>
      </c>
      <c r="M4552" s="71" t="n">
        <v>32245469.85</v>
      </c>
      <c r="N4552" s="71" t="n">
        <v>1612273.49</v>
      </c>
      <c r="O4552" s="71" t="n">
        <v>30633196.36</v>
      </c>
      <c r="P4552" s="71" t="n">
        <v>24836484.55</v>
      </c>
      <c r="Q4552" s="71" t="n">
        <v>5796711.81</v>
      </c>
      <c r="R4552" t="inlineStr">
        <is>
          <t>NY-04</t>
        </is>
      </c>
      <c r="S4552" t="inlineStr">
        <is>
          <t>Hybrid</t>
        </is>
      </c>
      <c r="T4552" s="70" t="n">
        <v>11</v>
      </c>
      <c r="U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TY104544</t>
        </is>
      </c>
      <c r="B4553" s="68" t="n">
        <v>46262</v>
      </c>
      <c r="C4553" s="69" t="n">
        <v>2026</v>
      </c>
      <c r="D4553" t="inlineStr">
        <is>
          <t>Aug</t>
        </is>
      </c>
      <c r="E4553" t="inlineStr">
        <is>
          <t>Asia</t>
        </is>
      </c>
      <c r="F4553" t="inlineStr">
        <is>
          <t>Thailand</t>
        </is>
      </c>
      <c r="G4553" t="inlineStr">
        <is>
          <t>Camry</t>
        </is>
      </c>
      <c r="H4553" t="inlineStr">
        <is>
          <t>Dealer retail</t>
        </is>
      </c>
      <c r="I4553" t="inlineStr">
        <is>
          <t>Private buyer</t>
        </is>
      </c>
      <c r="J4553" t="inlineStr">
        <is>
          <t>Ravindra Patil</t>
        </is>
      </c>
      <c r="K4553" s="70" t="n">
        <v>15</v>
      </c>
      <c r="L4553" s="71" t="n">
        <v>4120942.83</v>
      </c>
      <c r="M4553" s="71" t="n">
        <v>61814142.45</v>
      </c>
      <c r="N4553" s="71" t="n">
        <v>1854424.27</v>
      </c>
      <c r="O4553" s="71" t="n">
        <v>59959718.18</v>
      </c>
      <c r="P4553" s="71" t="n">
        <v>47515943.15</v>
      </c>
      <c r="Q4553" s="71" t="n">
        <v>12443775.03</v>
      </c>
      <c r="R4553" t="inlineStr">
        <is>
          <t>BK-04</t>
        </is>
      </c>
      <c r="S4553" t="inlineStr">
        <is>
          <t>Hybrid</t>
        </is>
      </c>
      <c r="T4553" s="70" t="n">
        <v>15</v>
      </c>
      <c r="U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TY104545</t>
        </is>
      </c>
      <c r="B4554" s="68" t="n">
        <v>46266</v>
      </c>
      <c r="C4554" s="69" t="n">
        <v>2026</v>
      </c>
      <c r="D4554" t="inlineStr">
        <is>
          <t>Sep</t>
        </is>
      </c>
      <c r="E4554" t="inlineStr">
        <is>
          <t>Japan</t>
        </is>
      </c>
      <c r="F4554" t="inlineStr">
        <is>
          <t>Japan</t>
        </is>
      </c>
      <c r="G4554" t="inlineStr">
        <is>
          <t>Prius</t>
        </is>
      </c>
      <c r="H4554" t="inlineStr">
        <is>
          <t>Dealer retail</t>
        </is>
      </c>
      <c r="I4554" t="inlineStr">
        <is>
          <t>Private buyer</t>
        </is>
      </c>
      <c r="J4554" t="inlineStr">
        <is>
          <t>Yuki Sato</t>
        </is>
      </c>
      <c r="K4554" s="70" t="n">
        <v>24</v>
      </c>
      <c r="L4554" s="71" t="n">
        <v>3779555.48</v>
      </c>
      <c r="M4554" s="71" t="n">
        <v>90709331.52</v>
      </c>
      <c r="N4554" s="71" t="n">
        <v>2721279.95</v>
      </c>
      <c r="O4554" s="71" t="n">
        <v>87988051.56999999</v>
      </c>
      <c r="P4554" s="71" t="n">
        <v>68946984.75</v>
      </c>
      <c r="Q4554" s="71" t="n">
        <v>19041066.82</v>
      </c>
      <c r="R4554" t="inlineStr">
        <is>
          <t>NG-01</t>
        </is>
      </c>
      <c r="S4554" t="inlineStr">
        <is>
          <t>Hybrid</t>
        </is>
      </c>
      <c r="T4554" s="70" t="n">
        <v>23</v>
      </c>
      <c r="U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TY104546</t>
        </is>
      </c>
      <c r="B4555" s="68" t="n">
        <v>46266</v>
      </c>
      <c r="C4555" s="69" t="n">
        <v>2026</v>
      </c>
      <c r="D4555" t="inlineStr">
        <is>
          <t>Sep</t>
        </is>
      </c>
      <c r="E4555" t="inlineStr">
        <is>
          <t>North America</t>
        </is>
      </c>
      <c r="F4555" t="inlineStr">
        <is>
          <t>Canada</t>
        </is>
      </c>
      <c r="G4555" t="inlineStr">
        <is>
          <t>Prius</t>
        </is>
      </c>
      <c r="H4555" t="inlineStr">
        <is>
          <t>Dealer retail</t>
        </is>
      </c>
      <c r="I4555" t="inlineStr">
        <is>
          <t>Private buyer</t>
        </is>
      </c>
      <c r="J4555" t="inlineStr">
        <is>
          <t>Kofi Mensah</t>
        </is>
      </c>
      <c r="K4555" s="70" t="n">
        <v>12</v>
      </c>
      <c r="L4555" s="71" t="n">
        <v>3513127.77</v>
      </c>
      <c r="M4555" s="71" t="n">
        <v>42157533.24</v>
      </c>
      <c r="N4555" s="71" t="n">
        <v>0</v>
      </c>
      <c r="O4555" s="71" t="n">
        <v>42157533.24</v>
      </c>
      <c r="P4555" s="71" t="n">
        <v>35203447.89</v>
      </c>
      <c r="Q4555" s="71" t="n">
        <v>6954085.35</v>
      </c>
      <c r="R4555" t="inlineStr">
        <is>
          <t>TO-04</t>
        </is>
      </c>
      <c r="S4555" t="inlineStr">
        <is>
          <t>Hybrid</t>
        </is>
      </c>
      <c r="T4555" s="70" t="n">
        <v>12</v>
      </c>
      <c r="U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TY104547</t>
        </is>
      </c>
      <c r="B4556" s="68" t="n">
        <v>46266</v>
      </c>
      <c r="C4556" s="69" t="n">
        <v>2026</v>
      </c>
      <c r="D4556" t="inlineStr">
        <is>
          <t>Sep</t>
        </is>
      </c>
      <c r="E4556" t="inlineStr">
        <is>
          <t>Japan</t>
        </is>
      </c>
      <c r="F4556" t="inlineStr">
        <is>
          <t>Japan</t>
        </is>
      </c>
      <c r="G4556" t="inlineStr">
        <is>
          <t>Corolla</t>
        </is>
      </c>
      <c r="H4556" t="inlineStr">
        <is>
          <t>Dealer retail</t>
        </is>
      </c>
      <c r="I4556" t="inlineStr">
        <is>
          <t>Company fleet</t>
        </is>
      </c>
      <c r="J4556" t="inlineStr">
        <is>
          <t>Carlos Silva</t>
        </is>
      </c>
      <c r="K4556" s="70" t="n">
        <v>32</v>
      </c>
      <c r="L4556" s="71" t="n">
        <v>2944551.91</v>
      </c>
      <c r="M4556" s="71" t="n">
        <v>94225661.12</v>
      </c>
      <c r="N4556" s="71" t="n">
        <v>4711283.06</v>
      </c>
      <c r="O4556" s="71" t="n">
        <v>89514378.06</v>
      </c>
      <c r="P4556" s="71" t="n">
        <v>73729228.51000001</v>
      </c>
      <c r="Q4556" s="71" t="n">
        <v>15785149.55</v>
      </c>
      <c r="R4556" t="inlineStr">
        <is>
          <t>OS-04</t>
        </is>
      </c>
      <c r="S4556" t="inlineStr">
        <is>
          <t>Petrol</t>
        </is>
      </c>
      <c r="T4556" s="70" t="n">
        <v>31</v>
      </c>
      <c r="U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TY104548</t>
        </is>
      </c>
      <c r="B4557" s="68" t="n">
        <v>46266</v>
      </c>
      <c r="C4557" s="69" t="n">
        <v>2026</v>
      </c>
      <c r="D4557" t="inlineStr">
        <is>
          <t>Sep</t>
        </is>
      </c>
      <c r="E4557" t="inlineStr">
        <is>
          <t>Asia</t>
        </is>
      </c>
      <c r="F4557" t="inlineStr">
        <is>
          <t>Indonesia</t>
        </is>
      </c>
      <c r="G4557" t="inlineStr">
        <is>
          <t>Corolla</t>
        </is>
      </c>
      <c r="H4557" t="inlineStr">
        <is>
          <t>Dealer retail</t>
        </is>
      </c>
      <c r="I4557" t="inlineStr">
        <is>
          <t>Private buyer</t>
        </is>
      </c>
      <c r="J4557" t="inlineStr">
        <is>
          <t>Sara Rossi</t>
        </is>
      </c>
      <c r="K4557" s="70" t="n">
        <v>32</v>
      </c>
      <c r="L4557" s="71" t="n">
        <v>2894174.52</v>
      </c>
      <c r="M4557" s="71" t="n">
        <v>92613584.64</v>
      </c>
      <c r="N4557" s="71" t="n">
        <v>4630679.23</v>
      </c>
      <c r="O4557" s="71" t="n">
        <v>87982905.41</v>
      </c>
      <c r="P4557" s="71" t="n">
        <v>75066277.7</v>
      </c>
      <c r="Q4557" s="71" t="n">
        <v>12916627.71</v>
      </c>
      <c r="R4557" t="inlineStr">
        <is>
          <t>JK-01</t>
        </is>
      </c>
      <c r="S4557" t="inlineStr">
        <is>
          <t>Petrol</t>
        </is>
      </c>
      <c r="T4557" s="70" t="n">
        <v>33</v>
      </c>
      <c r="U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TY104549</t>
        </is>
      </c>
      <c r="B4558" s="68" t="n">
        <v>46266</v>
      </c>
      <c r="C4558" s="69" t="n">
        <v>2026</v>
      </c>
      <c r="D4558" t="inlineStr">
        <is>
          <t>Sep</t>
        </is>
      </c>
      <c r="E4558" t="inlineStr">
        <is>
          <t>Europe</t>
        </is>
      </c>
      <c r="F4558" t="inlineStr">
        <is>
          <t>Germany</t>
        </is>
      </c>
      <c r="G4558" t="inlineStr">
        <is>
          <t>Land Cruiser</t>
        </is>
      </c>
      <c r="H4558" t="inlineStr">
        <is>
          <t>Dealer retail</t>
        </is>
      </c>
      <c r="I4558" t="inlineStr">
        <is>
          <t>Private buyer</t>
        </is>
      </c>
      <c r="J4558" t="inlineStr">
        <is>
          <t>Arjun Mehta</t>
        </is>
      </c>
      <c r="K4558" s="70" t="n">
        <v>29</v>
      </c>
      <c r="L4558" s="71" t="n">
        <v>7542812.13</v>
      </c>
      <c r="M4558" s="71" t="n">
        <v>218741551.77</v>
      </c>
      <c r="N4558" s="71" t="n">
        <v>0</v>
      </c>
      <c r="O4558" s="71" t="n">
        <v>218741551.77</v>
      </c>
      <c r="P4558" s="71" t="n">
        <v>164512770.13</v>
      </c>
      <c r="Q4558" s="71" t="n">
        <v>54228781.64</v>
      </c>
      <c r="R4558" t="inlineStr">
        <is>
          <t>BE-02</t>
        </is>
      </c>
      <c r="S4558" t="inlineStr">
        <is>
          <t>Diesel</t>
        </is>
      </c>
      <c r="T4558" s="70" t="n">
        <v>31</v>
      </c>
      <c r="U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TY104550</t>
        </is>
      </c>
      <c r="B4559" s="68" t="n">
        <v>46267</v>
      </c>
      <c r="C4559" s="69" t="n">
        <v>2026</v>
      </c>
      <c r="D4559" t="inlineStr">
        <is>
          <t>Sep</t>
        </is>
      </c>
      <c r="E4559" t="inlineStr">
        <is>
          <t>Japan</t>
        </is>
      </c>
      <c r="F4559" t="inlineStr">
        <is>
          <t>Japan</t>
        </is>
      </c>
      <c r="G4559" t="inlineStr">
        <is>
          <t>Camry</t>
        </is>
      </c>
      <c r="H4559" t="inlineStr">
        <is>
          <t>Dealer retail</t>
        </is>
      </c>
      <c r="I4559" t="inlineStr">
        <is>
          <t>Private buyer</t>
        </is>
      </c>
      <c r="J4559" t="inlineStr">
        <is>
          <t>Ruhi Shaikh</t>
        </is>
      </c>
      <c r="K4559" s="70" t="n">
        <v>20</v>
      </c>
      <c r="L4559" s="71" t="n">
        <v>4206365.95</v>
      </c>
      <c r="M4559" s="71" t="n">
        <v>84127319</v>
      </c>
      <c r="N4559" s="71" t="n">
        <v>4206365.95</v>
      </c>
      <c r="O4559" s="71" t="n">
        <v>79920953.05</v>
      </c>
      <c r="P4559" s="71" t="n">
        <v>63249132.44</v>
      </c>
      <c r="Q4559" s="71" t="n">
        <v>16671820.61</v>
      </c>
      <c r="R4559" t="inlineStr">
        <is>
          <t>NG-01</t>
        </is>
      </c>
      <c r="S4559" t="inlineStr">
        <is>
          <t>Hybrid</t>
        </is>
      </c>
      <c r="T4559" s="70" t="n">
        <v>21</v>
      </c>
      <c r="U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TY104551</t>
        </is>
      </c>
      <c r="B4560" s="68" t="n">
        <v>46267</v>
      </c>
      <c r="C4560" s="69" t="n">
        <v>2026</v>
      </c>
      <c r="D4560" t="inlineStr">
        <is>
          <t>Sep</t>
        </is>
      </c>
      <c r="E4560" t="inlineStr">
        <is>
          <t>Middle East</t>
        </is>
      </c>
      <c r="F4560" t="inlineStr">
        <is>
          <t>UAE</t>
        </is>
      </c>
      <c r="G4560" t="inlineStr">
        <is>
          <t>Camry</t>
        </is>
      </c>
      <c r="H4560" t="inlineStr">
        <is>
          <t>Dealer retail</t>
        </is>
      </c>
      <c r="I4560" t="inlineStr">
        <is>
          <t>Private buyer</t>
        </is>
      </c>
      <c r="J4560" t="inlineStr">
        <is>
          <t>Emma Clarke</t>
        </is>
      </c>
      <c r="K4560" s="70" t="n">
        <v>40</v>
      </c>
      <c r="L4560" s="71" t="n">
        <v>4087449.52</v>
      </c>
      <c r="M4560" s="71" t="n">
        <v>163497980.8</v>
      </c>
      <c r="N4560" s="71" t="n">
        <v>8174899.04</v>
      </c>
      <c r="O4560" s="71" t="n">
        <v>155323081.76</v>
      </c>
      <c r="P4560" s="71" t="n">
        <v>123700505.67</v>
      </c>
      <c r="Q4560" s="71" t="n">
        <v>31622576.09</v>
      </c>
      <c r="R4560" t="inlineStr">
        <is>
          <t>DB-03</t>
        </is>
      </c>
      <c r="S4560" t="inlineStr">
        <is>
          <t>Hybrid</t>
        </is>
      </c>
      <c r="T4560" s="70" t="n">
        <v>45</v>
      </c>
      <c r="U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TY104552</t>
        </is>
      </c>
      <c r="B4561" s="68" t="n">
        <v>46267</v>
      </c>
      <c r="C4561" s="69" t="n">
        <v>2026</v>
      </c>
      <c r="D4561" t="inlineStr">
        <is>
          <t>Sep</t>
        </is>
      </c>
      <c r="E4561" t="inlineStr">
        <is>
          <t>Europe</t>
        </is>
      </c>
      <c r="F4561" t="inlineStr">
        <is>
          <t>UK</t>
        </is>
      </c>
      <c r="G4561" t="inlineStr">
        <is>
          <t>Land Cruiser</t>
        </is>
      </c>
      <c r="H4561" t="inlineStr">
        <is>
          <t>Fleet</t>
        </is>
      </c>
      <c r="I4561" t="inlineStr">
        <is>
          <t>Private buyer</t>
        </is>
      </c>
      <c r="J4561" t="inlineStr">
        <is>
          <t>Ravindra Patil</t>
        </is>
      </c>
      <c r="K4561" s="70" t="n">
        <v>28</v>
      </c>
      <c r="L4561" s="71" t="n">
        <v>7458246.69</v>
      </c>
      <c r="M4561" s="71" t="n">
        <v>208830907.32</v>
      </c>
      <c r="N4561" s="71" t="n">
        <v>6264927.22</v>
      </c>
      <c r="O4561" s="71" t="n">
        <v>202565980.1</v>
      </c>
      <c r="P4561" s="71" t="n">
        <v>160653748.75</v>
      </c>
      <c r="Q4561" s="71" t="n">
        <v>41912231.35</v>
      </c>
      <c r="R4561" t="inlineStr">
        <is>
          <t>LN-02</t>
        </is>
      </c>
      <c r="S4561" t="inlineStr">
        <is>
          <t>Diesel</t>
        </is>
      </c>
      <c r="T4561" s="70" t="n">
        <v>30</v>
      </c>
      <c r="U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TY104553</t>
        </is>
      </c>
      <c r="B4562" s="68" t="n">
        <v>46267</v>
      </c>
      <c r="C4562" s="69" t="n">
        <v>2026</v>
      </c>
      <c r="D4562" t="inlineStr">
        <is>
          <t>Sep</t>
        </is>
      </c>
      <c r="E4562" t="inlineStr">
        <is>
          <t>Japan</t>
        </is>
      </c>
      <c r="F4562" t="inlineStr">
        <is>
          <t>Japan</t>
        </is>
      </c>
      <c r="G4562" t="inlineStr">
        <is>
          <t>Land Cruiser</t>
        </is>
      </c>
      <c r="H4562" t="inlineStr">
        <is>
          <t>Fleet</t>
        </is>
      </c>
      <c r="I4562" t="inlineStr">
        <is>
          <t>Private buyer</t>
        </is>
      </c>
      <c r="J4562" t="inlineStr">
        <is>
          <t>Mei Lin</t>
        </is>
      </c>
      <c r="K4562" s="70" t="n">
        <v>33</v>
      </c>
      <c r="L4562" s="71" t="n">
        <v>8127076.35</v>
      </c>
      <c r="M4562" s="71" t="n">
        <v>268193519.55</v>
      </c>
      <c r="N4562" s="71" t="n">
        <v>0</v>
      </c>
      <c r="O4562" s="71" t="n">
        <v>268193519.55</v>
      </c>
      <c r="P4562" s="71" t="n">
        <v>185373460.64</v>
      </c>
      <c r="Q4562" s="71" t="n">
        <v>82820058.91</v>
      </c>
      <c r="R4562" t="inlineStr">
        <is>
          <t>OS-03</t>
        </is>
      </c>
      <c r="S4562" t="inlineStr">
        <is>
          <t>Diesel</t>
        </is>
      </c>
      <c r="T4562" s="70" t="n">
        <v>32</v>
      </c>
      <c r="U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TY104554</t>
        </is>
      </c>
      <c r="B4563" s="68" t="n">
        <v>46267</v>
      </c>
      <c r="C4563" s="69" t="n">
        <v>2026</v>
      </c>
      <c r="D4563" t="inlineStr">
        <is>
          <t>Sep</t>
        </is>
      </c>
      <c r="E4563" t="inlineStr">
        <is>
          <t>Japan</t>
        </is>
      </c>
      <c r="F4563" t="inlineStr">
        <is>
          <t>Japan</t>
        </is>
      </c>
      <c r="G4563" t="inlineStr">
        <is>
          <t>bZ4X</t>
        </is>
      </c>
      <c r="H4563" t="inlineStr">
        <is>
          <t>Dealer retail</t>
        </is>
      </c>
      <c r="I4563" t="inlineStr">
        <is>
          <t>Company fleet</t>
        </is>
      </c>
      <c r="J4563" t="inlineStr">
        <is>
          <t>Kofi Mensah</t>
        </is>
      </c>
      <c r="K4563" s="70" t="n">
        <v>24</v>
      </c>
      <c r="L4563" s="71" t="n">
        <v>6557293.8</v>
      </c>
      <c r="M4563" s="71" t="n">
        <v>157375051.2</v>
      </c>
      <c r="N4563" s="71" t="n">
        <v>4721251.54</v>
      </c>
      <c r="O4563" s="71" t="n">
        <v>152653799.66</v>
      </c>
      <c r="P4563" s="71" t="n">
        <v>127143497.42</v>
      </c>
      <c r="Q4563" s="71" t="n">
        <v>25510302.24</v>
      </c>
      <c r="R4563" t="inlineStr">
        <is>
          <t>OS-04</t>
        </is>
      </c>
      <c r="S4563" t="inlineStr">
        <is>
          <t>EV</t>
        </is>
      </c>
      <c r="T4563" s="70" t="n">
        <v>23</v>
      </c>
      <c r="U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TY104555</t>
        </is>
      </c>
      <c r="B4564" s="68" t="n">
        <v>46267</v>
      </c>
      <c r="C4564" s="69" t="n">
        <v>2026</v>
      </c>
      <c r="D4564" t="inlineStr">
        <is>
          <t>Sep</t>
        </is>
      </c>
      <c r="E4564" t="inlineStr">
        <is>
          <t>Japan</t>
        </is>
      </c>
      <c r="F4564" t="inlineStr">
        <is>
          <t>Japan</t>
        </is>
      </c>
      <c r="G4564" t="inlineStr">
        <is>
          <t>RAV4</t>
        </is>
      </c>
      <c r="H4564" t="inlineStr">
        <is>
          <t>Dealer retail</t>
        </is>
      </c>
      <c r="I4564" t="inlineStr">
        <is>
          <t>Private buyer</t>
        </is>
      </c>
      <c r="J4564" t="inlineStr">
        <is>
          <t>Omar Haddad</t>
        </is>
      </c>
      <c r="K4564" s="70" t="n">
        <v>22</v>
      </c>
      <c r="L4564" s="71" t="n">
        <v>3888705.44</v>
      </c>
      <c r="M4564" s="71" t="n">
        <v>85551519.68000001</v>
      </c>
      <c r="N4564" s="71" t="n">
        <v>2566545.59</v>
      </c>
      <c r="O4564" s="71" t="n">
        <v>82984974.09</v>
      </c>
      <c r="P4564" s="71" t="n">
        <v>61770861.6</v>
      </c>
      <c r="Q4564" s="71" t="n">
        <v>21214112.49</v>
      </c>
      <c r="R4564" t="inlineStr">
        <is>
          <t>NG-03</t>
        </is>
      </c>
      <c r="S4564" t="inlineStr">
        <is>
          <t>Hybrid</t>
        </is>
      </c>
      <c r="T4564" s="70" t="n">
        <v>23</v>
      </c>
      <c r="U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TY104556</t>
        </is>
      </c>
      <c r="B4565" s="68" t="n">
        <v>46267</v>
      </c>
      <c r="C4565" s="69" t="n">
        <v>2026</v>
      </c>
      <c r="D4565" t="inlineStr">
        <is>
          <t>Sep</t>
        </is>
      </c>
      <c r="E4565" t="inlineStr">
        <is>
          <t>North America</t>
        </is>
      </c>
      <c r="F4565" t="inlineStr">
        <is>
          <t>Canada</t>
        </is>
      </c>
      <c r="G4565" t="inlineStr">
        <is>
          <t>Corolla</t>
        </is>
      </c>
      <c r="H4565" t="inlineStr">
        <is>
          <t>Dealer retail</t>
        </is>
      </c>
      <c r="I4565" t="inlineStr">
        <is>
          <t>Company fleet</t>
        </is>
      </c>
      <c r="J4565" t="inlineStr">
        <is>
          <t>Shraddha Kulkarni</t>
        </is>
      </c>
      <c r="K4565" s="70" t="n">
        <v>44</v>
      </c>
      <c r="L4565" s="71" t="n">
        <v>2663508.91</v>
      </c>
      <c r="M4565" s="71" t="n">
        <v>117194392.04</v>
      </c>
      <c r="N4565" s="71" t="n">
        <v>0</v>
      </c>
      <c r="O4565" s="71" t="n">
        <v>117194392.04</v>
      </c>
      <c r="P4565" s="71" t="n">
        <v>100132167.33</v>
      </c>
      <c r="Q4565" s="71" t="n">
        <v>17062224.71</v>
      </c>
      <c r="R4565" t="inlineStr">
        <is>
          <t>TO-04</t>
        </is>
      </c>
      <c r="S4565" t="inlineStr">
        <is>
          <t>Hybrid</t>
        </is>
      </c>
      <c r="T4565" s="70" t="n">
        <v>46</v>
      </c>
      <c r="U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TY104557</t>
        </is>
      </c>
      <c r="B4566" s="68" t="n">
        <v>46267</v>
      </c>
      <c r="C4566" s="69" t="n">
        <v>2026</v>
      </c>
      <c r="D4566" t="inlineStr">
        <is>
          <t>Sep</t>
        </is>
      </c>
      <c r="E4566" t="inlineStr">
        <is>
          <t>Asia</t>
        </is>
      </c>
      <c r="F4566" t="inlineStr">
        <is>
          <t>Indonesia</t>
        </is>
      </c>
      <c r="G4566" t="inlineStr">
        <is>
          <t>Prius</t>
        </is>
      </c>
      <c r="H4566" t="inlineStr">
        <is>
          <t>Fleet</t>
        </is>
      </c>
      <c r="I4566" t="inlineStr">
        <is>
          <t>Company fleet</t>
        </is>
      </c>
      <c r="J4566" t="inlineStr">
        <is>
          <t>Noah Smith</t>
        </is>
      </c>
      <c r="K4566" s="70" t="n">
        <v>25</v>
      </c>
      <c r="L4566" s="71" t="n">
        <v>3494687.48</v>
      </c>
      <c r="M4566" s="71" t="n">
        <v>87367187</v>
      </c>
      <c r="N4566" s="71" t="n">
        <v>1747343.74</v>
      </c>
      <c r="O4566" s="71" t="n">
        <v>85619843.26000001</v>
      </c>
      <c r="P4566" s="71" t="n">
        <v>73288749.72</v>
      </c>
      <c r="Q4566" s="71" t="n">
        <v>12331093.54</v>
      </c>
      <c r="R4566" t="inlineStr">
        <is>
          <t>JK-02</t>
        </is>
      </c>
      <c r="S4566" t="inlineStr">
        <is>
          <t>Hybrid</t>
        </is>
      </c>
      <c r="T4566" s="70" t="n">
        <v>27</v>
      </c>
      <c r="U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TY104558</t>
        </is>
      </c>
      <c r="B4567" s="68" t="n">
        <v>46268</v>
      </c>
      <c r="C4567" s="69" t="n">
        <v>2026</v>
      </c>
      <c r="D4567" t="inlineStr">
        <is>
          <t>Sep</t>
        </is>
      </c>
      <c r="E4567" t="inlineStr">
        <is>
          <t>Japan</t>
        </is>
      </c>
      <c r="F4567" t="inlineStr">
        <is>
          <t>Japan</t>
        </is>
      </c>
      <c r="G4567" t="inlineStr">
        <is>
          <t>Land Cruiser</t>
        </is>
      </c>
      <c r="H4567" t="inlineStr">
        <is>
          <t>Dealer retail</t>
        </is>
      </c>
      <c r="I4567" t="inlineStr">
        <is>
          <t>Private buyer</t>
        </is>
      </c>
      <c r="J4567" t="inlineStr">
        <is>
          <t>Ruhi Shaikh</t>
        </is>
      </c>
      <c r="K4567" s="70" t="n">
        <v>11</v>
      </c>
      <c r="L4567" s="71" t="n">
        <v>7741035.03</v>
      </c>
      <c r="M4567" s="71" t="n">
        <v>85151385.33</v>
      </c>
      <c r="N4567" s="71" t="n">
        <v>1703027.71</v>
      </c>
      <c r="O4567" s="71" t="n">
        <v>83448357.62</v>
      </c>
      <c r="P4567" s="71" t="n">
        <v>61903133.55</v>
      </c>
      <c r="Q4567" s="71" t="n">
        <v>21545224.07</v>
      </c>
      <c r="R4567" t="inlineStr">
        <is>
          <t>OS-04</t>
        </is>
      </c>
      <c r="S4567" t="inlineStr">
        <is>
          <t>Diesel</t>
        </is>
      </c>
      <c r="T4567" s="70" t="n">
        <v>12</v>
      </c>
      <c r="U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TY104559</t>
        </is>
      </c>
      <c r="B4568" s="68" t="n">
        <v>46268</v>
      </c>
      <c r="C4568" s="69" t="n">
        <v>2026</v>
      </c>
      <c r="D4568" t="inlineStr">
        <is>
          <t>Sep</t>
        </is>
      </c>
      <c r="E4568" t="inlineStr">
        <is>
          <t>North America</t>
        </is>
      </c>
      <c r="F4568" t="inlineStr">
        <is>
          <t>Canada</t>
        </is>
      </c>
      <c r="G4568" t="inlineStr">
        <is>
          <t>Corolla</t>
        </is>
      </c>
      <c r="H4568" t="inlineStr">
        <is>
          <t>Dealer retail</t>
        </is>
      </c>
      <c r="I4568" t="inlineStr">
        <is>
          <t>Government</t>
        </is>
      </c>
      <c r="J4568" t="inlineStr">
        <is>
          <t>Ravindra Patil</t>
        </is>
      </c>
      <c r="K4568" s="70" t="n">
        <v>23</v>
      </c>
      <c r="L4568" s="71" t="n">
        <v>2861482.41</v>
      </c>
      <c r="M4568" s="71" t="n">
        <v>65814095.43</v>
      </c>
      <c r="N4568" s="71" t="n">
        <v>0</v>
      </c>
      <c r="O4568" s="71" t="n">
        <v>65814095.43</v>
      </c>
      <c r="P4568" s="71" t="n">
        <v>52748452.86</v>
      </c>
      <c r="Q4568" s="71" t="n">
        <v>13065642.57</v>
      </c>
      <c r="R4568" t="inlineStr">
        <is>
          <t>TO-04</t>
        </is>
      </c>
      <c r="S4568" t="inlineStr">
        <is>
          <t>Hybrid</t>
        </is>
      </c>
      <c r="T4568" s="70" t="n">
        <v>22</v>
      </c>
      <c r="U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TY104560</t>
        </is>
      </c>
      <c r="B4569" s="68" t="n">
        <v>46268</v>
      </c>
      <c r="C4569" s="69" t="n">
        <v>2026</v>
      </c>
      <c r="D4569" t="inlineStr">
        <is>
          <t>Sep</t>
        </is>
      </c>
      <c r="E4569" t="inlineStr">
        <is>
          <t>Japan</t>
        </is>
      </c>
      <c r="F4569" t="inlineStr">
        <is>
          <t>Japan</t>
        </is>
      </c>
      <c r="G4569" t="inlineStr">
        <is>
          <t>Camry</t>
        </is>
      </c>
      <c r="H4569" t="inlineStr">
        <is>
          <t>Fleet</t>
        </is>
      </c>
      <c r="I4569" t="inlineStr">
        <is>
          <t>Private buyer</t>
        </is>
      </c>
      <c r="J4569" t="inlineStr">
        <is>
          <t>Omar Haddad</t>
        </is>
      </c>
      <c r="K4569" s="70" t="n">
        <v>25</v>
      </c>
      <c r="L4569" s="71" t="n">
        <v>3811260.26</v>
      </c>
      <c r="M4569" s="71" t="n">
        <v>95281506.5</v>
      </c>
      <c r="N4569" s="71" t="n">
        <v>0</v>
      </c>
      <c r="O4569" s="71" t="n">
        <v>95281506.5</v>
      </c>
      <c r="P4569" s="71" t="n">
        <v>78606060.5</v>
      </c>
      <c r="Q4569" s="71" t="n">
        <v>16675446</v>
      </c>
      <c r="R4569" t="inlineStr">
        <is>
          <t>TK-03</t>
        </is>
      </c>
      <c r="S4569" t="inlineStr">
        <is>
          <t>Petrol</t>
        </is>
      </c>
      <c r="T4569" s="70" t="n">
        <v>26</v>
      </c>
      <c r="U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TY104561</t>
        </is>
      </c>
      <c r="B4570" s="68" t="n">
        <v>46268</v>
      </c>
      <c r="C4570" s="69" t="n">
        <v>2026</v>
      </c>
      <c r="D4570" t="inlineStr">
        <is>
          <t>Sep</t>
        </is>
      </c>
      <c r="E4570" t="inlineStr">
        <is>
          <t>Japan</t>
        </is>
      </c>
      <c r="F4570" t="inlineStr">
        <is>
          <t>Japan</t>
        </is>
      </c>
      <c r="G4570" t="inlineStr">
        <is>
          <t>Camry</t>
        </is>
      </c>
      <c r="H4570" t="inlineStr">
        <is>
          <t>Dealer retail</t>
        </is>
      </c>
      <c r="I4570" t="inlineStr">
        <is>
          <t>Company fleet</t>
        </is>
      </c>
      <c r="J4570" t="inlineStr">
        <is>
          <t>Carlos Silva</t>
        </is>
      </c>
      <c r="K4570" s="70" t="n">
        <v>47</v>
      </c>
      <c r="L4570" s="71" t="n">
        <v>4166368.97</v>
      </c>
      <c r="M4570" s="71" t="n">
        <v>195819341.59</v>
      </c>
      <c r="N4570" s="71" t="n">
        <v>0</v>
      </c>
      <c r="O4570" s="71" t="n">
        <v>195819341.59</v>
      </c>
      <c r="P4570" s="71" t="n">
        <v>148644229.98</v>
      </c>
      <c r="Q4570" s="71" t="n">
        <v>47175111.61</v>
      </c>
      <c r="R4570" t="inlineStr">
        <is>
          <t>TK-01</t>
        </is>
      </c>
      <c r="S4570" t="inlineStr">
        <is>
          <t>Hybrid</t>
        </is>
      </c>
      <c r="T4570" s="70" t="n">
        <v>49</v>
      </c>
      <c r="U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TY104562</t>
        </is>
      </c>
      <c r="B4571" s="68" t="n">
        <v>46268</v>
      </c>
      <c r="C4571" s="69" t="n">
        <v>2026</v>
      </c>
      <c r="D4571" t="inlineStr">
        <is>
          <t>Sep</t>
        </is>
      </c>
      <c r="E4571" t="inlineStr">
        <is>
          <t>Asia</t>
        </is>
      </c>
      <c r="F4571" t="inlineStr">
        <is>
          <t>Indonesia</t>
        </is>
      </c>
      <c r="G4571" t="inlineStr">
        <is>
          <t>Camry</t>
        </is>
      </c>
      <c r="H4571" t="inlineStr">
        <is>
          <t>Dealer retail</t>
        </is>
      </c>
      <c r="I4571" t="inlineStr">
        <is>
          <t>Company fleet</t>
        </is>
      </c>
      <c r="J4571" t="inlineStr">
        <is>
          <t>Hiroshi Tanaka</t>
        </is>
      </c>
      <c r="K4571" s="70" t="n">
        <v>21</v>
      </c>
      <c r="L4571" s="71" t="n">
        <v>3860122.39</v>
      </c>
      <c r="M4571" s="71" t="n">
        <v>81062570.19</v>
      </c>
      <c r="N4571" s="71" t="n">
        <v>2431877.11</v>
      </c>
      <c r="O4571" s="71" t="n">
        <v>78630693.08</v>
      </c>
      <c r="P4571" s="71" t="n">
        <v>68403831.52</v>
      </c>
      <c r="Q4571" s="71" t="n">
        <v>10226861.56</v>
      </c>
      <c r="R4571" t="inlineStr">
        <is>
          <t>JK-01</t>
        </is>
      </c>
      <c r="S4571" t="inlineStr">
        <is>
          <t>Petrol</t>
        </is>
      </c>
      <c r="T4571" s="70" t="n">
        <v>21</v>
      </c>
      <c r="U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TY104563</t>
        </is>
      </c>
      <c r="B4572" s="68" t="n">
        <v>46268</v>
      </c>
      <c r="C4572" s="69" t="n">
        <v>2026</v>
      </c>
      <c r="D4572" t="inlineStr">
        <is>
          <t>Sep</t>
        </is>
      </c>
      <c r="E4572" t="inlineStr">
        <is>
          <t>Japan</t>
        </is>
      </c>
      <c r="F4572" t="inlineStr">
        <is>
          <t>Japan</t>
        </is>
      </c>
      <c r="G4572" t="inlineStr">
        <is>
          <t>RAV4</t>
        </is>
      </c>
      <c r="H4572" t="inlineStr">
        <is>
          <t>Dealer retail</t>
        </is>
      </c>
      <c r="I4572" t="inlineStr">
        <is>
          <t>Private buyer</t>
        </is>
      </c>
      <c r="J4572" t="inlineStr">
        <is>
          <t>Carlos Silva</t>
        </is>
      </c>
      <c r="K4572" s="70" t="n">
        <v>43</v>
      </c>
      <c r="L4572" s="71" t="n">
        <v>3554799.11</v>
      </c>
      <c r="M4572" s="71" t="n">
        <v>152856361.73</v>
      </c>
      <c r="N4572" s="71" t="n">
        <v>7642818.09</v>
      </c>
      <c r="O4572" s="71" t="n">
        <v>145213543.64</v>
      </c>
      <c r="P4572" s="71" t="n">
        <v>120063940.5</v>
      </c>
      <c r="Q4572" s="71" t="n">
        <v>25149603.14</v>
      </c>
      <c r="R4572" t="inlineStr">
        <is>
          <t>OS-01</t>
        </is>
      </c>
      <c r="S4572" t="inlineStr">
        <is>
          <t>Hybrid</t>
        </is>
      </c>
      <c r="T4572" s="70" t="n">
        <v>44</v>
      </c>
      <c r="U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TY104564</t>
        </is>
      </c>
      <c r="B4573" s="68" t="n">
        <v>46268</v>
      </c>
      <c r="C4573" s="69" t="n">
        <v>2026</v>
      </c>
      <c r="D4573" t="inlineStr">
        <is>
          <t>Sep</t>
        </is>
      </c>
      <c r="E4573" t="inlineStr">
        <is>
          <t>Middle East</t>
        </is>
      </c>
      <c r="F4573" t="inlineStr">
        <is>
          <t>Saudi Arabia</t>
        </is>
      </c>
      <c r="G4573" t="inlineStr">
        <is>
          <t>Land Cruiser</t>
        </is>
      </c>
      <c r="H4573" t="inlineStr">
        <is>
          <t>Fleet</t>
        </is>
      </c>
      <c r="I4573" t="inlineStr">
        <is>
          <t>Private buyer</t>
        </is>
      </c>
      <c r="J4573" t="inlineStr">
        <is>
          <t>Aisha Bello</t>
        </is>
      </c>
      <c r="K4573" s="70" t="n">
        <v>20</v>
      </c>
      <c r="L4573" s="71" t="n">
        <v>7344123.8</v>
      </c>
      <c r="M4573" s="71" t="n">
        <v>146882476</v>
      </c>
      <c r="N4573" s="71" t="n">
        <v>0</v>
      </c>
      <c r="O4573" s="71" t="n">
        <v>146882476</v>
      </c>
      <c r="P4573" s="71" t="n">
        <v>110334458.13</v>
      </c>
      <c r="Q4573" s="71" t="n">
        <v>36548017.87</v>
      </c>
      <c r="R4573" t="inlineStr">
        <is>
          <t>RY-02</t>
        </is>
      </c>
      <c r="S4573" t="inlineStr">
        <is>
          <t>Petrol</t>
        </is>
      </c>
      <c r="T4573" s="70" t="n">
        <v>20</v>
      </c>
      <c r="U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TY104565</t>
        </is>
      </c>
      <c r="B4574" s="68" t="n">
        <v>46268</v>
      </c>
      <c r="C4574" s="69" t="n">
        <v>2026</v>
      </c>
      <c r="D4574" t="inlineStr">
        <is>
          <t>Sep</t>
        </is>
      </c>
      <c r="E4574" t="inlineStr">
        <is>
          <t>North America</t>
        </is>
      </c>
      <c r="F4574" t="inlineStr">
        <is>
          <t>USA</t>
        </is>
      </c>
      <c r="G4574" t="inlineStr">
        <is>
          <t>Camry</t>
        </is>
      </c>
      <c r="H4574" t="inlineStr">
        <is>
          <t>Dealer retail</t>
        </is>
      </c>
      <c r="I4574" t="inlineStr">
        <is>
          <t>Private buyer</t>
        </is>
      </c>
      <c r="J4574" t="inlineStr">
        <is>
          <t>Omar Haddad</t>
        </is>
      </c>
      <c r="K4574" s="70" t="n">
        <v>12</v>
      </c>
      <c r="L4574" s="71" t="n">
        <v>3820401.07</v>
      </c>
      <c r="M4574" s="71" t="n">
        <v>45844812.84</v>
      </c>
      <c r="N4574" s="71" t="n">
        <v>916896.26</v>
      </c>
      <c r="O4574" s="71" t="n">
        <v>44927916.58</v>
      </c>
      <c r="P4574" s="71" t="n">
        <v>38367582.36</v>
      </c>
      <c r="Q4574" s="71" t="n">
        <v>6560334.22</v>
      </c>
      <c r="R4574" t="inlineStr">
        <is>
          <t>NY-04</t>
        </is>
      </c>
      <c r="S4574" t="inlineStr">
        <is>
          <t>Petrol</t>
        </is>
      </c>
      <c r="T4574" s="70" t="n">
        <v>11</v>
      </c>
      <c r="U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TY104566</t>
        </is>
      </c>
      <c r="B4575" s="68" t="n">
        <v>46268</v>
      </c>
      <c r="C4575" s="69" t="n">
        <v>2026</v>
      </c>
      <c r="D4575" t="inlineStr">
        <is>
          <t>Sep</t>
        </is>
      </c>
      <c r="E4575" t="inlineStr">
        <is>
          <t>Middle East</t>
        </is>
      </c>
      <c r="F4575" t="inlineStr">
        <is>
          <t>Saudi Arabia</t>
        </is>
      </c>
      <c r="G4575" t="inlineStr">
        <is>
          <t>bZ4X</t>
        </is>
      </c>
      <c r="H4575" t="inlineStr">
        <is>
          <t>Dealer retail</t>
        </is>
      </c>
      <c r="I4575" t="inlineStr">
        <is>
          <t>Private buyer</t>
        </is>
      </c>
      <c r="J4575" t="inlineStr">
        <is>
          <t>Arjun Mehta</t>
        </is>
      </c>
      <c r="K4575" s="70" t="n">
        <v>33</v>
      </c>
      <c r="L4575" s="71" t="n">
        <v>6566302.16</v>
      </c>
      <c r="M4575" s="71" t="n">
        <v>216687971.28</v>
      </c>
      <c r="N4575" s="71" t="n">
        <v>4333759.43</v>
      </c>
      <c r="O4575" s="71" t="n">
        <v>212354211.85</v>
      </c>
      <c r="P4575" s="71" t="n">
        <v>178443532.42</v>
      </c>
      <c r="Q4575" s="71" t="n">
        <v>33910679.43</v>
      </c>
      <c r="R4575" t="inlineStr">
        <is>
          <t>RY-01</t>
        </is>
      </c>
      <c r="S4575" t="inlineStr">
        <is>
          <t>EV</t>
        </is>
      </c>
      <c r="T4575" s="70" t="n">
        <v>33</v>
      </c>
      <c r="U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TY104567</t>
        </is>
      </c>
      <c r="B4576" s="68" t="n">
        <v>46268</v>
      </c>
      <c r="C4576" s="69" t="n">
        <v>2026</v>
      </c>
      <c r="D4576" t="inlineStr">
        <is>
          <t>Sep</t>
        </is>
      </c>
      <c r="E4576" t="inlineStr">
        <is>
          <t>North America</t>
        </is>
      </c>
      <c r="F4576" t="inlineStr">
        <is>
          <t>Canada</t>
        </is>
      </c>
      <c r="G4576" t="inlineStr">
        <is>
          <t>Hilux</t>
        </is>
      </c>
      <c r="H4576" t="inlineStr">
        <is>
          <t>Online reservation</t>
        </is>
      </c>
      <c r="I4576" t="inlineStr">
        <is>
          <t>Private buyer</t>
        </is>
      </c>
      <c r="J4576" t="inlineStr">
        <is>
          <t>Sophie Müller</t>
        </is>
      </c>
      <c r="K4576" s="70" t="n">
        <v>46</v>
      </c>
      <c r="L4576" s="71" t="n">
        <v>4169302.38</v>
      </c>
      <c r="M4576" s="71" t="n">
        <v>191787909.48</v>
      </c>
      <c r="N4576" s="71" t="n">
        <v>5753637.28</v>
      </c>
      <c r="O4576" s="71" t="n">
        <v>186034272.2</v>
      </c>
      <c r="P4576" s="71" t="n">
        <v>147414252.16</v>
      </c>
      <c r="Q4576" s="71" t="n">
        <v>38620020.04</v>
      </c>
      <c r="R4576" t="inlineStr">
        <is>
          <t>TO-01</t>
        </is>
      </c>
      <c r="S4576" t="inlineStr">
        <is>
          <t>Diesel</t>
        </is>
      </c>
      <c r="T4576" s="70" t="n">
        <v>48</v>
      </c>
      <c r="U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TY104568</t>
        </is>
      </c>
      <c r="B4577" s="68" t="n">
        <v>46268</v>
      </c>
      <c r="C4577" s="69" t="n">
        <v>2026</v>
      </c>
      <c r="D4577" t="inlineStr">
        <is>
          <t>Sep</t>
        </is>
      </c>
      <c r="E4577" t="inlineStr">
        <is>
          <t>Asia</t>
        </is>
      </c>
      <c r="F4577" t="inlineStr">
        <is>
          <t>Indonesia</t>
        </is>
      </c>
      <c r="G4577" t="inlineStr">
        <is>
          <t>Camry</t>
        </is>
      </c>
      <c r="H4577" t="inlineStr">
        <is>
          <t>Dealer retail</t>
        </is>
      </c>
      <c r="I4577" t="inlineStr">
        <is>
          <t>Private buyer</t>
        </is>
      </c>
      <c r="J4577" t="inlineStr">
        <is>
          <t>Aisha Bello</t>
        </is>
      </c>
      <c r="K4577" s="70" t="n">
        <v>27</v>
      </c>
      <c r="L4577" s="71" t="n">
        <v>3953753.54</v>
      </c>
      <c r="M4577" s="71" t="n">
        <v>106751345.58</v>
      </c>
      <c r="N4577" s="71" t="n">
        <v>0</v>
      </c>
      <c r="O4577" s="71" t="n">
        <v>106751345.58</v>
      </c>
      <c r="P4577" s="71" t="n">
        <v>86335826.15000001</v>
      </c>
      <c r="Q4577" s="71" t="n">
        <v>20415519.43</v>
      </c>
      <c r="R4577" t="inlineStr">
        <is>
          <t>JK-03</t>
        </is>
      </c>
      <c r="S4577" t="inlineStr">
        <is>
          <t>Petrol</t>
        </is>
      </c>
      <c r="T4577" s="70" t="n">
        <v>29</v>
      </c>
      <c r="U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TY104569</t>
        </is>
      </c>
      <c r="B4578" s="68" t="n">
        <v>46268</v>
      </c>
      <c r="C4578" s="69" t="n">
        <v>2026</v>
      </c>
      <c r="D4578" t="inlineStr">
        <is>
          <t>Sep</t>
        </is>
      </c>
      <c r="E4578" t="inlineStr">
        <is>
          <t>North America</t>
        </is>
      </c>
      <c r="F4578" t="inlineStr">
        <is>
          <t>USA</t>
        </is>
      </c>
      <c r="G4578" t="inlineStr">
        <is>
          <t>Corolla</t>
        </is>
      </c>
      <c r="H4578" t="inlineStr">
        <is>
          <t>Fleet</t>
        </is>
      </c>
      <c r="I4578" t="inlineStr">
        <is>
          <t>Company fleet</t>
        </is>
      </c>
      <c r="J4578" t="inlineStr">
        <is>
          <t>Ruhi Shaikh</t>
        </is>
      </c>
      <c r="K4578" s="70" t="n">
        <v>46</v>
      </c>
      <c r="L4578" s="71" t="n">
        <v>2887109.65</v>
      </c>
      <c r="M4578" s="71" t="n">
        <v>132807043.9</v>
      </c>
      <c r="N4578" s="71" t="n">
        <v>2656140.88</v>
      </c>
      <c r="O4578" s="71" t="n">
        <v>130150903.02</v>
      </c>
      <c r="P4578" s="71" t="n">
        <v>109414503.25</v>
      </c>
      <c r="Q4578" s="71" t="n">
        <v>20736399.77</v>
      </c>
      <c r="R4578" t="inlineStr">
        <is>
          <t>NY-01</t>
        </is>
      </c>
      <c r="S4578" t="inlineStr">
        <is>
          <t>Hybrid</t>
        </is>
      </c>
      <c r="T4578" s="70" t="n">
        <v>50</v>
      </c>
      <c r="U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TY104570</t>
        </is>
      </c>
      <c r="B4579" s="68" t="n">
        <v>46268</v>
      </c>
      <c r="C4579" s="69" t="n">
        <v>2026</v>
      </c>
      <c r="D4579" t="inlineStr">
        <is>
          <t>Sep</t>
        </is>
      </c>
      <c r="E4579" t="inlineStr">
        <is>
          <t>Asia</t>
        </is>
      </c>
      <c r="F4579" t="inlineStr">
        <is>
          <t>Indonesia</t>
        </is>
      </c>
      <c r="G4579" t="inlineStr">
        <is>
          <t>Prius</t>
        </is>
      </c>
      <c r="H4579" t="inlineStr">
        <is>
          <t>Fleet</t>
        </is>
      </c>
      <c r="I4579" t="inlineStr">
        <is>
          <t>Private buyer</t>
        </is>
      </c>
      <c r="J4579" t="inlineStr">
        <is>
          <t>Emma Clarke</t>
        </is>
      </c>
      <c r="K4579" s="70" t="n">
        <v>42</v>
      </c>
      <c r="L4579" s="71" t="n">
        <v>3541025.54</v>
      </c>
      <c r="M4579" s="71" t="n">
        <v>148723072.68</v>
      </c>
      <c r="N4579" s="71" t="n">
        <v>7436153.63</v>
      </c>
      <c r="O4579" s="71" t="n">
        <v>141286919.05</v>
      </c>
      <c r="P4579" s="71" t="n">
        <v>119439085.84</v>
      </c>
      <c r="Q4579" s="71" t="n">
        <v>21847833.21</v>
      </c>
      <c r="R4579" t="inlineStr">
        <is>
          <t>JK-04</t>
        </is>
      </c>
      <c r="S4579" t="inlineStr">
        <is>
          <t>Hybrid</t>
        </is>
      </c>
      <c r="T4579" s="70" t="n">
        <v>46</v>
      </c>
      <c r="U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TY104571</t>
        </is>
      </c>
      <c r="B4580" s="68" t="n">
        <v>46269</v>
      </c>
      <c r="C4580" s="69" t="n">
        <v>2026</v>
      </c>
      <c r="D4580" t="inlineStr">
        <is>
          <t>Sep</t>
        </is>
      </c>
      <c r="E4580" t="inlineStr">
        <is>
          <t>Japan</t>
        </is>
      </c>
      <c r="F4580" t="inlineStr">
        <is>
          <t>Japan</t>
        </is>
      </c>
      <c r="G4580" t="inlineStr">
        <is>
          <t>Land Cruiser</t>
        </is>
      </c>
      <c r="H4580" t="inlineStr">
        <is>
          <t>Dealer retail</t>
        </is>
      </c>
      <c r="I4580" t="inlineStr">
        <is>
          <t>Company fleet</t>
        </is>
      </c>
      <c r="J4580" t="inlineStr">
        <is>
          <t>Zoya Ahmed</t>
        </is>
      </c>
      <c r="K4580" s="70" t="n">
        <v>24</v>
      </c>
      <c r="L4580" s="71" t="n">
        <v>7726815.18</v>
      </c>
      <c r="M4580" s="71" t="n">
        <v>185443564.32</v>
      </c>
      <c r="N4580" s="71" t="n">
        <v>5563306.93</v>
      </c>
      <c r="O4580" s="71" t="n">
        <v>179880257.39</v>
      </c>
      <c r="P4580" s="71" t="n">
        <v>130994388.66</v>
      </c>
      <c r="Q4580" s="71" t="n">
        <v>48885868.73</v>
      </c>
      <c r="R4580" t="inlineStr">
        <is>
          <t>NG-04</t>
        </is>
      </c>
      <c r="S4580" t="inlineStr">
        <is>
          <t>Diesel</t>
        </is>
      </c>
      <c r="T4580" s="70" t="n">
        <v>24</v>
      </c>
      <c r="U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TY104572</t>
        </is>
      </c>
      <c r="B4581" s="68" t="n">
        <v>46269</v>
      </c>
      <c r="C4581" s="69" t="n">
        <v>2026</v>
      </c>
      <c r="D4581" t="inlineStr">
        <is>
          <t>Sep</t>
        </is>
      </c>
      <c r="E4581" t="inlineStr">
        <is>
          <t>Europe</t>
        </is>
      </c>
      <c r="F4581" t="inlineStr">
        <is>
          <t>UK</t>
        </is>
      </c>
      <c r="G4581" t="inlineStr">
        <is>
          <t>Camry</t>
        </is>
      </c>
      <c r="H4581" t="inlineStr">
        <is>
          <t>Online reservation</t>
        </is>
      </c>
      <c r="I4581" t="inlineStr">
        <is>
          <t>Private buyer</t>
        </is>
      </c>
      <c r="J4581" t="inlineStr">
        <is>
          <t>Olivia Brown</t>
        </is>
      </c>
      <c r="K4581" s="70" t="n">
        <v>16</v>
      </c>
      <c r="L4581" s="71" t="n">
        <v>3775833.82</v>
      </c>
      <c r="M4581" s="71" t="n">
        <v>60413341.12</v>
      </c>
      <c r="N4581" s="71" t="n">
        <v>3020667.06</v>
      </c>
      <c r="O4581" s="71" t="n">
        <v>57392674.06</v>
      </c>
      <c r="P4581" s="71" t="n">
        <v>50704474.81</v>
      </c>
      <c r="Q4581" s="71" t="n">
        <v>6688199.25</v>
      </c>
      <c r="R4581" t="inlineStr">
        <is>
          <t>LN-03</t>
        </is>
      </c>
      <c r="S4581" t="inlineStr">
        <is>
          <t>Petrol</t>
        </is>
      </c>
      <c r="T4581" s="70" t="n">
        <v>18</v>
      </c>
      <c r="U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TY104573</t>
        </is>
      </c>
      <c r="B4582" s="68" t="n">
        <v>46269</v>
      </c>
      <c r="C4582" s="69" t="n">
        <v>2026</v>
      </c>
      <c r="D4582" t="inlineStr">
        <is>
          <t>Sep</t>
        </is>
      </c>
      <c r="E4582" t="inlineStr">
        <is>
          <t>North America</t>
        </is>
      </c>
      <c r="F4582" t="inlineStr">
        <is>
          <t>Canada</t>
        </is>
      </c>
      <c r="G4582" t="inlineStr">
        <is>
          <t>Corolla</t>
        </is>
      </c>
      <c r="H4582" t="inlineStr">
        <is>
          <t>Dealer retail</t>
        </is>
      </c>
      <c r="I4582" t="inlineStr">
        <is>
          <t>Private buyer</t>
        </is>
      </c>
      <c r="J4582" t="inlineStr">
        <is>
          <t>Olivia Brown</t>
        </is>
      </c>
      <c r="K4582" s="70" t="n">
        <v>50</v>
      </c>
      <c r="L4582" s="71" t="n">
        <v>2761305.56</v>
      </c>
      <c r="M4582" s="71" t="n">
        <v>138065278</v>
      </c>
      <c r="N4582" s="71" t="n">
        <v>0</v>
      </c>
      <c r="O4582" s="71" t="n">
        <v>138065278</v>
      </c>
      <c r="P4582" s="71" t="n">
        <v>115709020.31</v>
      </c>
      <c r="Q4582" s="71" t="n">
        <v>22356257.69</v>
      </c>
      <c r="R4582" t="inlineStr">
        <is>
          <t>TO-02</t>
        </is>
      </c>
      <c r="S4582" t="inlineStr">
        <is>
          <t>Hybrid</t>
        </is>
      </c>
      <c r="T4582" s="70" t="n">
        <v>54</v>
      </c>
      <c r="U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TY104574</t>
        </is>
      </c>
      <c r="B4583" s="68" t="n">
        <v>46269</v>
      </c>
      <c r="C4583" s="69" t="n">
        <v>2026</v>
      </c>
      <c r="D4583" t="inlineStr">
        <is>
          <t>Sep</t>
        </is>
      </c>
      <c r="E4583" t="inlineStr">
        <is>
          <t>North America</t>
        </is>
      </c>
      <c r="F4583" t="inlineStr">
        <is>
          <t>USA</t>
        </is>
      </c>
      <c r="G4583" t="inlineStr">
        <is>
          <t>RAV4</t>
        </is>
      </c>
      <c r="H4583" t="inlineStr">
        <is>
          <t>Dealer retail</t>
        </is>
      </c>
      <c r="I4583" t="inlineStr">
        <is>
          <t>Private buyer</t>
        </is>
      </c>
      <c r="J4583" t="inlineStr">
        <is>
          <t>Arjun Mehta</t>
        </is>
      </c>
      <c r="K4583" s="70" t="n">
        <v>50</v>
      </c>
      <c r="L4583" s="71" t="n">
        <v>3887589.56</v>
      </c>
      <c r="M4583" s="71" t="n">
        <v>194379478</v>
      </c>
      <c r="N4583" s="71" t="n">
        <v>0</v>
      </c>
      <c r="O4583" s="71" t="n">
        <v>194379478</v>
      </c>
      <c r="P4583" s="71" t="n">
        <v>143487271.99</v>
      </c>
      <c r="Q4583" s="71" t="n">
        <v>50892206.01</v>
      </c>
      <c r="R4583" t="inlineStr">
        <is>
          <t>NY-01</t>
        </is>
      </c>
      <c r="S4583" t="inlineStr">
        <is>
          <t>Hybrid</t>
        </is>
      </c>
      <c r="T4583" s="70" t="n">
        <v>51</v>
      </c>
      <c r="U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TY104575</t>
        </is>
      </c>
      <c r="B4584" s="68" t="n">
        <v>46269</v>
      </c>
      <c r="C4584" s="69" t="n">
        <v>2026</v>
      </c>
      <c r="D4584" t="inlineStr">
        <is>
          <t>Sep</t>
        </is>
      </c>
      <c r="E4584" t="inlineStr">
        <is>
          <t>North America</t>
        </is>
      </c>
      <c r="F4584" t="inlineStr">
        <is>
          <t>Canada</t>
        </is>
      </c>
      <c r="G4584" t="inlineStr">
        <is>
          <t>Corolla</t>
        </is>
      </c>
      <c r="H4584" t="inlineStr">
        <is>
          <t>Dealer retail</t>
        </is>
      </c>
      <c r="I4584" t="inlineStr">
        <is>
          <t>Private buyer</t>
        </is>
      </c>
      <c r="J4584" t="inlineStr">
        <is>
          <t>Wei Chen</t>
        </is>
      </c>
      <c r="K4584" s="70" t="n">
        <v>14</v>
      </c>
      <c r="L4584" s="71" t="n">
        <v>2804400.75</v>
      </c>
      <c r="M4584" s="71" t="n">
        <v>39261610.5</v>
      </c>
      <c r="N4584" s="71" t="n">
        <v>0</v>
      </c>
      <c r="O4584" s="71" t="n">
        <v>39261610.5</v>
      </c>
      <c r="P4584" s="71" t="n">
        <v>31499663.01</v>
      </c>
      <c r="Q4584" s="71" t="n">
        <v>7761947.49</v>
      </c>
      <c r="R4584" t="inlineStr">
        <is>
          <t>TO-01</t>
        </is>
      </c>
      <c r="S4584" t="inlineStr">
        <is>
          <t>Hybrid</t>
        </is>
      </c>
      <c r="T4584" s="70" t="n">
        <v>14</v>
      </c>
      <c r="U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TY104576</t>
        </is>
      </c>
      <c r="B4585" s="68" t="n">
        <v>46269</v>
      </c>
      <c r="C4585" s="69" t="n">
        <v>2026</v>
      </c>
      <c r="D4585" t="inlineStr">
        <is>
          <t>Sep</t>
        </is>
      </c>
      <c r="E4585" t="inlineStr">
        <is>
          <t>Asia</t>
        </is>
      </c>
      <c r="F4585" t="inlineStr">
        <is>
          <t>India</t>
        </is>
      </c>
      <c r="G4585" t="inlineStr">
        <is>
          <t>RAV4</t>
        </is>
      </c>
      <c r="H4585" t="inlineStr">
        <is>
          <t>Fleet</t>
        </is>
      </c>
      <c r="I4585" t="inlineStr">
        <is>
          <t>Private buyer</t>
        </is>
      </c>
      <c r="J4585" t="inlineStr">
        <is>
          <t>Aisha Bello</t>
        </is>
      </c>
      <c r="K4585" s="70" t="n">
        <v>26</v>
      </c>
      <c r="L4585" s="71" t="n">
        <v>3635666.23</v>
      </c>
      <c r="M4585" s="71" t="n">
        <v>94527321.98</v>
      </c>
      <c r="N4585" s="71" t="n">
        <v>2835819.66</v>
      </c>
      <c r="O4585" s="71" t="n">
        <v>91691502.31999999</v>
      </c>
      <c r="P4585" s="71" t="n">
        <v>71165856.45</v>
      </c>
      <c r="Q4585" s="71" t="n">
        <v>20525645.87</v>
      </c>
      <c r="R4585" t="inlineStr">
        <is>
          <t>DL-01</t>
        </is>
      </c>
      <c r="S4585" t="inlineStr">
        <is>
          <t>Hybrid</t>
        </is>
      </c>
      <c r="T4585" s="70" t="n">
        <v>25</v>
      </c>
      <c r="U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TY104577</t>
        </is>
      </c>
      <c r="B4586" s="68" t="n">
        <v>46269</v>
      </c>
      <c r="C4586" s="69" t="n">
        <v>2026</v>
      </c>
      <c r="D4586" t="inlineStr">
        <is>
          <t>Sep</t>
        </is>
      </c>
      <c r="E4586" t="inlineStr">
        <is>
          <t>Europe</t>
        </is>
      </c>
      <c r="F4586" t="inlineStr">
        <is>
          <t>UK</t>
        </is>
      </c>
      <c r="G4586" t="inlineStr">
        <is>
          <t>Corolla</t>
        </is>
      </c>
      <c r="H4586" t="inlineStr">
        <is>
          <t>Dealer retail</t>
        </is>
      </c>
      <c r="I4586" t="inlineStr">
        <is>
          <t>Company fleet</t>
        </is>
      </c>
      <c r="J4586" t="inlineStr">
        <is>
          <t>Shraddha Kulkarni</t>
        </is>
      </c>
      <c r="K4586" s="70" t="n">
        <v>30</v>
      </c>
      <c r="L4586" s="71" t="n">
        <v>2678665.56</v>
      </c>
      <c r="M4586" s="71" t="n">
        <v>80359966.8</v>
      </c>
      <c r="N4586" s="71" t="n">
        <v>4017998.34</v>
      </c>
      <c r="O4586" s="71" t="n">
        <v>76341968.45999999</v>
      </c>
      <c r="P4586" s="71" t="n">
        <v>68305380.88</v>
      </c>
      <c r="Q4586" s="71" t="n">
        <v>8036587.58</v>
      </c>
      <c r="R4586" t="inlineStr">
        <is>
          <t>LN-02</t>
        </is>
      </c>
      <c r="S4586" t="inlineStr">
        <is>
          <t>Petrol</t>
        </is>
      </c>
      <c r="T4586" s="70" t="n">
        <v>31</v>
      </c>
      <c r="U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TY104578</t>
        </is>
      </c>
      <c r="B4587" s="68" t="n">
        <v>46270</v>
      </c>
      <c r="C4587" s="69" t="n">
        <v>2026</v>
      </c>
      <c r="D4587" t="inlineStr">
        <is>
          <t>Sep</t>
        </is>
      </c>
      <c r="E4587" t="inlineStr">
        <is>
          <t>Japan</t>
        </is>
      </c>
      <c r="F4587" t="inlineStr">
        <is>
          <t>Japan</t>
        </is>
      </c>
      <c r="G4587" t="inlineStr">
        <is>
          <t>Hilux</t>
        </is>
      </c>
      <c r="H4587" t="inlineStr">
        <is>
          <t>Online reservation</t>
        </is>
      </c>
      <c r="I4587" t="inlineStr">
        <is>
          <t>Private buyer</t>
        </is>
      </c>
      <c r="J4587" t="inlineStr">
        <is>
          <t>Liam O'Brien</t>
        </is>
      </c>
      <c r="K4587" s="70" t="n">
        <v>36</v>
      </c>
      <c r="L4587" s="71" t="n">
        <v>3881109.09</v>
      </c>
      <c r="M4587" s="71" t="n">
        <v>139719927.24</v>
      </c>
      <c r="N4587" s="71" t="n">
        <v>2794398.54</v>
      </c>
      <c r="O4587" s="71" t="n">
        <v>136925528.7</v>
      </c>
      <c r="P4587" s="71" t="n">
        <v>116379851.21</v>
      </c>
      <c r="Q4587" s="71" t="n">
        <v>20545677.49</v>
      </c>
      <c r="R4587" t="inlineStr">
        <is>
          <t>NG-04</t>
        </is>
      </c>
      <c r="S4587" t="inlineStr">
        <is>
          <t>Diesel</t>
        </is>
      </c>
      <c r="T4587" s="70" t="n">
        <v>38</v>
      </c>
      <c r="U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TY104579</t>
        </is>
      </c>
      <c r="B4588" s="68" t="n">
        <v>46270</v>
      </c>
      <c r="C4588" s="69" t="n">
        <v>2026</v>
      </c>
      <c r="D4588" t="inlineStr">
        <is>
          <t>Sep</t>
        </is>
      </c>
      <c r="E4588" t="inlineStr">
        <is>
          <t>Europe</t>
        </is>
      </c>
      <c r="F4588" t="inlineStr">
        <is>
          <t>Germany</t>
        </is>
      </c>
      <c r="G4588" t="inlineStr">
        <is>
          <t>Corolla</t>
        </is>
      </c>
      <c r="H4588" t="inlineStr">
        <is>
          <t>Dealer retail</t>
        </is>
      </c>
      <c r="I4588" t="inlineStr">
        <is>
          <t>Company fleet</t>
        </is>
      </c>
      <c r="J4588" t="inlineStr">
        <is>
          <t>Zoya Ahmed</t>
        </is>
      </c>
      <c r="K4588" s="70" t="n">
        <v>34</v>
      </c>
      <c r="L4588" s="71" t="n">
        <v>2720352.12</v>
      </c>
      <c r="M4588" s="71" t="n">
        <v>92491972.08</v>
      </c>
      <c r="N4588" s="71" t="n">
        <v>1849839.44</v>
      </c>
      <c r="O4588" s="71" t="n">
        <v>90642132.64</v>
      </c>
      <c r="P4588" s="71" t="n">
        <v>76375505.68000001</v>
      </c>
      <c r="Q4588" s="71" t="n">
        <v>14266626.96</v>
      </c>
      <c r="R4588" t="inlineStr">
        <is>
          <t>BE-02</t>
        </is>
      </c>
      <c r="S4588" t="inlineStr">
        <is>
          <t>Hybrid</t>
        </is>
      </c>
      <c r="T4588" s="70" t="n">
        <v>35</v>
      </c>
      <c r="U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TY104580</t>
        </is>
      </c>
      <c r="B4589" s="68" t="n">
        <v>46270</v>
      </c>
      <c r="C4589" s="69" t="n">
        <v>2026</v>
      </c>
      <c r="D4589" t="inlineStr">
        <is>
          <t>Sep</t>
        </is>
      </c>
      <c r="E4589" t="inlineStr">
        <is>
          <t>Asia</t>
        </is>
      </c>
      <c r="F4589" t="inlineStr">
        <is>
          <t>India</t>
        </is>
      </c>
      <c r="G4589" t="inlineStr">
        <is>
          <t>Corolla</t>
        </is>
      </c>
      <c r="H4589" t="inlineStr">
        <is>
          <t>Dealer retail</t>
        </is>
      </c>
      <c r="I4589" t="inlineStr">
        <is>
          <t>Private buyer</t>
        </is>
      </c>
      <c r="J4589" t="inlineStr">
        <is>
          <t>Carlos Silva</t>
        </is>
      </c>
      <c r="K4589" s="70" t="n">
        <v>6</v>
      </c>
      <c r="L4589" s="71" t="n">
        <v>2730170.96</v>
      </c>
      <c r="M4589" s="71" t="n">
        <v>16381025.76</v>
      </c>
      <c r="N4589" s="71" t="n">
        <v>0</v>
      </c>
      <c r="O4589" s="71" t="n">
        <v>16381025.76</v>
      </c>
      <c r="P4589" s="71" t="n">
        <v>13614780.25</v>
      </c>
      <c r="Q4589" s="71" t="n">
        <v>2766245.51</v>
      </c>
      <c r="R4589" t="inlineStr">
        <is>
          <t>PU-02</t>
        </is>
      </c>
      <c r="S4589" t="inlineStr">
        <is>
          <t>Petrol</t>
        </is>
      </c>
      <c r="T4589" s="70" t="n">
        <v>6</v>
      </c>
      <c r="U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TY104581</t>
        </is>
      </c>
      <c r="B4590" s="68" t="n">
        <v>46270</v>
      </c>
      <c r="C4590" s="69" t="n">
        <v>2026</v>
      </c>
      <c r="D4590" t="inlineStr">
        <is>
          <t>Sep</t>
        </is>
      </c>
      <c r="E4590" t="inlineStr">
        <is>
          <t>Japan</t>
        </is>
      </c>
      <c r="F4590" t="inlineStr">
        <is>
          <t>Japan</t>
        </is>
      </c>
      <c r="G4590" t="inlineStr">
        <is>
          <t>Hilux</t>
        </is>
      </c>
      <c r="H4590" t="inlineStr">
        <is>
          <t>Online reservation</t>
        </is>
      </c>
      <c r="I4590" t="inlineStr">
        <is>
          <t>Private buyer</t>
        </is>
      </c>
      <c r="J4590" t="inlineStr">
        <is>
          <t>Liam O'Brien</t>
        </is>
      </c>
      <c r="K4590" s="70" t="n">
        <v>29</v>
      </c>
      <c r="L4590" s="71" t="n">
        <v>4143267.43</v>
      </c>
      <c r="M4590" s="71" t="n">
        <v>120154755.47</v>
      </c>
      <c r="N4590" s="71" t="n">
        <v>3604642.66</v>
      </c>
      <c r="O4590" s="71" t="n">
        <v>116550112.81</v>
      </c>
      <c r="P4590" s="71" t="n">
        <v>95523762.93000001</v>
      </c>
      <c r="Q4590" s="71" t="n">
        <v>21026349.88</v>
      </c>
      <c r="R4590" t="inlineStr">
        <is>
          <t>TK-04</t>
        </is>
      </c>
      <c r="S4590" t="inlineStr">
        <is>
          <t>Diesel</t>
        </is>
      </c>
      <c r="T4590" s="70" t="n">
        <v>28</v>
      </c>
      <c r="U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TY104582</t>
        </is>
      </c>
      <c r="B4591" s="68" t="n">
        <v>46270</v>
      </c>
      <c r="C4591" s="69" t="n">
        <v>2026</v>
      </c>
      <c r="D4591" t="inlineStr">
        <is>
          <t>Sep</t>
        </is>
      </c>
      <c r="E4591" t="inlineStr">
        <is>
          <t>Japan</t>
        </is>
      </c>
      <c r="F4591" t="inlineStr">
        <is>
          <t>Japan</t>
        </is>
      </c>
      <c r="G4591" t="inlineStr">
        <is>
          <t>bZ4X</t>
        </is>
      </c>
      <c r="H4591" t="inlineStr">
        <is>
          <t>Dealer retail</t>
        </is>
      </c>
      <c r="I4591" t="inlineStr">
        <is>
          <t>Company fleet</t>
        </is>
      </c>
      <c r="J4591" t="inlineStr">
        <is>
          <t>Yuki Sato</t>
        </is>
      </c>
      <c r="K4591" s="70" t="n">
        <v>10</v>
      </c>
      <c r="L4591" s="71" t="n">
        <v>6760209.56</v>
      </c>
      <c r="M4591" s="71" t="n">
        <v>67602095.59999999</v>
      </c>
      <c r="N4591" s="71" t="n">
        <v>2028062.87</v>
      </c>
      <c r="O4591" s="71" t="n">
        <v>65574032.73</v>
      </c>
      <c r="P4591" s="71" t="n">
        <v>54760333.6</v>
      </c>
      <c r="Q4591" s="71" t="n">
        <v>10813699.13</v>
      </c>
      <c r="R4591" t="inlineStr">
        <is>
          <t>NG-01</t>
        </is>
      </c>
      <c r="S4591" t="inlineStr">
        <is>
          <t>EV</t>
        </is>
      </c>
      <c r="T4591" s="70" t="n">
        <v>11</v>
      </c>
      <c r="U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TY104583</t>
        </is>
      </c>
      <c r="B4592" s="68" t="n">
        <v>46270</v>
      </c>
      <c r="C4592" s="69" t="n">
        <v>2026</v>
      </c>
      <c r="D4592" t="inlineStr">
        <is>
          <t>Sep</t>
        </is>
      </c>
      <c r="E4592" t="inlineStr">
        <is>
          <t>Japan</t>
        </is>
      </c>
      <c r="F4592" t="inlineStr">
        <is>
          <t>Japan</t>
        </is>
      </c>
      <c r="G4592" t="inlineStr">
        <is>
          <t>RAV4</t>
        </is>
      </c>
      <c r="H4592" t="inlineStr">
        <is>
          <t>Dealer retail</t>
        </is>
      </c>
      <c r="I4592" t="inlineStr">
        <is>
          <t>Government</t>
        </is>
      </c>
      <c r="J4592" t="inlineStr">
        <is>
          <t>Lucas Martin</t>
        </is>
      </c>
      <c r="K4592" s="70" t="n">
        <v>19</v>
      </c>
      <c r="L4592" s="71" t="n">
        <v>3775319.74</v>
      </c>
      <c r="M4592" s="71" t="n">
        <v>71731075.06</v>
      </c>
      <c r="N4592" s="71" t="n">
        <v>3586553.75</v>
      </c>
      <c r="O4592" s="71" t="n">
        <v>68144521.31</v>
      </c>
      <c r="P4592" s="71" t="n">
        <v>52648956.91</v>
      </c>
      <c r="Q4592" s="71" t="n">
        <v>15495564.4</v>
      </c>
      <c r="R4592" t="inlineStr">
        <is>
          <t>OS-02</t>
        </is>
      </c>
      <c r="S4592" t="inlineStr">
        <is>
          <t>Hybrid</t>
        </is>
      </c>
      <c r="T4592" s="70" t="n">
        <v>20</v>
      </c>
      <c r="U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TY104584</t>
        </is>
      </c>
      <c r="B4593" s="68" t="n">
        <v>46271</v>
      </c>
      <c r="C4593" s="69" t="n">
        <v>2026</v>
      </c>
      <c r="D4593" t="inlineStr">
        <is>
          <t>Sep</t>
        </is>
      </c>
      <c r="E4593" t="inlineStr">
        <is>
          <t>North America</t>
        </is>
      </c>
      <c r="F4593" t="inlineStr">
        <is>
          <t>USA</t>
        </is>
      </c>
      <c r="G4593" t="inlineStr">
        <is>
          <t>RAV4</t>
        </is>
      </c>
      <c r="H4593" t="inlineStr">
        <is>
          <t>Fleet</t>
        </is>
      </c>
      <c r="I4593" t="inlineStr">
        <is>
          <t>Company fleet</t>
        </is>
      </c>
      <c r="J4593" t="inlineStr">
        <is>
          <t>Sara Rossi</t>
        </is>
      </c>
      <c r="K4593" s="70" t="n">
        <v>12</v>
      </c>
      <c r="L4593" s="71" t="n">
        <v>3724504.92</v>
      </c>
      <c r="M4593" s="71" t="n">
        <v>44694059.04</v>
      </c>
      <c r="N4593" s="71" t="n">
        <v>893881.1800000001</v>
      </c>
      <c r="O4593" s="71" t="n">
        <v>43800177.86</v>
      </c>
      <c r="P4593" s="71" t="n">
        <v>33956151.2</v>
      </c>
      <c r="Q4593" s="71" t="n">
        <v>9844026.66</v>
      </c>
      <c r="R4593" t="inlineStr">
        <is>
          <t>NY-04</t>
        </is>
      </c>
      <c r="S4593" t="inlineStr">
        <is>
          <t>Hybrid</t>
        </is>
      </c>
      <c r="T4593" s="70" t="n">
        <v>12</v>
      </c>
      <c r="U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TY104585</t>
        </is>
      </c>
      <c r="B4594" s="68" t="n">
        <v>46271</v>
      </c>
      <c r="C4594" s="69" t="n">
        <v>2026</v>
      </c>
      <c r="D4594" t="inlineStr">
        <is>
          <t>Sep</t>
        </is>
      </c>
      <c r="E4594" t="inlineStr">
        <is>
          <t>Europe</t>
        </is>
      </c>
      <c r="F4594" t="inlineStr">
        <is>
          <t>Germany</t>
        </is>
      </c>
      <c r="G4594" t="inlineStr">
        <is>
          <t>Land Cruiser</t>
        </is>
      </c>
      <c r="H4594" t="inlineStr">
        <is>
          <t>Dealer retail</t>
        </is>
      </c>
      <c r="I4594" t="inlineStr">
        <is>
          <t>Company fleet</t>
        </is>
      </c>
      <c r="J4594" t="inlineStr">
        <is>
          <t>Lucas Martin</t>
        </is>
      </c>
      <c r="K4594" s="70" t="n">
        <v>16</v>
      </c>
      <c r="L4594" s="71" t="n">
        <v>7876101.03</v>
      </c>
      <c r="M4594" s="71" t="n">
        <v>126017616.48</v>
      </c>
      <c r="N4594" s="71" t="n">
        <v>6300880.82</v>
      </c>
      <c r="O4594" s="71" t="n">
        <v>119716735.66</v>
      </c>
      <c r="P4594" s="71" t="n">
        <v>89566788</v>
      </c>
      <c r="Q4594" s="71" t="n">
        <v>30149947.66</v>
      </c>
      <c r="R4594" t="inlineStr">
        <is>
          <t>BE-03</t>
        </is>
      </c>
      <c r="S4594" t="inlineStr">
        <is>
          <t>Diesel</t>
        </is>
      </c>
      <c r="T4594" s="70" t="n">
        <v>18</v>
      </c>
      <c r="U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TY104586</t>
        </is>
      </c>
      <c r="B4595" s="68" t="n">
        <v>46271</v>
      </c>
      <c r="C4595" s="69" t="n">
        <v>2026</v>
      </c>
      <c r="D4595" t="inlineStr">
        <is>
          <t>Sep</t>
        </is>
      </c>
      <c r="E4595" t="inlineStr">
        <is>
          <t>North America</t>
        </is>
      </c>
      <c r="F4595" t="inlineStr">
        <is>
          <t>USA</t>
        </is>
      </c>
      <c r="G4595" t="inlineStr">
        <is>
          <t>RAV4</t>
        </is>
      </c>
      <c r="H4595" t="inlineStr">
        <is>
          <t>Online reservation</t>
        </is>
      </c>
      <c r="I4595" t="inlineStr">
        <is>
          <t>Private buyer</t>
        </is>
      </c>
      <c r="J4595" t="inlineStr">
        <is>
          <t>Ravindra Patil</t>
        </is>
      </c>
      <c r="K4595" s="70" t="n">
        <v>21</v>
      </c>
      <c r="L4595" s="71" t="n">
        <v>3693091.87</v>
      </c>
      <c r="M4595" s="71" t="n">
        <v>77554929.27</v>
      </c>
      <c r="N4595" s="71" t="n">
        <v>0</v>
      </c>
      <c r="O4595" s="71" t="n">
        <v>77554929.27</v>
      </c>
      <c r="P4595" s="71" t="n">
        <v>58687782.2</v>
      </c>
      <c r="Q4595" s="71" t="n">
        <v>18867147.07</v>
      </c>
      <c r="R4595" t="inlineStr">
        <is>
          <t>LA-02</t>
        </is>
      </c>
      <c r="S4595" t="inlineStr">
        <is>
          <t>Petrol</t>
        </is>
      </c>
      <c r="T4595" s="70" t="n">
        <v>21</v>
      </c>
      <c r="U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TY104587</t>
        </is>
      </c>
      <c r="B4596" s="68" t="n">
        <v>46271</v>
      </c>
      <c r="C4596" s="69" t="n">
        <v>2026</v>
      </c>
      <c r="D4596" t="inlineStr">
        <is>
          <t>Sep</t>
        </is>
      </c>
      <c r="E4596" t="inlineStr">
        <is>
          <t>Japan</t>
        </is>
      </c>
      <c r="F4596" t="inlineStr">
        <is>
          <t>Japan</t>
        </is>
      </c>
      <c r="G4596" t="inlineStr">
        <is>
          <t>Hilux</t>
        </is>
      </c>
      <c r="H4596" t="inlineStr">
        <is>
          <t>Online reservation</t>
        </is>
      </c>
      <c r="I4596" t="inlineStr">
        <is>
          <t>Private buyer</t>
        </is>
      </c>
      <c r="J4596" t="inlineStr">
        <is>
          <t>Amir Khan</t>
        </is>
      </c>
      <c r="K4596" s="70" t="n">
        <v>16</v>
      </c>
      <c r="L4596" s="71" t="n">
        <v>3886183.34</v>
      </c>
      <c r="M4596" s="71" t="n">
        <v>62178933.44</v>
      </c>
      <c r="N4596" s="71" t="n">
        <v>3108946.67</v>
      </c>
      <c r="O4596" s="71" t="n">
        <v>59069986.77</v>
      </c>
      <c r="P4596" s="71" t="n">
        <v>50033379.03</v>
      </c>
      <c r="Q4596" s="71" t="n">
        <v>9036607.74</v>
      </c>
      <c r="R4596" t="inlineStr">
        <is>
          <t>TK-02</t>
        </is>
      </c>
      <c r="S4596" t="inlineStr">
        <is>
          <t>Petrol</t>
        </is>
      </c>
      <c r="T4596" s="70" t="n">
        <v>18</v>
      </c>
      <c r="U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TY104588</t>
        </is>
      </c>
      <c r="B4597" s="68" t="n">
        <v>46271</v>
      </c>
      <c r="C4597" s="69" t="n">
        <v>2026</v>
      </c>
      <c r="D4597" t="inlineStr">
        <is>
          <t>Sep</t>
        </is>
      </c>
      <c r="E4597" t="inlineStr">
        <is>
          <t>Asia</t>
        </is>
      </c>
      <c r="F4597" t="inlineStr">
        <is>
          <t>Indonesia</t>
        </is>
      </c>
      <c r="G4597" t="inlineStr">
        <is>
          <t>Camry</t>
        </is>
      </c>
      <c r="H4597" t="inlineStr">
        <is>
          <t>Dealer retail</t>
        </is>
      </c>
      <c r="I4597" t="inlineStr">
        <is>
          <t>Private buyer</t>
        </is>
      </c>
      <c r="J4597" t="inlineStr">
        <is>
          <t>Arjun Mehta</t>
        </is>
      </c>
      <c r="K4597" s="70" t="n">
        <v>6</v>
      </c>
      <c r="L4597" s="71" t="n">
        <v>3926918.31</v>
      </c>
      <c r="M4597" s="71" t="n">
        <v>23561509.86</v>
      </c>
      <c r="N4597" s="71" t="n">
        <v>706845.3</v>
      </c>
      <c r="O4597" s="71" t="n">
        <v>22854664.56</v>
      </c>
      <c r="P4597" s="71" t="n">
        <v>19674661.99</v>
      </c>
      <c r="Q4597" s="71" t="n">
        <v>3180002.57</v>
      </c>
      <c r="R4597" t="inlineStr">
        <is>
          <t>JK-04</t>
        </is>
      </c>
      <c r="S4597" t="inlineStr">
        <is>
          <t>Petrol</t>
        </is>
      </c>
      <c r="T4597" s="70" t="n">
        <v>6</v>
      </c>
      <c r="U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TY104589</t>
        </is>
      </c>
      <c r="B4598" s="68" t="n">
        <v>46271</v>
      </c>
      <c r="C4598" s="69" t="n">
        <v>2026</v>
      </c>
      <c r="D4598" t="inlineStr">
        <is>
          <t>Sep</t>
        </is>
      </c>
      <c r="E4598" t="inlineStr">
        <is>
          <t>Asia</t>
        </is>
      </c>
      <c r="F4598" t="inlineStr">
        <is>
          <t>Indonesia</t>
        </is>
      </c>
      <c r="G4598" t="inlineStr">
        <is>
          <t>RAV4</t>
        </is>
      </c>
      <c r="H4598" t="inlineStr">
        <is>
          <t>Dealer retail</t>
        </is>
      </c>
      <c r="I4598" t="inlineStr">
        <is>
          <t>Company fleet</t>
        </is>
      </c>
      <c r="J4598" t="inlineStr">
        <is>
          <t>Omar Haddad</t>
        </is>
      </c>
      <c r="K4598" s="70" t="n">
        <v>11</v>
      </c>
      <c r="L4598" s="71" t="n">
        <v>3887872.96</v>
      </c>
      <c r="M4598" s="71" t="n">
        <v>42766602.56</v>
      </c>
      <c r="N4598" s="71" t="n">
        <v>1282998.08</v>
      </c>
      <c r="O4598" s="71" t="n">
        <v>41483604.48</v>
      </c>
      <c r="P4598" s="71" t="n">
        <v>32342611.18</v>
      </c>
      <c r="Q4598" s="71" t="n">
        <v>9140993.300000001</v>
      </c>
      <c r="R4598" t="inlineStr">
        <is>
          <t>JK-02</t>
        </is>
      </c>
      <c r="S4598" t="inlineStr">
        <is>
          <t>Hybrid</t>
        </is>
      </c>
      <c r="T4598" s="70" t="n">
        <v>12</v>
      </c>
      <c r="U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TY104590</t>
        </is>
      </c>
      <c r="B4599" s="68" t="n">
        <v>46271</v>
      </c>
      <c r="C4599" s="69" t="n">
        <v>2026</v>
      </c>
      <c r="D4599" t="inlineStr">
        <is>
          <t>Sep</t>
        </is>
      </c>
      <c r="E4599" t="inlineStr">
        <is>
          <t>Asia</t>
        </is>
      </c>
      <c r="F4599" t="inlineStr">
        <is>
          <t>Thailand</t>
        </is>
      </c>
      <c r="G4599" t="inlineStr">
        <is>
          <t>Corolla</t>
        </is>
      </c>
      <c r="H4599" t="inlineStr">
        <is>
          <t>Fleet</t>
        </is>
      </c>
      <c r="I4599" t="inlineStr">
        <is>
          <t>Private buyer</t>
        </is>
      </c>
      <c r="J4599" t="inlineStr">
        <is>
          <t>Amir Khan</t>
        </is>
      </c>
      <c r="K4599" s="70" t="n">
        <v>27</v>
      </c>
      <c r="L4599" s="71" t="n">
        <v>2911694.83</v>
      </c>
      <c r="M4599" s="71" t="n">
        <v>78615760.41</v>
      </c>
      <c r="N4599" s="71" t="n">
        <v>0</v>
      </c>
      <c r="O4599" s="71" t="n">
        <v>78615760.41</v>
      </c>
      <c r="P4599" s="71" t="n">
        <v>61518261.7</v>
      </c>
      <c r="Q4599" s="71" t="n">
        <v>17097498.71</v>
      </c>
      <c r="R4599" t="inlineStr">
        <is>
          <t>BK-01</t>
        </is>
      </c>
      <c r="S4599" t="inlineStr">
        <is>
          <t>Petrol</t>
        </is>
      </c>
      <c r="T4599" s="70" t="n">
        <v>30</v>
      </c>
      <c r="U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TY104591</t>
        </is>
      </c>
      <c r="B4600" s="68" t="n">
        <v>46271</v>
      </c>
      <c r="C4600" s="69" t="n">
        <v>2026</v>
      </c>
      <c r="D4600" t="inlineStr">
        <is>
          <t>Sep</t>
        </is>
      </c>
      <c r="E4600" t="inlineStr">
        <is>
          <t>North America</t>
        </is>
      </c>
      <c r="F4600" t="inlineStr">
        <is>
          <t>Canada</t>
        </is>
      </c>
      <c r="G4600" t="inlineStr">
        <is>
          <t>Hilux</t>
        </is>
      </c>
      <c r="H4600" t="inlineStr">
        <is>
          <t>Dealer retail</t>
        </is>
      </c>
      <c r="I4600" t="inlineStr">
        <is>
          <t>Private buyer</t>
        </is>
      </c>
      <c r="J4600" t="inlineStr">
        <is>
          <t>Ana Costa</t>
        </is>
      </c>
      <c r="K4600" s="70" t="n">
        <v>10</v>
      </c>
      <c r="L4600" s="71" t="n">
        <v>4107890.98</v>
      </c>
      <c r="M4600" s="71" t="n">
        <v>41078909.8</v>
      </c>
      <c r="N4600" s="71" t="n">
        <v>0</v>
      </c>
      <c r="O4600" s="71" t="n">
        <v>41078909.8</v>
      </c>
      <c r="P4600" s="71" t="n">
        <v>32192152.4</v>
      </c>
      <c r="Q4600" s="71" t="n">
        <v>8886757.4</v>
      </c>
      <c r="R4600" t="inlineStr">
        <is>
          <t>TO-04</t>
        </is>
      </c>
      <c r="S4600" t="inlineStr">
        <is>
          <t>Petrol</t>
        </is>
      </c>
      <c r="T4600" s="70" t="n">
        <v>10</v>
      </c>
      <c r="U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TY104592</t>
        </is>
      </c>
      <c r="B4601" s="68" t="n">
        <v>46271</v>
      </c>
      <c r="C4601" s="69" t="n">
        <v>2026</v>
      </c>
      <c r="D4601" t="inlineStr">
        <is>
          <t>Sep</t>
        </is>
      </c>
      <c r="E4601" t="inlineStr">
        <is>
          <t>Asia</t>
        </is>
      </c>
      <c r="F4601" t="inlineStr">
        <is>
          <t>Indonesia</t>
        </is>
      </c>
      <c r="G4601" t="inlineStr">
        <is>
          <t>Camry</t>
        </is>
      </c>
      <c r="H4601" t="inlineStr">
        <is>
          <t>Online reservation</t>
        </is>
      </c>
      <c r="I4601" t="inlineStr">
        <is>
          <t>Private buyer</t>
        </is>
      </c>
      <c r="J4601" t="inlineStr">
        <is>
          <t>Wei Chen</t>
        </is>
      </c>
      <c r="K4601" s="70" t="n">
        <v>25</v>
      </c>
      <c r="L4601" s="71" t="n">
        <v>3760200.78</v>
      </c>
      <c r="M4601" s="71" t="n">
        <v>94005019.5</v>
      </c>
      <c r="N4601" s="71" t="n">
        <v>4700250.98</v>
      </c>
      <c r="O4601" s="71" t="n">
        <v>89304768.52</v>
      </c>
      <c r="P4601" s="71" t="n">
        <v>80468032.93000001</v>
      </c>
      <c r="Q4601" s="71" t="n">
        <v>8836735.59</v>
      </c>
      <c r="R4601" t="inlineStr">
        <is>
          <t>JK-01</t>
        </is>
      </c>
      <c r="S4601" t="inlineStr">
        <is>
          <t>Hybrid</t>
        </is>
      </c>
      <c r="T4601" s="70" t="n">
        <v>28</v>
      </c>
      <c r="U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TY104593</t>
        </is>
      </c>
      <c r="B4602" s="68" t="n">
        <v>46271</v>
      </c>
      <c r="C4602" s="69" t="n">
        <v>2026</v>
      </c>
      <c r="D4602" t="inlineStr">
        <is>
          <t>Sep</t>
        </is>
      </c>
      <c r="E4602" t="inlineStr">
        <is>
          <t>Europe</t>
        </is>
      </c>
      <c r="F4602" t="inlineStr">
        <is>
          <t>UK</t>
        </is>
      </c>
      <c r="G4602" t="inlineStr">
        <is>
          <t>RAV4</t>
        </is>
      </c>
      <c r="H4602" t="inlineStr">
        <is>
          <t>Dealer retail</t>
        </is>
      </c>
      <c r="I4602" t="inlineStr">
        <is>
          <t>Company fleet</t>
        </is>
      </c>
      <c r="J4602" t="inlineStr">
        <is>
          <t>Shraddha Kulkarni</t>
        </is>
      </c>
      <c r="K4602" s="70" t="n">
        <v>15</v>
      </c>
      <c r="L4602" s="71" t="n">
        <v>3537672.99</v>
      </c>
      <c r="M4602" s="71" t="n">
        <v>53065094.85</v>
      </c>
      <c r="N4602" s="71" t="n">
        <v>1061301.9</v>
      </c>
      <c r="O4602" s="71" t="n">
        <v>52003792.95</v>
      </c>
      <c r="P4602" s="71" t="n">
        <v>43186458.5</v>
      </c>
      <c r="Q4602" s="71" t="n">
        <v>8817334.449999999</v>
      </c>
      <c r="R4602" t="inlineStr">
        <is>
          <t>LN-02</t>
        </is>
      </c>
      <c r="S4602" t="inlineStr">
        <is>
          <t>Hybrid</t>
        </is>
      </c>
      <c r="T4602" s="70" t="n">
        <v>16</v>
      </c>
      <c r="U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TY104594</t>
        </is>
      </c>
      <c r="B4603" s="68" t="n">
        <v>46272</v>
      </c>
      <c r="C4603" s="69" t="n">
        <v>2026</v>
      </c>
      <c r="D4603" t="inlineStr">
        <is>
          <t>Sep</t>
        </is>
      </c>
      <c r="E4603" t="inlineStr">
        <is>
          <t>Asia</t>
        </is>
      </c>
      <c r="F4603" t="inlineStr">
        <is>
          <t>Indonesia</t>
        </is>
      </c>
      <c r="G4603" t="inlineStr">
        <is>
          <t>Hilux</t>
        </is>
      </c>
      <c r="H4603" t="inlineStr">
        <is>
          <t>Dealer retail</t>
        </is>
      </c>
      <c r="I4603" t="inlineStr">
        <is>
          <t>Private buyer</t>
        </is>
      </c>
      <c r="J4603" t="inlineStr">
        <is>
          <t>Fatima Al-Saud</t>
        </is>
      </c>
      <c r="K4603" s="70" t="n">
        <v>23</v>
      </c>
      <c r="L4603" s="71" t="n">
        <v>4173534.63</v>
      </c>
      <c r="M4603" s="71" t="n">
        <v>95991296.48999999</v>
      </c>
      <c r="N4603" s="71" t="n">
        <v>0</v>
      </c>
      <c r="O4603" s="71" t="n">
        <v>95991296.48999999</v>
      </c>
      <c r="P4603" s="71" t="n">
        <v>75498347.02</v>
      </c>
      <c r="Q4603" s="71" t="n">
        <v>20492949.47</v>
      </c>
      <c r="R4603" t="inlineStr">
        <is>
          <t>JK-01</t>
        </is>
      </c>
      <c r="S4603" t="inlineStr">
        <is>
          <t>Petrol</t>
        </is>
      </c>
      <c r="T4603" s="70" t="n">
        <v>23</v>
      </c>
      <c r="U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TY104595</t>
        </is>
      </c>
      <c r="B4604" s="68" t="n">
        <v>46272</v>
      </c>
      <c r="C4604" s="69" t="n">
        <v>2026</v>
      </c>
      <c r="D4604" t="inlineStr">
        <is>
          <t>Sep</t>
        </is>
      </c>
      <c r="E4604" t="inlineStr">
        <is>
          <t>North America</t>
        </is>
      </c>
      <c r="F4604" t="inlineStr">
        <is>
          <t>Canada</t>
        </is>
      </c>
      <c r="G4604" t="inlineStr">
        <is>
          <t>Land Cruiser</t>
        </is>
      </c>
      <c r="H4604" t="inlineStr">
        <is>
          <t>Fleet</t>
        </is>
      </c>
      <c r="I4604" t="inlineStr">
        <is>
          <t>Private buyer</t>
        </is>
      </c>
      <c r="J4604" t="inlineStr">
        <is>
          <t>Wei Chen</t>
        </is>
      </c>
      <c r="K4604" s="70" t="n">
        <v>14</v>
      </c>
      <c r="L4604" s="71" t="n">
        <v>7460496.98</v>
      </c>
      <c r="M4604" s="71" t="n">
        <v>104446957.72</v>
      </c>
      <c r="N4604" s="71" t="n">
        <v>5222347.89</v>
      </c>
      <c r="O4604" s="71" t="n">
        <v>99224609.83</v>
      </c>
      <c r="P4604" s="71" t="n">
        <v>79282136.41</v>
      </c>
      <c r="Q4604" s="71" t="n">
        <v>19942473.42</v>
      </c>
      <c r="R4604" t="inlineStr">
        <is>
          <t>TO-01</t>
        </is>
      </c>
      <c r="S4604" t="inlineStr">
        <is>
          <t>Petrol</t>
        </is>
      </c>
      <c r="T4604" s="70" t="n">
        <v>15</v>
      </c>
      <c r="U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TY104596</t>
        </is>
      </c>
      <c r="B4605" s="68" t="n">
        <v>46272</v>
      </c>
      <c r="C4605" s="69" t="n">
        <v>2026</v>
      </c>
      <c r="D4605" t="inlineStr">
        <is>
          <t>Sep</t>
        </is>
      </c>
      <c r="E4605" t="inlineStr">
        <is>
          <t>Europe</t>
        </is>
      </c>
      <c r="F4605" t="inlineStr">
        <is>
          <t>Germany</t>
        </is>
      </c>
      <c r="G4605" t="inlineStr">
        <is>
          <t>RAV4</t>
        </is>
      </c>
      <c r="H4605" t="inlineStr">
        <is>
          <t>Dealer retail</t>
        </is>
      </c>
      <c r="I4605" t="inlineStr">
        <is>
          <t>Private buyer</t>
        </is>
      </c>
      <c r="J4605" t="inlineStr">
        <is>
          <t>Fatima Al-Saud</t>
        </is>
      </c>
      <c r="K4605" s="70" t="n">
        <v>12</v>
      </c>
      <c r="L4605" s="71" t="n">
        <v>3808709.84</v>
      </c>
      <c r="M4605" s="71" t="n">
        <v>45704518.08</v>
      </c>
      <c r="N4605" s="71" t="n">
        <v>1371135.54</v>
      </c>
      <c r="O4605" s="71" t="n">
        <v>44333382.54</v>
      </c>
      <c r="P4605" s="71" t="n">
        <v>35463483.46</v>
      </c>
      <c r="Q4605" s="71" t="n">
        <v>8869899.08</v>
      </c>
      <c r="R4605" t="inlineStr">
        <is>
          <t>BE-04</t>
        </is>
      </c>
      <c r="S4605" t="inlineStr">
        <is>
          <t>Hybrid</t>
        </is>
      </c>
      <c r="T4605" s="70" t="n">
        <v>13</v>
      </c>
      <c r="U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TY104597</t>
        </is>
      </c>
      <c r="B4606" s="68" t="n">
        <v>46272</v>
      </c>
      <c r="C4606" s="69" t="n">
        <v>2026</v>
      </c>
      <c r="D4606" t="inlineStr">
        <is>
          <t>Sep</t>
        </is>
      </c>
      <c r="E4606" t="inlineStr">
        <is>
          <t>Japan</t>
        </is>
      </c>
      <c r="F4606" t="inlineStr">
        <is>
          <t>Japan</t>
        </is>
      </c>
      <c r="G4606" t="inlineStr">
        <is>
          <t>RAV4</t>
        </is>
      </c>
      <c r="H4606" t="inlineStr">
        <is>
          <t>Dealer retail</t>
        </is>
      </c>
      <c r="I4606" t="inlineStr">
        <is>
          <t>Private buyer</t>
        </is>
      </c>
      <c r="J4606" t="inlineStr">
        <is>
          <t>Priya Nair</t>
        </is>
      </c>
      <c r="K4606" s="70" t="n">
        <v>11</v>
      </c>
      <c r="L4606" s="71" t="n">
        <v>3829061.91</v>
      </c>
      <c r="M4606" s="71" t="n">
        <v>42119681.01</v>
      </c>
      <c r="N4606" s="71" t="n">
        <v>2105984.05</v>
      </c>
      <c r="O4606" s="71" t="n">
        <v>40013696.96</v>
      </c>
      <c r="P4606" s="71" t="n">
        <v>30520019.32</v>
      </c>
      <c r="Q4606" s="71" t="n">
        <v>9493677.640000001</v>
      </c>
      <c r="R4606" t="inlineStr">
        <is>
          <t>OS-01</t>
        </is>
      </c>
      <c r="S4606" t="inlineStr">
        <is>
          <t>Petrol</t>
        </is>
      </c>
      <c r="T4606" s="70" t="n">
        <v>11</v>
      </c>
      <c r="U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TY104598</t>
        </is>
      </c>
      <c r="B4607" s="68" t="n">
        <v>46272</v>
      </c>
      <c r="C4607" s="69" t="n">
        <v>2026</v>
      </c>
      <c r="D4607" t="inlineStr">
        <is>
          <t>Sep</t>
        </is>
      </c>
      <c r="E4607" t="inlineStr">
        <is>
          <t>North America</t>
        </is>
      </c>
      <c r="F4607" t="inlineStr">
        <is>
          <t>USA</t>
        </is>
      </c>
      <c r="G4607" t="inlineStr">
        <is>
          <t>RAV4</t>
        </is>
      </c>
      <c r="H4607" t="inlineStr">
        <is>
          <t>Dealer retail</t>
        </is>
      </c>
      <c r="I4607" t="inlineStr">
        <is>
          <t>Company fleet</t>
        </is>
      </c>
      <c r="J4607" t="inlineStr">
        <is>
          <t>Ravindra Patil</t>
        </is>
      </c>
      <c r="K4607" s="70" t="n">
        <v>7</v>
      </c>
      <c r="L4607" s="71" t="n">
        <v>3536689.46</v>
      </c>
      <c r="M4607" s="71" t="n">
        <v>24756826.22</v>
      </c>
      <c r="N4607" s="71" t="n">
        <v>1237841.31</v>
      </c>
      <c r="O4607" s="71" t="n">
        <v>23518984.91</v>
      </c>
      <c r="P4607" s="71" t="n">
        <v>19835661.37</v>
      </c>
      <c r="Q4607" s="71" t="n">
        <v>3683323.54</v>
      </c>
      <c r="R4607" t="inlineStr">
        <is>
          <t>LA-01</t>
        </is>
      </c>
      <c r="S4607" t="inlineStr">
        <is>
          <t>Petrol</t>
        </is>
      </c>
      <c r="T4607" s="70" t="n">
        <v>7</v>
      </c>
      <c r="U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TY104599</t>
        </is>
      </c>
      <c r="B4608" s="68" t="n">
        <v>46272</v>
      </c>
      <c r="C4608" s="69" t="n">
        <v>2026</v>
      </c>
      <c r="D4608" t="inlineStr">
        <is>
          <t>Sep</t>
        </is>
      </c>
      <c r="E4608" t="inlineStr">
        <is>
          <t>North America</t>
        </is>
      </c>
      <c r="F4608" t="inlineStr">
        <is>
          <t>Canada</t>
        </is>
      </c>
      <c r="G4608" t="inlineStr">
        <is>
          <t>Prius</t>
        </is>
      </c>
      <c r="H4608" t="inlineStr">
        <is>
          <t>Dealer retail</t>
        </is>
      </c>
      <c r="I4608" t="inlineStr">
        <is>
          <t>Private buyer</t>
        </is>
      </c>
      <c r="J4608" t="inlineStr">
        <is>
          <t>Sara Rossi</t>
        </is>
      </c>
      <c r="K4608" s="70" t="n">
        <v>34</v>
      </c>
      <c r="L4608" s="71" t="n">
        <v>3532106.1</v>
      </c>
      <c r="M4608" s="71" t="n">
        <v>120091607.4</v>
      </c>
      <c r="N4608" s="71" t="n">
        <v>0</v>
      </c>
      <c r="O4608" s="71" t="n">
        <v>120091607.4</v>
      </c>
      <c r="P4608" s="71" t="n">
        <v>100041394.56</v>
      </c>
      <c r="Q4608" s="71" t="n">
        <v>20050212.84</v>
      </c>
      <c r="R4608" t="inlineStr">
        <is>
          <t>TO-01</t>
        </is>
      </c>
      <c r="S4608" t="inlineStr">
        <is>
          <t>Hybrid</t>
        </is>
      </c>
      <c r="T4608" s="70" t="n">
        <v>34</v>
      </c>
      <c r="U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TY104600</t>
        </is>
      </c>
      <c r="B4609" s="68" t="n">
        <v>46272</v>
      </c>
      <c r="C4609" s="69" t="n">
        <v>2026</v>
      </c>
      <c r="D4609" t="inlineStr">
        <is>
          <t>Sep</t>
        </is>
      </c>
      <c r="E4609" t="inlineStr">
        <is>
          <t>Japan</t>
        </is>
      </c>
      <c r="F4609" t="inlineStr">
        <is>
          <t>Japan</t>
        </is>
      </c>
      <c r="G4609" t="inlineStr">
        <is>
          <t>Corolla</t>
        </is>
      </c>
      <c r="H4609" t="inlineStr">
        <is>
          <t>Dealer retail</t>
        </is>
      </c>
      <c r="I4609" t="inlineStr">
        <is>
          <t>Private buyer</t>
        </is>
      </c>
      <c r="J4609" t="inlineStr">
        <is>
          <t>Lucas Martin</t>
        </is>
      </c>
      <c r="K4609" s="70" t="n">
        <v>3</v>
      </c>
      <c r="L4609" s="71" t="n">
        <v>2993022.81</v>
      </c>
      <c r="M4609" s="71" t="n">
        <v>8979068.43</v>
      </c>
      <c r="N4609" s="71" t="n">
        <v>0</v>
      </c>
      <c r="O4609" s="71" t="n">
        <v>8979068.43</v>
      </c>
      <c r="P4609" s="71" t="n">
        <v>6703563.52</v>
      </c>
      <c r="Q4609" s="71" t="n">
        <v>2275504.91</v>
      </c>
      <c r="R4609" t="inlineStr">
        <is>
          <t>TK-02</t>
        </is>
      </c>
      <c r="S4609" t="inlineStr">
        <is>
          <t>Hybrid</t>
        </is>
      </c>
      <c r="T4609" s="70" t="n">
        <v>3</v>
      </c>
      <c r="U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TY104601</t>
        </is>
      </c>
      <c r="B4610" s="68" t="n">
        <v>46272</v>
      </c>
      <c r="C4610" s="69" t="n">
        <v>2026</v>
      </c>
      <c r="D4610" t="inlineStr">
        <is>
          <t>Sep</t>
        </is>
      </c>
      <c r="E4610" t="inlineStr">
        <is>
          <t>Asia</t>
        </is>
      </c>
      <c r="F4610" t="inlineStr">
        <is>
          <t>India</t>
        </is>
      </c>
      <c r="G4610" t="inlineStr">
        <is>
          <t>RAV4</t>
        </is>
      </c>
      <c r="H4610" t="inlineStr">
        <is>
          <t>Dealer retail</t>
        </is>
      </c>
      <c r="I4610" t="inlineStr">
        <is>
          <t>Company fleet</t>
        </is>
      </c>
      <c r="J4610" t="inlineStr">
        <is>
          <t>Arjun Mehta</t>
        </is>
      </c>
      <c r="K4610" s="70" t="n">
        <v>52</v>
      </c>
      <c r="L4610" s="71" t="n">
        <v>3599202.98</v>
      </c>
      <c r="M4610" s="71" t="n">
        <v>187158554.96</v>
      </c>
      <c r="N4610" s="71" t="n">
        <v>0</v>
      </c>
      <c r="O4610" s="71" t="n">
        <v>187158554.96</v>
      </c>
      <c r="P4610" s="71" t="n">
        <v>144065020.29</v>
      </c>
      <c r="Q4610" s="71" t="n">
        <v>43093534.67</v>
      </c>
      <c r="R4610" t="inlineStr">
        <is>
          <t>DL-02</t>
        </is>
      </c>
      <c r="S4610" t="inlineStr">
        <is>
          <t>Hybrid</t>
        </is>
      </c>
      <c r="T4610" s="70" t="n">
        <v>51</v>
      </c>
      <c r="U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TY104602</t>
        </is>
      </c>
      <c r="B4611" s="68" t="n">
        <v>46272</v>
      </c>
      <c r="C4611" s="69" t="n">
        <v>2026</v>
      </c>
      <c r="D4611" t="inlineStr">
        <is>
          <t>Sep</t>
        </is>
      </c>
      <c r="E4611" t="inlineStr">
        <is>
          <t>Japan</t>
        </is>
      </c>
      <c r="F4611" t="inlineStr">
        <is>
          <t>Japan</t>
        </is>
      </c>
      <c r="G4611" t="inlineStr">
        <is>
          <t>Prius</t>
        </is>
      </c>
      <c r="H4611" t="inlineStr">
        <is>
          <t>Dealer retail</t>
        </is>
      </c>
      <c r="I4611" t="inlineStr">
        <is>
          <t>Private buyer</t>
        </is>
      </c>
      <c r="J4611" t="inlineStr">
        <is>
          <t>Mei Lin</t>
        </is>
      </c>
      <c r="K4611" s="70" t="n">
        <v>51</v>
      </c>
      <c r="L4611" s="71" t="n">
        <v>3633268.6</v>
      </c>
      <c r="M4611" s="71" t="n">
        <v>185296698.6</v>
      </c>
      <c r="N4611" s="71" t="n">
        <v>5558900.96</v>
      </c>
      <c r="O4611" s="71" t="n">
        <v>179737797.64</v>
      </c>
      <c r="P4611" s="71" t="n">
        <v>143271647.43</v>
      </c>
      <c r="Q4611" s="71" t="n">
        <v>36466150.21</v>
      </c>
      <c r="R4611" t="inlineStr">
        <is>
          <t>NG-02</t>
        </is>
      </c>
      <c r="S4611" t="inlineStr">
        <is>
          <t>Hybrid</t>
        </is>
      </c>
      <c r="T4611" s="70" t="n">
        <v>55</v>
      </c>
      <c r="U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TY104603</t>
        </is>
      </c>
      <c r="B4612" s="68" t="n">
        <v>46272</v>
      </c>
      <c r="C4612" s="69" t="n">
        <v>2026</v>
      </c>
      <c r="D4612" t="inlineStr">
        <is>
          <t>Sep</t>
        </is>
      </c>
      <c r="E4612" t="inlineStr">
        <is>
          <t>Europe</t>
        </is>
      </c>
      <c r="F4612" t="inlineStr">
        <is>
          <t>UK</t>
        </is>
      </c>
      <c r="G4612" t="inlineStr">
        <is>
          <t>RAV4</t>
        </is>
      </c>
      <c r="H4612" t="inlineStr">
        <is>
          <t>Dealer retail</t>
        </is>
      </c>
      <c r="I4612" t="inlineStr">
        <is>
          <t>Company fleet</t>
        </is>
      </c>
      <c r="J4612" t="inlineStr">
        <is>
          <t>Noah Smith</t>
        </is>
      </c>
      <c r="K4612" s="70" t="n">
        <v>24</v>
      </c>
      <c r="L4612" s="71" t="n">
        <v>3524259.9</v>
      </c>
      <c r="M4612" s="71" t="n">
        <v>84582237.59999999</v>
      </c>
      <c r="N4612" s="71" t="n">
        <v>0</v>
      </c>
      <c r="O4612" s="71" t="n">
        <v>84582237.59999999</v>
      </c>
      <c r="P4612" s="71" t="n">
        <v>65941011.18</v>
      </c>
      <c r="Q4612" s="71" t="n">
        <v>18641226.42</v>
      </c>
      <c r="R4612" t="inlineStr">
        <is>
          <t>LN-04</t>
        </is>
      </c>
      <c r="S4612" t="inlineStr">
        <is>
          <t>Petrol</t>
        </is>
      </c>
      <c r="T4612" s="70" t="n">
        <v>26</v>
      </c>
      <c r="U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TY104604</t>
        </is>
      </c>
      <c r="B4613" s="68" t="n">
        <v>46272</v>
      </c>
      <c r="C4613" s="69" t="n">
        <v>2026</v>
      </c>
      <c r="D4613" t="inlineStr">
        <is>
          <t>Sep</t>
        </is>
      </c>
      <c r="E4613" t="inlineStr">
        <is>
          <t>North America</t>
        </is>
      </c>
      <c r="F4613" t="inlineStr">
        <is>
          <t>Canada</t>
        </is>
      </c>
      <c r="G4613" t="inlineStr">
        <is>
          <t>Corolla</t>
        </is>
      </c>
      <c r="H4613" t="inlineStr">
        <is>
          <t>Online reservation</t>
        </is>
      </c>
      <c r="I4613" t="inlineStr">
        <is>
          <t>Government</t>
        </is>
      </c>
      <c r="J4613" t="inlineStr">
        <is>
          <t>Aisha Bello</t>
        </is>
      </c>
      <c r="K4613" s="70" t="n">
        <v>8</v>
      </c>
      <c r="L4613" s="71" t="n">
        <v>2908428.3</v>
      </c>
      <c r="M4613" s="71" t="n">
        <v>23267426.4</v>
      </c>
      <c r="N4613" s="71" t="n">
        <v>0</v>
      </c>
      <c r="O4613" s="71" t="n">
        <v>23267426.4</v>
      </c>
      <c r="P4613" s="71" t="n">
        <v>18003207.19</v>
      </c>
      <c r="Q4613" s="71" t="n">
        <v>5264219.21</v>
      </c>
      <c r="R4613" t="inlineStr">
        <is>
          <t>TO-01</t>
        </is>
      </c>
      <c r="S4613" t="inlineStr">
        <is>
          <t>Hybrid</t>
        </is>
      </c>
      <c r="T4613" s="70" t="n">
        <v>9</v>
      </c>
      <c r="U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TY104605</t>
        </is>
      </c>
      <c r="B4614" s="68" t="n">
        <v>46272</v>
      </c>
      <c r="C4614" s="69" t="n">
        <v>2026</v>
      </c>
      <c r="D4614" t="inlineStr">
        <is>
          <t>Sep</t>
        </is>
      </c>
      <c r="E4614" t="inlineStr">
        <is>
          <t>Europe</t>
        </is>
      </c>
      <c r="F4614" t="inlineStr">
        <is>
          <t>UK</t>
        </is>
      </c>
      <c r="G4614" t="inlineStr">
        <is>
          <t>RAV4</t>
        </is>
      </c>
      <c r="H4614" t="inlineStr">
        <is>
          <t>Dealer retail</t>
        </is>
      </c>
      <c r="I4614" t="inlineStr">
        <is>
          <t>Private buyer</t>
        </is>
      </c>
      <c r="J4614" t="inlineStr">
        <is>
          <t>Ravindra Patil</t>
        </is>
      </c>
      <c r="K4614" s="70" t="n">
        <v>22</v>
      </c>
      <c r="L4614" s="71" t="n">
        <v>3581589.62</v>
      </c>
      <c r="M4614" s="71" t="n">
        <v>78794971.64</v>
      </c>
      <c r="N4614" s="71" t="n">
        <v>3939748.58</v>
      </c>
      <c r="O4614" s="71" t="n">
        <v>74855223.06</v>
      </c>
      <c r="P4614" s="71" t="n">
        <v>61402206.15</v>
      </c>
      <c r="Q4614" s="71" t="n">
        <v>13453016.91</v>
      </c>
      <c r="R4614" t="inlineStr">
        <is>
          <t>LN-02</t>
        </is>
      </c>
      <c r="S4614" t="inlineStr">
        <is>
          <t>Hybrid</t>
        </is>
      </c>
      <c r="T4614" s="70" t="n">
        <v>24</v>
      </c>
      <c r="U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TY104606</t>
        </is>
      </c>
      <c r="B4615" s="68" t="n">
        <v>46272</v>
      </c>
      <c r="C4615" s="69" t="n">
        <v>2026</v>
      </c>
      <c r="D4615" t="inlineStr">
        <is>
          <t>Sep</t>
        </is>
      </c>
      <c r="E4615" t="inlineStr">
        <is>
          <t>North America</t>
        </is>
      </c>
      <c r="F4615" t="inlineStr">
        <is>
          <t>Canada</t>
        </is>
      </c>
      <c r="G4615" t="inlineStr">
        <is>
          <t>Prius</t>
        </is>
      </c>
      <c r="H4615" t="inlineStr">
        <is>
          <t>Dealer retail</t>
        </is>
      </c>
      <c r="I4615" t="inlineStr">
        <is>
          <t>Private buyer</t>
        </is>
      </c>
      <c r="J4615" t="inlineStr">
        <is>
          <t>Sara Rossi</t>
        </is>
      </c>
      <c r="K4615" s="70" t="n">
        <v>40</v>
      </c>
      <c r="L4615" s="71" t="n">
        <v>3617496.54</v>
      </c>
      <c r="M4615" s="71" t="n">
        <v>144699861.6</v>
      </c>
      <c r="N4615" s="71" t="n">
        <v>4340995.85</v>
      </c>
      <c r="O4615" s="71" t="n">
        <v>140358865.75</v>
      </c>
      <c r="P4615" s="71" t="n">
        <v>110846134.12</v>
      </c>
      <c r="Q4615" s="71" t="n">
        <v>29512731.63</v>
      </c>
      <c r="R4615" t="inlineStr">
        <is>
          <t>TO-01</t>
        </is>
      </c>
      <c r="S4615" t="inlineStr">
        <is>
          <t>Hybrid</t>
        </is>
      </c>
      <c r="T4615" s="70" t="n">
        <v>41</v>
      </c>
      <c r="U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TY104607</t>
        </is>
      </c>
      <c r="B4616" s="68" t="n">
        <v>46272</v>
      </c>
      <c r="C4616" s="69" t="n">
        <v>2026</v>
      </c>
      <c r="D4616" t="inlineStr">
        <is>
          <t>Sep</t>
        </is>
      </c>
      <c r="E4616" t="inlineStr">
        <is>
          <t>Japan</t>
        </is>
      </c>
      <c r="F4616" t="inlineStr">
        <is>
          <t>Japan</t>
        </is>
      </c>
      <c r="G4616" t="inlineStr">
        <is>
          <t>RAV4</t>
        </is>
      </c>
      <c r="H4616" t="inlineStr">
        <is>
          <t>Dealer retail</t>
        </is>
      </c>
      <c r="I4616" t="inlineStr">
        <is>
          <t>Private buyer</t>
        </is>
      </c>
      <c r="J4616" t="inlineStr">
        <is>
          <t>Zoya Ahmed</t>
        </is>
      </c>
      <c r="K4616" s="70" t="n">
        <v>22</v>
      </c>
      <c r="L4616" s="71" t="n">
        <v>3766918.82</v>
      </c>
      <c r="M4616" s="71" t="n">
        <v>82872214.04000001</v>
      </c>
      <c r="N4616" s="71" t="n">
        <v>0</v>
      </c>
      <c r="O4616" s="71" t="n">
        <v>82872214.04000001</v>
      </c>
      <c r="P4616" s="71" t="n">
        <v>60687709.17</v>
      </c>
      <c r="Q4616" s="71" t="n">
        <v>22184504.87</v>
      </c>
      <c r="R4616" t="inlineStr">
        <is>
          <t>TK-01</t>
        </is>
      </c>
      <c r="S4616" t="inlineStr">
        <is>
          <t>Hybrid</t>
        </is>
      </c>
      <c r="T4616" s="70" t="n">
        <v>23</v>
      </c>
      <c r="U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TY104608</t>
        </is>
      </c>
      <c r="B4617" s="68" t="n">
        <v>46272</v>
      </c>
      <c r="C4617" s="69" t="n">
        <v>2026</v>
      </c>
      <c r="D4617" t="inlineStr">
        <is>
          <t>Sep</t>
        </is>
      </c>
      <c r="E4617" t="inlineStr">
        <is>
          <t>Japan</t>
        </is>
      </c>
      <c r="F4617" t="inlineStr">
        <is>
          <t>Japan</t>
        </is>
      </c>
      <c r="G4617" t="inlineStr">
        <is>
          <t>Prius</t>
        </is>
      </c>
      <c r="H4617" t="inlineStr">
        <is>
          <t>Dealer retail</t>
        </is>
      </c>
      <c r="I4617" t="inlineStr">
        <is>
          <t>Private buyer</t>
        </is>
      </c>
      <c r="J4617" t="inlineStr">
        <is>
          <t>Yuki Sato</t>
        </is>
      </c>
      <c r="K4617" s="70" t="n">
        <v>43</v>
      </c>
      <c r="L4617" s="71" t="n">
        <v>3510682.36</v>
      </c>
      <c r="M4617" s="71" t="n">
        <v>150959341.48</v>
      </c>
      <c r="N4617" s="71" t="n">
        <v>0</v>
      </c>
      <c r="O4617" s="71" t="n">
        <v>150959341.48</v>
      </c>
      <c r="P4617" s="71" t="n">
        <v>124649175.31</v>
      </c>
      <c r="Q4617" s="71" t="n">
        <v>26310166.17</v>
      </c>
      <c r="R4617" t="inlineStr">
        <is>
          <t>NG-02</t>
        </is>
      </c>
      <c r="S4617" t="inlineStr">
        <is>
          <t>Hybrid</t>
        </is>
      </c>
      <c r="T4617" s="70" t="n">
        <v>43</v>
      </c>
      <c r="U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TY104609</t>
        </is>
      </c>
      <c r="B4618" s="68" t="n">
        <v>46272</v>
      </c>
      <c r="C4618" s="69" t="n">
        <v>2026</v>
      </c>
      <c r="D4618" t="inlineStr">
        <is>
          <t>Sep</t>
        </is>
      </c>
      <c r="E4618" t="inlineStr">
        <is>
          <t>North America</t>
        </is>
      </c>
      <c r="F4618" t="inlineStr">
        <is>
          <t>Canada</t>
        </is>
      </c>
      <c r="G4618" t="inlineStr">
        <is>
          <t>Hilux</t>
        </is>
      </c>
      <c r="H4618" t="inlineStr">
        <is>
          <t>Online reservation</t>
        </is>
      </c>
      <c r="I4618" t="inlineStr">
        <is>
          <t>Private buyer</t>
        </is>
      </c>
      <c r="J4618" t="inlineStr">
        <is>
          <t>Zoya Ahmed</t>
        </is>
      </c>
      <c r="K4618" s="70" t="n">
        <v>9</v>
      </c>
      <c r="L4618" s="71" t="n">
        <v>4178907.22</v>
      </c>
      <c r="M4618" s="71" t="n">
        <v>37610164.98</v>
      </c>
      <c r="N4618" s="71" t="n">
        <v>0</v>
      </c>
      <c r="O4618" s="71" t="n">
        <v>37610164.98</v>
      </c>
      <c r="P4618" s="71" t="n">
        <v>28925711.76</v>
      </c>
      <c r="Q4618" s="71" t="n">
        <v>8684453.220000001</v>
      </c>
      <c r="R4618" t="inlineStr">
        <is>
          <t>TO-01</t>
        </is>
      </c>
      <c r="S4618" t="inlineStr">
        <is>
          <t>Petrol</t>
        </is>
      </c>
      <c r="T4618" s="70" t="n">
        <v>10</v>
      </c>
      <c r="U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TY104610</t>
        </is>
      </c>
      <c r="B4619" s="68" t="n">
        <v>46273</v>
      </c>
      <c r="C4619" s="69" t="n">
        <v>2026</v>
      </c>
      <c r="D4619" t="inlineStr">
        <is>
          <t>Sep</t>
        </is>
      </c>
      <c r="E4619" t="inlineStr">
        <is>
          <t>North America</t>
        </is>
      </c>
      <c r="F4619" t="inlineStr">
        <is>
          <t>USA</t>
        </is>
      </c>
      <c r="G4619" t="inlineStr">
        <is>
          <t>Hilux</t>
        </is>
      </c>
      <c r="H4619" t="inlineStr">
        <is>
          <t>Online reservation</t>
        </is>
      </c>
      <c r="I4619" t="inlineStr">
        <is>
          <t>Private buyer</t>
        </is>
      </c>
      <c r="J4619" t="inlineStr">
        <is>
          <t>Wei Chen</t>
        </is>
      </c>
      <c r="K4619" s="70" t="n">
        <v>29</v>
      </c>
      <c r="L4619" s="71" t="n">
        <v>4057725.44</v>
      </c>
      <c r="M4619" s="71" t="n">
        <v>117674037.76</v>
      </c>
      <c r="N4619" s="71" t="n">
        <v>3530221.13</v>
      </c>
      <c r="O4619" s="71" t="n">
        <v>114143816.63</v>
      </c>
      <c r="P4619" s="71" t="n">
        <v>95690838.14</v>
      </c>
      <c r="Q4619" s="71" t="n">
        <v>18452978.49</v>
      </c>
      <c r="R4619" t="inlineStr">
        <is>
          <t>NY-01</t>
        </is>
      </c>
      <c r="S4619" t="inlineStr">
        <is>
          <t>Diesel</t>
        </is>
      </c>
      <c r="T4619" s="70" t="n">
        <v>31</v>
      </c>
      <c r="U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TY104611</t>
        </is>
      </c>
      <c r="B4620" s="68" t="n">
        <v>46273</v>
      </c>
      <c r="C4620" s="69" t="n">
        <v>2026</v>
      </c>
      <c r="D4620" t="inlineStr">
        <is>
          <t>Sep</t>
        </is>
      </c>
      <c r="E4620" t="inlineStr">
        <is>
          <t>Japan</t>
        </is>
      </c>
      <c r="F4620" t="inlineStr">
        <is>
          <t>Japan</t>
        </is>
      </c>
      <c r="G4620" t="inlineStr">
        <is>
          <t>Camry</t>
        </is>
      </c>
      <c r="H4620" t="inlineStr">
        <is>
          <t>Online reservation</t>
        </is>
      </c>
      <c r="I4620" t="inlineStr">
        <is>
          <t>Private buyer</t>
        </is>
      </c>
      <c r="J4620" t="inlineStr">
        <is>
          <t>Aisha Bello</t>
        </is>
      </c>
      <c r="K4620" s="70" t="n">
        <v>14</v>
      </c>
      <c r="L4620" s="71" t="n">
        <v>4008075.93</v>
      </c>
      <c r="M4620" s="71" t="n">
        <v>56113063.02</v>
      </c>
      <c r="N4620" s="71" t="n">
        <v>0</v>
      </c>
      <c r="O4620" s="71" t="n">
        <v>56113063.02</v>
      </c>
      <c r="P4620" s="71" t="n">
        <v>44639425.28</v>
      </c>
      <c r="Q4620" s="71" t="n">
        <v>11473637.74</v>
      </c>
      <c r="R4620" t="inlineStr">
        <is>
          <t>OS-01</t>
        </is>
      </c>
      <c r="S4620" t="inlineStr">
        <is>
          <t>Hybrid</t>
        </is>
      </c>
      <c r="T4620" s="70" t="n">
        <v>16</v>
      </c>
      <c r="U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TY104612</t>
        </is>
      </c>
      <c r="B4621" s="68" t="n">
        <v>46273</v>
      </c>
      <c r="C4621" s="69" t="n">
        <v>2026</v>
      </c>
      <c r="D4621" t="inlineStr">
        <is>
          <t>Sep</t>
        </is>
      </c>
      <c r="E4621" t="inlineStr">
        <is>
          <t>Middle East</t>
        </is>
      </c>
      <c r="F4621" t="inlineStr">
        <is>
          <t>Saudi Arabia</t>
        </is>
      </c>
      <c r="G4621" t="inlineStr">
        <is>
          <t>bZ4X</t>
        </is>
      </c>
      <c r="H4621" t="inlineStr">
        <is>
          <t>Dealer retail</t>
        </is>
      </c>
      <c r="I4621" t="inlineStr">
        <is>
          <t>Private buyer</t>
        </is>
      </c>
      <c r="J4621" t="inlineStr">
        <is>
          <t>Liam O'Brien</t>
        </is>
      </c>
      <c r="K4621" s="70" t="n">
        <v>16</v>
      </c>
      <c r="L4621" s="71" t="n">
        <v>7145420.37</v>
      </c>
      <c r="M4621" s="71" t="n">
        <v>114326725.92</v>
      </c>
      <c r="N4621" s="71" t="n">
        <v>5716336.3</v>
      </c>
      <c r="O4621" s="71" t="n">
        <v>108610389.62</v>
      </c>
      <c r="P4621" s="71" t="n">
        <v>83499328.84999999</v>
      </c>
      <c r="Q4621" s="71" t="n">
        <v>25111060.77</v>
      </c>
      <c r="R4621" t="inlineStr">
        <is>
          <t>RY-03</t>
        </is>
      </c>
      <c r="S4621" t="inlineStr">
        <is>
          <t>EV</t>
        </is>
      </c>
      <c r="T4621" s="70" t="n">
        <v>16</v>
      </c>
      <c r="U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TY104613</t>
        </is>
      </c>
      <c r="B4622" s="68" t="n">
        <v>46273</v>
      </c>
      <c r="C4622" s="69" t="n">
        <v>2026</v>
      </c>
      <c r="D4622" t="inlineStr">
        <is>
          <t>Sep</t>
        </is>
      </c>
      <c r="E4622" t="inlineStr">
        <is>
          <t>North America</t>
        </is>
      </c>
      <c r="F4622" t="inlineStr">
        <is>
          <t>USA</t>
        </is>
      </c>
      <c r="G4622" t="inlineStr">
        <is>
          <t>Camry</t>
        </is>
      </c>
      <c r="H4622" t="inlineStr">
        <is>
          <t>Dealer retail</t>
        </is>
      </c>
      <c r="I4622" t="inlineStr">
        <is>
          <t>Private buyer</t>
        </is>
      </c>
      <c r="J4622" t="inlineStr">
        <is>
          <t>Olivia Brown</t>
        </is>
      </c>
      <c r="K4622" s="70" t="n">
        <v>17</v>
      </c>
      <c r="L4622" s="71" t="n">
        <v>4084884.72</v>
      </c>
      <c r="M4622" s="71" t="n">
        <v>69443040.23999999</v>
      </c>
      <c r="N4622" s="71" t="n">
        <v>1388860.8</v>
      </c>
      <c r="O4622" s="71" t="n">
        <v>68054179.44</v>
      </c>
      <c r="P4622" s="71" t="n">
        <v>54556707.72</v>
      </c>
      <c r="Q4622" s="71" t="n">
        <v>13497471.72</v>
      </c>
      <c r="R4622" t="inlineStr">
        <is>
          <t>NY-04</t>
        </is>
      </c>
      <c r="S4622" t="inlineStr">
        <is>
          <t>Petrol</t>
        </is>
      </c>
      <c r="T4622" s="70" t="n">
        <v>18</v>
      </c>
      <c r="U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TY104614</t>
        </is>
      </c>
      <c r="B4623" s="68" t="n">
        <v>46273</v>
      </c>
      <c r="C4623" s="69" t="n">
        <v>2026</v>
      </c>
      <c r="D4623" t="inlineStr">
        <is>
          <t>Sep</t>
        </is>
      </c>
      <c r="E4623" t="inlineStr">
        <is>
          <t>Japan</t>
        </is>
      </c>
      <c r="F4623" t="inlineStr">
        <is>
          <t>Japan</t>
        </is>
      </c>
      <c r="G4623" t="inlineStr">
        <is>
          <t>Camry</t>
        </is>
      </c>
      <c r="H4623" t="inlineStr">
        <is>
          <t>Fleet</t>
        </is>
      </c>
      <c r="I4623" t="inlineStr">
        <is>
          <t>Private buyer</t>
        </is>
      </c>
      <c r="J4623" t="inlineStr">
        <is>
          <t>Wei Chen</t>
        </is>
      </c>
      <c r="K4623" s="70" t="n">
        <v>13</v>
      </c>
      <c r="L4623" s="71" t="n">
        <v>3904773.99</v>
      </c>
      <c r="M4623" s="71" t="n">
        <v>50762061.87</v>
      </c>
      <c r="N4623" s="71" t="n">
        <v>1522861.86</v>
      </c>
      <c r="O4623" s="71" t="n">
        <v>49239200.01</v>
      </c>
      <c r="P4623" s="71" t="n">
        <v>40300601.85</v>
      </c>
      <c r="Q4623" s="71" t="n">
        <v>8938598.16</v>
      </c>
      <c r="R4623" t="inlineStr">
        <is>
          <t>TK-02</t>
        </is>
      </c>
      <c r="S4623" t="inlineStr">
        <is>
          <t>Petrol</t>
        </is>
      </c>
      <c r="T4623" s="70" t="n">
        <v>13</v>
      </c>
      <c r="U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TY104615</t>
        </is>
      </c>
      <c r="B4624" s="68" t="n">
        <v>46273</v>
      </c>
      <c r="C4624" s="69" t="n">
        <v>2026</v>
      </c>
      <c r="D4624" t="inlineStr">
        <is>
          <t>Sep</t>
        </is>
      </c>
      <c r="E4624" t="inlineStr">
        <is>
          <t>North America</t>
        </is>
      </c>
      <c r="F4624" t="inlineStr">
        <is>
          <t>USA</t>
        </is>
      </c>
      <c r="G4624" t="inlineStr">
        <is>
          <t>RAV4</t>
        </is>
      </c>
      <c r="H4624" t="inlineStr">
        <is>
          <t>Dealer retail</t>
        </is>
      </c>
      <c r="I4624" t="inlineStr">
        <is>
          <t>Private buyer</t>
        </is>
      </c>
      <c r="J4624" t="inlineStr">
        <is>
          <t>Noah Smith</t>
        </is>
      </c>
      <c r="K4624" s="70" t="n">
        <v>33</v>
      </c>
      <c r="L4624" s="71" t="n">
        <v>3586252.49</v>
      </c>
      <c r="M4624" s="71" t="n">
        <v>118346332.17</v>
      </c>
      <c r="N4624" s="71" t="n">
        <v>0</v>
      </c>
      <c r="O4624" s="71" t="n">
        <v>118346332.17</v>
      </c>
      <c r="P4624" s="71" t="n">
        <v>91400439.40000001</v>
      </c>
      <c r="Q4624" s="71" t="n">
        <v>26945892.77</v>
      </c>
      <c r="R4624" t="inlineStr">
        <is>
          <t>NY-03</t>
        </is>
      </c>
      <c r="S4624" t="inlineStr">
        <is>
          <t>Hybrid</t>
        </is>
      </c>
      <c r="T4624" s="70" t="n">
        <v>33</v>
      </c>
      <c r="U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TY104616</t>
        </is>
      </c>
      <c r="B4625" s="68" t="n">
        <v>46273</v>
      </c>
      <c r="C4625" s="69" t="n">
        <v>2026</v>
      </c>
      <c r="D4625" t="inlineStr">
        <is>
          <t>Sep</t>
        </is>
      </c>
      <c r="E4625" t="inlineStr">
        <is>
          <t>Japan</t>
        </is>
      </c>
      <c r="F4625" t="inlineStr">
        <is>
          <t>Japan</t>
        </is>
      </c>
      <c r="G4625" t="inlineStr">
        <is>
          <t>Land Cruiser</t>
        </is>
      </c>
      <c r="H4625" t="inlineStr">
        <is>
          <t>Dealer retail</t>
        </is>
      </c>
      <c r="I4625" t="inlineStr">
        <is>
          <t>Private buyer</t>
        </is>
      </c>
      <c r="J4625" t="inlineStr">
        <is>
          <t>Amir Khan</t>
        </is>
      </c>
      <c r="K4625" s="70" t="n">
        <v>6</v>
      </c>
      <c r="L4625" s="71" t="n">
        <v>7464569.72</v>
      </c>
      <c r="M4625" s="71" t="n">
        <v>44787418.32</v>
      </c>
      <c r="N4625" s="71" t="n">
        <v>2239370.92</v>
      </c>
      <c r="O4625" s="71" t="n">
        <v>42548047.4</v>
      </c>
      <c r="P4625" s="71" t="n">
        <v>34373042.08</v>
      </c>
      <c r="Q4625" s="71" t="n">
        <v>8175005.32</v>
      </c>
      <c r="R4625" t="inlineStr">
        <is>
          <t>OS-01</t>
        </is>
      </c>
      <c r="S4625" t="inlineStr">
        <is>
          <t>Petrol</t>
        </is>
      </c>
      <c r="T4625" s="70" t="n">
        <v>6</v>
      </c>
      <c r="U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TY104617</t>
        </is>
      </c>
      <c r="B4626" s="68" t="n">
        <v>46273</v>
      </c>
      <c r="C4626" s="69" t="n">
        <v>2026</v>
      </c>
      <c r="D4626" t="inlineStr">
        <is>
          <t>Sep</t>
        </is>
      </c>
      <c r="E4626" t="inlineStr">
        <is>
          <t>Japan</t>
        </is>
      </c>
      <c r="F4626" t="inlineStr">
        <is>
          <t>Japan</t>
        </is>
      </c>
      <c r="G4626" t="inlineStr">
        <is>
          <t>Land Cruiser</t>
        </is>
      </c>
      <c r="H4626" t="inlineStr">
        <is>
          <t>Dealer retail</t>
        </is>
      </c>
      <c r="I4626" t="inlineStr">
        <is>
          <t>Government</t>
        </is>
      </c>
      <c r="J4626" t="inlineStr">
        <is>
          <t>Noah Smith</t>
        </is>
      </c>
      <c r="K4626" s="70" t="n">
        <v>7</v>
      </c>
      <c r="L4626" s="71" t="n">
        <v>7244320.7</v>
      </c>
      <c r="M4626" s="71" t="n">
        <v>50710244.9</v>
      </c>
      <c r="N4626" s="71" t="n">
        <v>1521307.35</v>
      </c>
      <c r="O4626" s="71" t="n">
        <v>49188937.55</v>
      </c>
      <c r="P4626" s="71" t="n">
        <v>38325504.31</v>
      </c>
      <c r="Q4626" s="71" t="n">
        <v>10863433.24</v>
      </c>
      <c r="R4626" t="inlineStr">
        <is>
          <t>TK-03</t>
        </is>
      </c>
      <c r="S4626" t="inlineStr">
        <is>
          <t>Diesel</t>
        </is>
      </c>
      <c r="T4626" s="70" t="n">
        <v>7</v>
      </c>
      <c r="U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TY104618</t>
        </is>
      </c>
      <c r="B4627" s="68" t="n">
        <v>46274</v>
      </c>
      <c r="C4627" s="69" t="n">
        <v>2026</v>
      </c>
      <c r="D4627" t="inlineStr">
        <is>
          <t>Sep</t>
        </is>
      </c>
      <c r="E4627" t="inlineStr">
        <is>
          <t>North America</t>
        </is>
      </c>
      <c r="F4627" t="inlineStr">
        <is>
          <t>Canada</t>
        </is>
      </c>
      <c r="G4627" t="inlineStr">
        <is>
          <t>RAV4</t>
        </is>
      </c>
      <c r="H4627" t="inlineStr">
        <is>
          <t>Dealer retail</t>
        </is>
      </c>
      <c r="I4627" t="inlineStr">
        <is>
          <t>Private buyer</t>
        </is>
      </c>
      <c r="J4627" t="inlineStr">
        <is>
          <t>Sara Rossi</t>
        </is>
      </c>
      <c r="K4627" s="70" t="n">
        <v>30</v>
      </c>
      <c r="L4627" s="71" t="n">
        <v>3923828.39</v>
      </c>
      <c r="M4627" s="71" t="n">
        <v>117714851.7</v>
      </c>
      <c r="N4627" s="71" t="n">
        <v>2354297.03</v>
      </c>
      <c r="O4627" s="71" t="n">
        <v>115360554.67</v>
      </c>
      <c r="P4627" s="71" t="n">
        <v>84480763.05</v>
      </c>
      <c r="Q4627" s="71" t="n">
        <v>30879791.62</v>
      </c>
      <c r="R4627" t="inlineStr">
        <is>
          <t>TO-01</t>
        </is>
      </c>
      <c r="S4627" t="inlineStr">
        <is>
          <t>Petrol</t>
        </is>
      </c>
      <c r="T4627" s="70" t="n">
        <v>29</v>
      </c>
      <c r="U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TY104619</t>
        </is>
      </c>
      <c r="B4628" s="68" t="n">
        <v>46274</v>
      </c>
      <c r="C4628" s="69" t="n">
        <v>2026</v>
      </c>
      <c r="D4628" t="inlineStr">
        <is>
          <t>Sep</t>
        </is>
      </c>
      <c r="E4628" t="inlineStr">
        <is>
          <t>Asia</t>
        </is>
      </c>
      <c r="F4628" t="inlineStr">
        <is>
          <t>India</t>
        </is>
      </c>
      <c r="G4628" t="inlineStr">
        <is>
          <t>Land Cruiser</t>
        </is>
      </c>
      <c r="H4628" t="inlineStr">
        <is>
          <t>Fleet</t>
        </is>
      </c>
      <c r="I4628" t="inlineStr">
        <is>
          <t>Private buyer</t>
        </is>
      </c>
      <c r="J4628" t="inlineStr">
        <is>
          <t>Noah Smith</t>
        </is>
      </c>
      <c r="K4628" s="70" t="n">
        <v>20</v>
      </c>
      <c r="L4628" s="71" t="n">
        <v>7782645.27</v>
      </c>
      <c r="M4628" s="71" t="n">
        <v>155652905.4</v>
      </c>
      <c r="N4628" s="71" t="n">
        <v>0</v>
      </c>
      <c r="O4628" s="71" t="n">
        <v>155652905.4</v>
      </c>
      <c r="P4628" s="71" t="n">
        <v>112875904.39</v>
      </c>
      <c r="Q4628" s="71" t="n">
        <v>42777001.01</v>
      </c>
      <c r="R4628" t="inlineStr">
        <is>
          <t>PU-04</t>
        </is>
      </c>
      <c r="S4628" t="inlineStr">
        <is>
          <t>Diesel</t>
        </is>
      </c>
      <c r="T4628" s="70" t="n">
        <v>22</v>
      </c>
      <c r="U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TY104620</t>
        </is>
      </c>
      <c r="B4629" s="68" t="n">
        <v>46274</v>
      </c>
      <c r="C4629" s="69" t="n">
        <v>2026</v>
      </c>
      <c r="D4629" t="inlineStr">
        <is>
          <t>Sep</t>
        </is>
      </c>
      <c r="E4629" t="inlineStr">
        <is>
          <t>Japan</t>
        </is>
      </c>
      <c r="F4629" t="inlineStr">
        <is>
          <t>Japan</t>
        </is>
      </c>
      <c r="G4629" t="inlineStr">
        <is>
          <t>Corolla</t>
        </is>
      </c>
      <c r="H4629" t="inlineStr">
        <is>
          <t>Dealer retail</t>
        </is>
      </c>
      <c r="I4629" t="inlineStr">
        <is>
          <t>Private buyer</t>
        </is>
      </c>
      <c r="J4629" t="inlineStr">
        <is>
          <t>Ana Costa</t>
        </is>
      </c>
      <c r="K4629" s="70" t="n">
        <v>36</v>
      </c>
      <c r="L4629" s="71" t="n">
        <v>2675445.09</v>
      </c>
      <c r="M4629" s="71" t="n">
        <v>96316023.23999999</v>
      </c>
      <c r="N4629" s="71" t="n">
        <v>0</v>
      </c>
      <c r="O4629" s="71" t="n">
        <v>96316023.23999999</v>
      </c>
      <c r="P4629" s="71" t="n">
        <v>81492962.41</v>
      </c>
      <c r="Q4629" s="71" t="n">
        <v>14823060.83</v>
      </c>
      <c r="R4629" t="inlineStr">
        <is>
          <t>OS-01</t>
        </is>
      </c>
      <c r="S4629" t="inlineStr">
        <is>
          <t>Petrol</t>
        </is>
      </c>
      <c r="T4629" s="70" t="n">
        <v>40</v>
      </c>
      <c r="U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TY104621</t>
        </is>
      </c>
      <c r="B4630" s="68" t="n">
        <v>46274</v>
      </c>
      <c r="C4630" s="69" t="n">
        <v>2026</v>
      </c>
      <c r="D4630" t="inlineStr">
        <is>
          <t>Sep</t>
        </is>
      </c>
      <c r="E4630" t="inlineStr">
        <is>
          <t>Asia</t>
        </is>
      </c>
      <c r="F4630" t="inlineStr">
        <is>
          <t>Thailand</t>
        </is>
      </c>
      <c r="G4630" t="inlineStr">
        <is>
          <t>Land Cruiser</t>
        </is>
      </c>
      <c r="H4630" t="inlineStr">
        <is>
          <t>Dealer retail</t>
        </is>
      </c>
      <c r="I4630" t="inlineStr">
        <is>
          <t>Company fleet</t>
        </is>
      </c>
      <c r="J4630" t="inlineStr">
        <is>
          <t>Hiroshi Tanaka</t>
        </is>
      </c>
      <c r="K4630" s="70" t="n">
        <v>39</v>
      </c>
      <c r="L4630" s="71" t="n">
        <v>7841708.41</v>
      </c>
      <c r="M4630" s="71" t="n">
        <v>305826627.99</v>
      </c>
      <c r="N4630" s="71" t="n">
        <v>9174798.84</v>
      </c>
      <c r="O4630" s="71" t="n">
        <v>296651829.15</v>
      </c>
      <c r="P4630" s="71" t="n">
        <v>220284697.44</v>
      </c>
      <c r="Q4630" s="71" t="n">
        <v>76367131.70999999</v>
      </c>
      <c r="R4630" t="inlineStr">
        <is>
          <t>BK-03</t>
        </is>
      </c>
      <c r="S4630" t="inlineStr">
        <is>
          <t>Petrol</t>
        </is>
      </c>
      <c r="T4630" s="70" t="n">
        <v>43</v>
      </c>
      <c r="U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TY104622</t>
        </is>
      </c>
      <c r="B4631" s="68" t="n">
        <v>46275</v>
      </c>
      <c r="C4631" s="69" t="n">
        <v>2026</v>
      </c>
      <c r="D4631" t="inlineStr">
        <is>
          <t>Sep</t>
        </is>
      </c>
      <c r="E4631" t="inlineStr">
        <is>
          <t>Japan</t>
        </is>
      </c>
      <c r="F4631" t="inlineStr">
        <is>
          <t>Japan</t>
        </is>
      </c>
      <c r="G4631" t="inlineStr">
        <is>
          <t>Corolla</t>
        </is>
      </c>
      <c r="H4631" t="inlineStr">
        <is>
          <t>Dealer retail</t>
        </is>
      </c>
      <c r="I4631" t="inlineStr">
        <is>
          <t>Private buyer</t>
        </is>
      </c>
      <c r="J4631" t="inlineStr">
        <is>
          <t>Mei Lin</t>
        </is>
      </c>
      <c r="K4631" s="70" t="n">
        <v>16</v>
      </c>
      <c r="L4631" s="71" t="n">
        <v>2868303.2</v>
      </c>
      <c r="M4631" s="71" t="n">
        <v>45892851.2</v>
      </c>
      <c r="N4631" s="71" t="n">
        <v>2294642.56</v>
      </c>
      <c r="O4631" s="71" t="n">
        <v>43598208.64</v>
      </c>
      <c r="P4631" s="71" t="n">
        <v>37284951.45</v>
      </c>
      <c r="Q4631" s="71" t="n">
        <v>6313257.19</v>
      </c>
      <c r="R4631" t="inlineStr">
        <is>
          <t>OS-02</t>
        </is>
      </c>
      <c r="S4631" t="inlineStr">
        <is>
          <t>Hybrid</t>
        </is>
      </c>
      <c r="T4631" s="70" t="n">
        <v>18</v>
      </c>
      <c r="U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TY104623</t>
        </is>
      </c>
      <c r="B4632" s="68" t="n">
        <v>46275</v>
      </c>
      <c r="C4632" s="69" t="n">
        <v>2026</v>
      </c>
      <c r="D4632" t="inlineStr">
        <is>
          <t>Sep</t>
        </is>
      </c>
      <c r="E4632" t="inlineStr">
        <is>
          <t>North America</t>
        </is>
      </c>
      <c r="F4632" t="inlineStr">
        <is>
          <t>USA</t>
        </is>
      </c>
      <c r="G4632" t="inlineStr">
        <is>
          <t>Corolla</t>
        </is>
      </c>
      <c r="H4632" t="inlineStr">
        <is>
          <t>Dealer retail</t>
        </is>
      </c>
      <c r="I4632" t="inlineStr">
        <is>
          <t>Private buyer</t>
        </is>
      </c>
      <c r="J4632" t="inlineStr">
        <is>
          <t>Arjun Mehta</t>
        </is>
      </c>
      <c r="K4632" s="70" t="n">
        <v>26</v>
      </c>
      <c r="L4632" s="71" t="n">
        <v>2957687.63</v>
      </c>
      <c r="M4632" s="71" t="n">
        <v>76899878.38</v>
      </c>
      <c r="N4632" s="71" t="n">
        <v>2306996.35</v>
      </c>
      <c r="O4632" s="71" t="n">
        <v>74592882.03</v>
      </c>
      <c r="P4632" s="71" t="n">
        <v>58388117.83</v>
      </c>
      <c r="Q4632" s="71" t="n">
        <v>16204764.2</v>
      </c>
      <c r="R4632" t="inlineStr">
        <is>
          <t>LA-04</t>
        </is>
      </c>
      <c r="S4632" t="inlineStr">
        <is>
          <t>Hybrid</t>
        </is>
      </c>
      <c r="T4632" s="70" t="n">
        <v>28</v>
      </c>
      <c r="U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TY104624</t>
        </is>
      </c>
      <c r="B4633" s="68" t="n">
        <v>46275</v>
      </c>
      <c r="C4633" s="69" t="n">
        <v>2026</v>
      </c>
      <c r="D4633" t="inlineStr">
        <is>
          <t>Sep</t>
        </is>
      </c>
      <c r="E4633" t="inlineStr">
        <is>
          <t>North America</t>
        </is>
      </c>
      <c r="F4633" t="inlineStr">
        <is>
          <t>Canada</t>
        </is>
      </c>
      <c r="G4633" t="inlineStr">
        <is>
          <t>RAV4</t>
        </is>
      </c>
      <c r="H4633" t="inlineStr">
        <is>
          <t>Dealer retail</t>
        </is>
      </c>
      <c r="I4633" t="inlineStr">
        <is>
          <t>Private buyer</t>
        </is>
      </c>
      <c r="J4633" t="inlineStr">
        <is>
          <t>Lucas Martin</t>
        </is>
      </c>
      <c r="K4633" s="70" t="n">
        <v>16</v>
      </c>
      <c r="L4633" s="71" t="n">
        <v>3686959.15</v>
      </c>
      <c r="M4633" s="71" t="n">
        <v>58991346.4</v>
      </c>
      <c r="N4633" s="71" t="n">
        <v>1179826.93</v>
      </c>
      <c r="O4633" s="71" t="n">
        <v>57811519.47</v>
      </c>
      <c r="P4633" s="71" t="n">
        <v>44047723.41</v>
      </c>
      <c r="Q4633" s="71" t="n">
        <v>13763796.06</v>
      </c>
      <c r="R4633" t="inlineStr">
        <is>
          <t>TO-02</t>
        </is>
      </c>
      <c r="S4633" t="inlineStr">
        <is>
          <t>Petrol</t>
        </is>
      </c>
      <c r="T4633" s="70" t="n">
        <v>15</v>
      </c>
      <c r="U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TY104625</t>
        </is>
      </c>
      <c r="B4634" s="68" t="n">
        <v>46275</v>
      </c>
      <c r="C4634" s="69" t="n">
        <v>2026</v>
      </c>
      <c r="D4634" t="inlineStr">
        <is>
          <t>Sep</t>
        </is>
      </c>
      <c r="E4634" t="inlineStr">
        <is>
          <t>North America</t>
        </is>
      </c>
      <c r="F4634" t="inlineStr">
        <is>
          <t>USA</t>
        </is>
      </c>
      <c r="G4634" t="inlineStr">
        <is>
          <t>bZ4X</t>
        </is>
      </c>
      <c r="H4634" t="inlineStr">
        <is>
          <t>Fleet</t>
        </is>
      </c>
      <c r="I4634" t="inlineStr">
        <is>
          <t>Company fleet</t>
        </is>
      </c>
      <c r="J4634" t="inlineStr">
        <is>
          <t>Hiroshi Tanaka</t>
        </is>
      </c>
      <c r="K4634" s="70" t="n">
        <v>49</v>
      </c>
      <c r="L4634" s="71" t="n">
        <v>7075748.93</v>
      </c>
      <c r="M4634" s="71" t="n">
        <v>346711697.57</v>
      </c>
      <c r="N4634" s="71" t="n">
        <v>0</v>
      </c>
      <c r="O4634" s="71" t="n">
        <v>346711697.57</v>
      </c>
      <c r="P4634" s="71" t="n">
        <v>255887905.83</v>
      </c>
      <c r="Q4634" s="71" t="n">
        <v>90823791.73999999</v>
      </c>
      <c r="R4634" t="inlineStr">
        <is>
          <t>TX-03</t>
        </is>
      </c>
      <c r="S4634" t="inlineStr">
        <is>
          <t>EV</t>
        </is>
      </c>
      <c r="T4634" s="70" t="n">
        <v>51</v>
      </c>
      <c r="U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TY104626</t>
        </is>
      </c>
      <c r="B4635" s="68" t="n">
        <v>46275</v>
      </c>
      <c r="C4635" s="69" t="n">
        <v>2026</v>
      </c>
      <c r="D4635" t="inlineStr">
        <is>
          <t>Sep</t>
        </is>
      </c>
      <c r="E4635" t="inlineStr">
        <is>
          <t>Europe</t>
        </is>
      </c>
      <c r="F4635" t="inlineStr">
        <is>
          <t>UK</t>
        </is>
      </c>
      <c r="G4635" t="inlineStr">
        <is>
          <t>Hilux</t>
        </is>
      </c>
      <c r="H4635" t="inlineStr">
        <is>
          <t>Fleet</t>
        </is>
      </c>
      <c r="I4635" t="inlineStr">
        <is>
          <t>Government</t>
        </is>
      </c>
      <c r="J4635" t="inlineStr">
        <is>
          <t>Mei Lin</t>
        </is>
      </c>
      <c r="K4635" s="70" t="n">
        <v>45</v>
      </c>
      <c r="L4635" s="71" t="n">
        <v>4086070.23</v>
      </c>
      <c r="M4635" s="71" t="n">
        <v>183873160.35</v>
      </c>
      <c r="N4635" s="71" t="n">
        <v>0</v>
      </c>
      <c r="O4635" s="71" t="n">
        <v>183873160.35</v>
      </c>
      <c r="P4635" s="71" t="n">
        <v>145799033.48</v>
      </c>
      <c r="Q4635" s="71" t="n">
        <v>38074126.87</v>
      </c>
      <c r="R4635" t="inlineStr">
        <is>
          <t>LN-01</t>
        </is>
      </c>
      <c r="S4635" t="inlineStr">
        <is>
          <t>Diesel</t>
        </is>
      </c>
      <c r="T4635" s="70" t="n">
        <v>45</v>
      </c>
      <c r="U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TY104627</t>
        </is>
      </c>
      <c r="B4636" s="68" t="n">
        <v>46275</v>
      </c>
      <c r="C4636" s="69" t="n">
        <v>2026</v>
      </c>
      <c r="D4636" t="inlineStr">
        <is>
          <t>Sep</t>
        </is>
      </c>
      <c r="E4636" t="inlineStr">
        <is>
          <t>North America</t>
        </is>
      </c>
      <c r="F4636" t="inlineStr">
        <is>
          <t>Canada</t>
        </is>
      </c>
      <c r="G4636" t="inlineStr">
        <is>
          <t>Corolla</t>
        </is>
      </c>
      <c r="H4636" t="inlineStr">
        <is>
          <t>Fleet</t>
        </is>
      </c>
      <c r="I4636" t="inlineStr">
        <is>
          <t>Private buyer</t>
        </is>
      </c>
      <c r="J4636" t="inlineStr">
        <is>
          <t>Mei Lin</t>
        </is>
      </c>
      <c r="K4636" s="70" t="n">
        <v>45</v>
      </c>
      <c r="L4636" s="71" t="n">
        <v>2734664.33</v>
      </c>
      <c r="M4636" s="71" t="n">
        <v>123059894.85</v>
      </c>
      <c r="N4636" s="71" t="n">
        <v>2461197.9</v>
      </c>
      <c r="O4636" s="71" t="n">
        <v>120598696.95</v>
      </c>
      <c r="P4636" s="71" t="n">
        <v>107104278.85</v>
      </c>
      <c r="Q4636" s="71" t="n">
        <v>13494418.1</v>
      </c>
      <c r="R4636" t="inlineStr">
        <is>
          <t>TO-03</t>
        </is>
      </c>
      <c r="S4636" t="inlineStr">
        <is>
          <t>Hybrid</t>
        </is>
      </c>
      <c r="T4636" s="70" t="n">
        <v>46</v>
      </c>
      <c r="U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TY104628</t>
        </is>
      </c>
      <c r="B4637" s="68" t="n">
        <v>46276</v>
      </c>
      <c r="C4637" s="69" t="n">
        <v>2026</v>
      </c>
      <c r="D4637" t="inlineStr">
        <is>
          <t>Sep</t>
        </is>
      </c>
      <c r="E4637" t="inlineStr">
        <is>
          <t>Asia</t>
        </is>
      </c>
      <c r="F4637" t="inlineStr">
        <is>
          <t>Thailand</t>
        </is>
      </c>
      <c r="G4637" t="inlineStr">
        <is>
          <t>Prius</t>
        </is>
      </c>
      <c r="H4637" t="inlineStr">
        <is>
          <t>Online reservation</t>
        </is>
      </c>
      <c r="I4637" t="inlineStr">
        <is>
          <t>Private buyer</t>
        </is>
      </c>
      <c r="J4637" t="inlineStr">
        <is>
          <t>Lucas Martin</t>
        </is>
      </c>
      <c r="K4637" s="70" t="n">
        <v>22</v>
      </c>
      <c r="L4637" s="71" t="n">
        <v>3591390.97</v>
      </c>
      <c r="M4637" s="71" t="n">
        <v>79010601.34</v>
      </c>
      <c r="N4637" s="71" t="n">
        <v>0</v>
      </c>
      <c r="O4637" s="71" t="n">
        <v>79010601.34</v>
      </c>
      <c r="P4637" s="71" t="n">
        <v>63763516.14</v>
      </c>
      <c r="Q4637" s="71" t="n">
        <v>15247085.2</v>
      </c>
      <c r="R4637" t="inlineStr">
        <is>
          <t>BK-03</t>
        </is>
      </c>
      <c r="S4637" t="inlineStr">
        <is>
          <t>Hybrid</t>
        </is>
      </c>
      <c r="T4637" s="70" t="n">
        <v>23</v>
      </c>
      <c r="U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TY104629</t>
        </is>
      </c>
      <c r="B4638" s="68" t="n">
        <v>46276</v>
      </c>
      <c r="C4638" s="69" t="n">
        <v>2026</v>
      </c>
      <c r="D4638" t="inlineStr">
        <is>
          <t>Sep</t>
        </is>
      </c>
      <c r="E4638" t="inlineStr">
        <is>
          <t>Europe</t>
        </is>
      </c>
      <c r="F4638" t="inlineStr">
        <is>
          <t>Germany</t>
        </is>
      </c>
      <c r="G4638" t="inlineStr">
        <is>
          <t>Corolla</t>
        </is>
      </c>
      <c r="H4638" t="inlineStr">
        <is>
          <t>Dealer retail</t>
        </is>
      </c>
      <c r="I4638" t="inlineStr">
        <is>
          <t>Private buyer</t>
        </is>
      </c>
      <c r="J4638" t="inlineStr">
        <is>
          <t>Sophie Müller</t>
        </is>
      </c>
      <c r="K4638" s="70" t="n">
        <v>15</v>
      </c>
      <c r="L4638" s="71" t="n">
        <v>2777709.29</v>
      </c>
      <c r="M4638" s="71" t="n">
        <v>41665639.35</v>
      </c>
      <c r="N4638" s="71" t="n">
        <v>833312.79</v>
      </c>
      <c r="O4638" s="71" t="n">
        <v>40832326.56</v>
      </c>
      <c r="P4638" s="71" t="n">
        <v>33838831.56</v>
      </c>
      <c r="Q4638" s="71" t="n">
        <v>6993495</v>
      </c>
      <c r="R4638" t="inlineStr">
        <is>
          <t>BE-02</t>
        </is>
      </c>
      <c r="S4638" t="inlineStr">
        <is>
          <t>Petrol</t>
        </is>
      </c>
      <c r="T4638" s="70" t="n">
        <v>15</v>
      </c>
      <c r="U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TY104630</t>
        </is>
      </c>
      <c r="B4639" s="68" t="n">
        <v>46276</v>
      </c>
      <c r="C4639" s="69" t="n">
        <v>2026</v>
      </c>
      <c r="D4639" t="inlineStr">
        <is>
          <t>Sep</t>
        </is>
      </c>
      <c r="E4639" t="inlineStr">
        <is>
          <t>North America</t>
        </is>
      </c>
      <c r="F4639" t="inlineStr">
        <is>
          <t>USA</t>
        </is>
      </c>
      <c r="G4639" t="inlineStr">
        <is>
          <t>Prius</t>
        </is>
      </c>
      <c r="H4639" t="inlineStr">
        <is>
          <t>Dealer retail</t>
        </is>
      </c>
      <c r="I4639" t="inlineStr">
        <is>
          <t>Private buyer</t>
        </is>
      </c>
      <c r="J4639" t="inlineStr">
        <is>
          <t>Wei Chen</t>
        </is>
      </c>
      <c r="K4639" s="70" t="n">
        <v>51</v>
      </c>
      <c r="L4639" s="71" t="n">
        <v>3795970.4</v>
      </c>
      <c r="M4639" s="71" t="n">
        <v>193594490.4</v>
      </c>
      <c r="N4639" s="71" t="n">
        <v>5807834.71</v>
      </c>
      <c r="O4639" s="71" t="n">
        <v>187786655.69</v>
      </c>
      <c r="P4639" s="71" t="n">
        <v>148137345.52</v>
      </c>
      <c r="Q4639" s="71" t="n">
        <v>39649310.17</v>
      </c>
      <c r="R4639" t="inlineStr">
        <is>
          <t>NY-01</t>
        </is>
      </c>
      <c r="S4639" t="inlineStr">
        <is>
          <t>Hybrid</t>
        </is>
      </c>
      <c r="T4639" s="70" t="n">
        <v>49</v>
      </c>
      <c r="U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TY104631</t>
        </is>
      </c>
      <c r="B4640" s="68" t="n">
        <v>46276</v>
      </c>
      <c r="C4640" s="69" t="n">
        <v>2026</v>
      </c>
      <c r="D4640" t="inlineStr">
        <is>
          <t>Sep</t>
        </is>
      </c>
      <c r="E4640" t="inlineStr">
        <is>
          <t>North America</t>
        </is>
      </c>
      <c r="F4640" t="inlineStr">
        <is>
          <t>USA</t>
        </is>
      </c>
      <c r="G4640" t="inlineStr">
        <is>
          <t>Corolla</t>
        </is>
      </c>
      <c r="H4640" t="inlineStr">
        <is>
          <t>Fleet</t>
        </is>
      </c>
      <c r="I4640" t="inlineStr">
        <is>
          <t>Private buyer</t>
        </is>
      </c>
      <c r="J4640" t="inlineStr">
        <is>
          <t>Priya Nair</t>
        </is>
      </c>
      <c r="K4640" s="70" t="n">
        <v>5</v>
      </c>
      <c r="L4640" s="71" t="n">
        <v>2847975.92</v>
      </c>
      <c r="M4640" s="71" t="n">
        <v>14239879.6</v>
      </c>
      <c r="N4640" s="71" t="n">
        <v>711993.98</v>
      </c>
      <c r="O4640" s="71" t="n">
        <v>13527885.62</v>
      </c>
      <c r="P4640" s="71" t="n">
        <v>11875597.7</v>
      </c>
      <c r="Q4640" s="71" t="n">
        <v>1652287.92</v>
      </c>
      <c r="R4640" t="inlineStr">
        <is>
          <t>NY-02</t>
        </is>
      </c>
      <c r="S4640" t="inlineStr">
        <is>
          <t>Petrol</t>
        </is>
      </c>
      <c r="T4640" s="70" t="n">
        <v>5</v>
      </c>
      <c r="U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TY104632</t>
        </is>
      </c>
      <c r="B4641" s="68" t="n">
        <v>46276</v>
      </c>
      <c r="C4641" s="69" t="n">
        <v>2026</v>
      </c>
      <c r="D4641" t="inlineStr">
        <is>
          <t>Sep</t>
        </is>
      </c>
      <c r="E4641" t="inlineStr">
        <is>
          <t>Europe</t>
        </is>
      </c>
      <c r="F4641" t="inlineStr">
        <is>
          <t>UK</t>
        </is>
      </c>
      <c r="G4641" t="inlineStr">
        <is>
          <t>Land Cruiser</t>
        </is>
      </c>
      <c r="H4641" t="inlineStr">
        <is>
          <t>Dealer retail</t>
        </is>
      </c>
      <c r="I4641" t="inlineStr">
        <is>
          <t>Private buyer</t>
        </is>
      </c>
      <c r="J4641" t="inlineStr">
        <is>
          <t>Amir Khan</t>
        </is>
      </c>
      <c r="K4641" s="70" t="n">
        <v>29</v>
      </c>
      <c r="L4641" s="71" t="n">
        <v>7800723.98</v>
      </c>
      <c r="M4641" s="71" t="n">
        <v>226220995.42</v>
      </c>
      <c r="N4641" s="71" t="n">
        <v>11311049.77</v>
      </c>
      <c r="O4641" s="71" t="n">
        <v>214909945.65</v>
      </c>
      <c r="P4641" s="71" t="n">
        <v>164469096.66</v>
      </c>
      <c r="Q4641" s="71" t="n">
        <v>50440848.99</v>
      </c>
      <c r="R4641" t="inlineStr">
        <is>
          <t>LN-04</t>
        </is>
      </c>
      <c r="S4641" t="inlineStr">
        <is>
          <t>Diesel</t>
        </is>
      </c>
      <c r="T4641" s="70" t="n">
        <v>29</v>
      </c>
      <c r="U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TY104633</t>
        </is>
      </c>
      <c r="B4642" s="68" t="n">
        <v>46276</v>
      </c>
      <c r="C4642" s="69" t="n">
        <v>2026</v>
      </c>
      <c r="D4642" t="inlineStr">
        <is>
          <t>Sep</t>
        </is>
      </c>
      <c r="E4642" t="inlineStr">
        <is>
          <t>Japan</t>
        </is>
      </c>
      <c r="F4642" t="inlineStr">
        <is>
          <t>Japan</t>
        </is>
      </c>
      <c r="G4642" t="inlineStr">
        <is>
          <t>Camry</t>
        </is>
      </c>
      <c r="H4642" t="inlineStr">
        <is>
          <t>Dealer retail</t>
        </is>
      </c>
      <c r="I4642" t="inlineStr">
        <is>
          <t>Private buyer</t>
        </is>
      </c>
      <c r="J4642" t="inlineStr">
        <is>
          <t>Arjun Mehta</t>
        </is>
      </c>
      <c r="K4642" s="70" t="n">
        <v>23</v>
      </c>
      <c r="L4642" s="71" t="n">
        <v>4141460.77</v>
      </c>
      <c r="M4642" s="71" t="n">
        <v>95253597.70999999</v>
      </c>
      <c r="N4642" s="71" t="n">
        <v>1905071.95</v>
      </c>
      <c r="O4642" s="71" t="n">
        <v>93348525.76000001</v>
      </c>
      <c r="P4642" s="71" t="n">
        <v>73825475.37</v>
      </c>
      <c r="Q4642" s="71" t="n">
        <v>19523050.39</v>
      </c>
      <c r="R4642" t="inlineStr">
        <is>
          <t>OS-02</t>
        </is>
      </c>
      <c r="S4642" t="inlineStr">
        <is>
          <t>Hybrid</t>
        </is>
      </c>
      <c r="T4642" s="70" t="n">
        <v>24</v>
      </c>
      <c r="U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TY104634</t>
        </is>
      </c>
      <c r="B4643" s="68" t="n">
        <v>46276</v>
      </c>
      <c r="C4643" s="69" t="n">
        <v>2026</v>
      </c>
      <c r="D4643" t="inlineStr">
        <is>
          <t>Sep</t>
        </is>
      </c>
      <c r="E4643" t="inlineStr">
        <is>
          <t>Asia</t>
        </is>
      </c>
      <c r="F4643" t="inlineStr">
        <is>
          <t>Indonesia</t>
        </is>
      </c>
      <c r="G4643" t="inlineStr">
        <is>
          <t>Camry</t>
        </is>
      </c>
      <c r="H4643" t="inlineStr">
        <is>
          <t>Dealer retail</t>
        </is>
      </c>
      <c r="I4643" t="inlineStr">
        <is>
          <t>Company fleet</t>
        </is>
      </c>
      <c r="J4643" t="inlineStr">
        <is>
          <t>Noah Smith</t>
        </is>
      </c>
      <c r="K4643" s="70" t="n">
        <v>46</v>
      </c>
      <c r="L4643" s="71" t="n">
        <v>4162611.87</v>
      </c>
      <c r="M4643" s="71" t="n">
        <v>191480146.02</v>
      </c>
      <c r="N4643" s="71" t="n">
        <v>5744404.38</v>
      </c>
      <c r="O4643" s="71" t="n">
        <v>185735741.64</v>
      </c>
      <c r="P4643" s="71" t="n">
        <v>151100047.42</v>
      </c>
      <c r="Q4643" s="71" t="n">
        <v>34635694.22</v>
      </c>
      <c r="R4643" t="inlineStr">
        <is>
          <t>JK-03</t>
        </is>
      </c>
      <c r="S4643" t="inlineStr">
        <is>
          <t>Hybrid</t>
        </is>
      </c>
      <c r="T4643" s="70" t="n">
        <v>46</v>
      </c>
      <c r="U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TY104635</t>
        </is>
      </c>
      <c r="B4644" s="68" t="n">
        <v>46276</v>
      </c>
      <c r="C4644" s="69" t="n">
        <v>2026</v>
      </c>
      <c r="D4644" t="inlineStr">
        <is>
          <t>Sep</t>
        </is>
      </c>
      <c r="E4644" t="inlineStr">
        <is>
          <t>Europe</t>
        </is>
      </c>
      <c r="F4644" t="inlineStr">
        <is>
          <t>France</t>
        </is>
      </c>
      <c r="G4644" t="inlineStr">
        <is>
          <t>Prius</t>
        </is>
      </c>
      <c r="H4644" t="inlineStr">
        <is>
          <t>Dealer retail</t>
        </is>
      </c>
      <c r="I4644" t="inlineStr">
        <is>
          <t>Private buyer</t>
        </is>
      </c>
      <c r="J4644" t="inlineStr">
        <is>
          <t>Omar Haddad</t>
        </is>
      </c>
      <c r="K4644" s="70" t="n">
        <v>32</v>
      </c>
      <c r="L4644" s="71" t="n">
        <v>3922243.42</v>
      </c>
      <c r="M4644" s="71" t="n">
        <v>125511789.44</v>
      </c>
      <c r="N4644" s="71" t="n">
        <v>2510235.79</v>
      </c>
      <c r="O4644" s="71" t="n">
        <v>123001553.65</v>
      </c>
      <c r="P4644" s="71" t="n">
        <v>93482722.91</v>
      </c>
      <c r="Q4644" s="71" t="n">
        <v>29518830.74</v>
      </c>
      <c r="R4644" t="inlineStr">
        <is>
          <t>PA-01</t>
        </is>
      </c>
      <c r="S4644" t="inlineStr">
        <is>
          <t>Hybrid</t>
        </is>
      </c>
      <c r="T4644" s="70" t="n">
        <v>33</v>
      </c>
      <c r="U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TY104636</t>
        </is>
      </c>
      <c r="B4645" s="68" t="n">
        <v>46276</v>
      </c>
      <c r="C4645" s="69" t="n">
        <v>2026</v>
      </c>
      <c r="D4645" t="inlineStr">
        <is>
          <t>Sep</t>
        </is>
      </c>
      <c r="E4645" t="inlineStr">
        <is>
          <t>Japan</t>
        </is>
      </c>
      <c r="F4645" t="inlineStr">
        <is>
          <t>Japan</t>
        </is>
      </c>
      <c r="G4645" t="inlineStr">
        <is>
          <t>Hilux</t>
        </is>
      </c>
      <c r="H4645" t="inlineStr">
        <is>
          <t>Online reservation</t>
        </is>
      </c>
      <c r="I4645" t="inlineStr">
        <is>
          <t>Private buyer</t>
        </is>
      </c>
      <c r="J4645" t="inlineStr">
        <is>
          <t>Hiroshi Tanaka</t>
        </is>
      </c>
      <c r="K4645" s="70" t="n">
        <v>24</v>
      </c>
      <c r="L4645" s="71" t="n">
        <v>4017779.22</v>
      </c>
      <c r="M4645" s="71" t="n">
        <v>96426701.28</v>
      </c>
      <c r="N4645" s="71" t="n">
        <v>2892801.04</v>
      </c>
      <c r="O4645" s="71" t="n">
        <v>93533900.23999999</v>
      </c>
      <c r="P4645" s="71" t="n">
        <v>78685733.97</v>
      </c>
      <c r="Q4645" s="71" t="n">
        <v>14848166.27</v>
      </c>
      <c r="R4645" t="inlineStr">
        <is>
          <t>OS-03</t>
        </is>
      </c>
      <c r="S4645" t="inlineStr">
        <is>
          <t>Diesel</t>
        </is>
      </c>
      <c r="T4645" s="70" t="n">
        <v>24</v>
      </c>
      <c r="U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TY104637</t>
        </is>
      </c>
      <c r="B4646" s="68" t="n">
        <v>46276</v>
      </c>
      <c r="C4646" s="69" t="n">
        <v>2026</v>
      </c>
      <c r="D4646" t="inlineStr">
        <is>
          <t>Sep</t>
        </is>
      </c>
      <c r="E4646" t="inlineStr">
        <is>
          <t>Middle East</t>
        </is>
      </c>
      <c r="F4646" t="inlineStr">
        <is>
          <t>Saudi Arabia</t>
        </is>
      </c>
      <c r="G4646" t="inlineStr">
        <is>
          <t>Hilux</t>
        </is>
      </c>
      <c r="H4646" t="inlineStr">
        <is>
          <t>Fleet</t>
        </is>
      </c>
      <c r="I4646" t="inlineStr">
        <is>
          <t>Private buyer</t>
        </is>
      </c>
      <c r="J4646" t="inlineStr">
        <is>
          <t>Lucas Martin</t>
        </is>
      </c>
      <c r="K4646" s="70" t="n">
        <v>36</v>
      </c>
      <c r="L4646" s="71" t="n">
        <v>3992366.18</v>
      </c>
      <c r="M4646" s="71" t="n">
        <v>143725182.48</v>
      </c>
      <c r="N4646" s="71" t="n">
        <v>2874503.65</v>
      </c>
      <c r="O4646" s="71" t="n">
        <v>140850678.83</v>
      </c>
      <c r="P4646" s="71" t="n">
        <v>114081814.95</v>
      </c>
      <c r="Q4646" s="71" t="n">
        <v>26768863.88</v>
      </c>
      <c r="R4646" t="inlineStr">
        <is>
          <t>RY-03</t>
        </is>
      </c>
      <c r="S4646" t="inlineStr">
        <is>
          <t>Diesel</t>
        </is>
      </c>
      <c r="T4646" s="70" t="n">
        <v>37</v>
      </c>
      <c r="U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TY104638</t>
        </is>
      </c>
      <c r="B4647" s="68" t="n">
        <v>46277</v>
      </c>
      <c r="C4647" s="69" t="n">
        <v>2026</v>
      </c>
      <c r="D4647" t="inlineStr">
        <is>
          <t>Sep</t>
        </is>
      </c>
      <c r="E4647" t="inlineStr">
        <is>
          <t>North America</t>
        </is>
      </c>
      <c r="F4647" t="inlineStr">
        <is>
          <t>USA</t>
        </is>
      </c>
      <c r="G4647" t="inlineStr">
        <is>
          <t>RAV4</t>
        </is>
      </c>
      <c r="H4647" t="inlineStr">
        <is>
          <t>Online reservation</t>
        </is>
      </c>
      <c r="I4647" t="inlineStr">
        <is>
          <t>Company fleet</t>
        </is>
      </c>
      <c r="J4647" t="inlineStr">
        <is>
          <t>Omar Haddad</t>
        </is>
      </c>
      <c r="K4647" s="70" t="n">
        <v>6</v>
      </c>
      <c r="L4647" s="71" t="n">
        <v>3741288.82</v>
      </c>
      <c r="M4647" s="71" t="n">
        <v>22447732.92</v>
      </c>
      <c r="N4647" s="71" t="n">
        <v>0</v>
      </c>
      <c r="O4647" s="71" t="n">
        <v>22447732.92</v>
      </c>
      <c r="P4647" s="71" t="n">
        <v>16389583.46</v>
      </c>
      <c r="Q4647" s="71" t="n">
        <v>6058149.46</v>
      </c>
      <c r="R4647" t="inlineStr">
        <is>
          <t>NY-01</t>
        </is>
      </c>
      <c r="S4647" t="inlineStr">
        <is>
          <t>Hybrid</t>
        </is>
      </c>
      <c r="T4647" s="70" t="n">
        <v>6</v>
      </c>
      <c r="U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TY104639</t>
        </is>
      </c>
      <c r="B4648" s="68" t="n">
        <v>46277</v>
      </c>
      <c r="C4648" s="69" t="n">
        <v>2026</v>
      </c>
      <c r="D4648" t="inlineStr">
        <is>
          <t>Sep</t>
        </is>
      </c>
      <c r="E4648" t="inlineStr">
        <is>
          <t>Japan</t>
        </is>
      </c>
      <c r="F4648" t="inlineStr">
        <is>
          <t>Japan</t>
        </is>
      </c>
      <c r="G4648" t="inlineStr">
        <is>
          <t>Hilux</t>
        </is>
      </c>
      <c r="H4648" t="inlineStr">
        <is>
          <t>Dealer retail</t>
        </is>
      </c>
      <c r="I4648" t="inlineStr">
        <is>
          <t>Private buyer</t>
        </is>
      </c>
      <c r="J4648" t="inlineStr">
        <is>
          <t>Aisha Bello</t>
        </is>
      </c>
      <c r="K4648" s="70" t="n">
        <v>16</v>
      </c>
      <c r="L4648" s="71" t="n">
        <v>4072871.74</v>
      </c>
      <c r="M4648" s="71" t="n">
        <v>65165947.84</v>
      </c>
      <c r="N4648" s="71" t="n">
        <v>3258297.39</v>
      </c>
      <c r="O4648" s="71" t="n">
        <v>61907650.45</v>
      </c>
      <c r="P4648" s="71" t="n">
        <v>50653379.06</v>
      </c>
      <c r="Q4648" s="71" t="n">
        <v>11254271.39</v>
      </c>
      <c r="R4648" t="inlineStr">
        <is>
          <t>TK-04</t>
        </is>
      </c>
      <c r="S4648" t="inlineStr">
        <is>
          <t>Diesel</t>
        </is>
      </c>
      <c r="T4648" s="70" t="n">
        <v>16</v>
      </c>
      <c r="U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TY104640</t>
        </is>
      </c>
      <c r="B4649" s="68" t="n">
        <v>46277</v>
      </c>
      <c r="C4649" s="69" t="n">
        <v>2026</v>
      </c>
      <c r="D4649" t="inlineStr">
        <is>
          <t>Sep</t>
        </is>
      </c>
      <c r="E4649" t="inlineStr">
        <is>
          <t>Europe</t>
        </is>
      </c>
      <c r="F4649" t="inlineStr">
        <is>
          <t>France</t>
        </is>
      </c>
      <c r="G4649" t="inlineStr">
        <is>
          <t>bZ4X</t>
        </is>
      </c>
      <c r="H4649" t="inlineStr">
        <is>
          <t>Dealer retail</t>
        </is>
      </c>
      <c r="I4649" t="inlineStr">
        <is>
          <t>Private buyer</t>
        </is>
      </c>
      <c r="J4649" t="inlineStr">
        <is>
          <t>Ravindra Patil</t>
        </is>
      </c>
      <c r="K4649" s="70" t="n">
        <v>41</v>
      </c>
      <c r="L4649" s="71" t="n">
        <v>7134879.01</v>
      </c>
      <c r="M4649" s="71" t="n">
        <v>292530039.41</v>
      </c>
      <c r="N4649" s="71" t="n">
        <v>5850600.79</v>
      </c>
      <c r="O4649" s="71" t="n">
        <v>286679438.62</v>
      </c>
      <c r="P4649" s="71" t="n">
        <v>213549521.88</v>
      </c>
      <c r="Q4649" s="71" t="n">
        <v>73129916.73999999</v>
      </c>
      <c r="R4649" t="inlineStr">
        <is>
          <t>PA-04</t>
        </is>
      </c>
      <c r="S4649" t="inlineStr">
        <is>
          <t>EV</t>
        </is>
      </c>
      <c r="T4649" s="70" t="n">
        <v>45</v>
      </c>
      <c r="U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TY104641</t>
        </is>
      </c>
      <c r="B4650" s="68" t="n">
        <v>46277</v>
      </c>
      <c r="C4650" s="69" t="n">
        <v>2026</v>
      </c>
      <c r="D4650" t="inlineStr">
        <is>
          <t>Sep</t>
        </is>
      </c>
      <c r="E4650" t="inlineStr">
        <is>
          <t>Asia</t>
        </is>
      </c>
      <c r="F4650" t="inlineStr">
        <is>
          <t>Indonesia</t>
        </is>
      </c>
      <c r="G4650" t="inlineStr">
        <is>
          <t>Corolla</t>
        </is>
      </c>
      <c r="H4650" t="inlineStr">
        <is>
          <t>Dealer retail</t>
        </is>
      </c>
      <c r="I4650" t="inlineStr">
        <is>
          <t>Private buyer</t>
        </is>
      </c>
      <c r="J4650" t="inlineStr">
        <is>
          <t>Wei Chen</t>
        </is>
      </c>
      <c r="K4650" s="70" t="n">
        <v>20</v>
      </c>
      <c r="L4650" s="71" t="n">
        <v>2873133.82</v>
      </c>
      <c r="M4650" s="71" t="n">
        <v>57462676.4</v>
      </c>
      <c r="N4650" s="71" t="n">
        <v>2873133.82</v>
      </c>
      <c r="O4650" s="71" t="n">
        <v>54589542.58</v>
      </c>
      <c r="P4650" s="71" t="n">
        <v>47507050.27</v>
      </c>
      <c r="Q4650" s="71" t="n">
        <v>7082492.31</v>
      </c>
      <c r="R4650" t="inlineStr">
        <is>
          <t>JK-03</t>
        </is>
      </c>
      <c r="S4650" t="inlineStr">
        <is>
          <t>Hybrid</t>
        </is>
      </c>
      <c r="T4650" s="70" t="n">
        <v>21</v>
      </c>
      <c r="U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TY104642</t>
        </is>
      </c>
      <c r="B4651" s="68" t="n">
        <v>46277</v>
      </c>
      <c r="C4651" s="69" t="n">
        <v>2026</v>
      </c>
      <c r="D4651" t="inlineStr">
        <is>
          <t>Sep</t>
        </is>
      </c>
      <c r="E4651" t="inlineStr">
        <is>
          <t>North America</t>
        </is>
      </c>
      <c r="F4651" t="inlineStr">
        <is>
          <t>USA</t>
        </is>
      </c>
      <c r="G4651" t="inlineStr">
        <is>
          <t>Corolla</t>
        </is>
      </c>
      <c r="H4651" t="inlineStr">
        <is>
          <t>Dealer retail</t>
        </is>
      </c>
      <c r="I4651" t="inlineStr">
        <is>
          <t>Private buyer</t>
        </is>
      </c>
      <c r="J4651" t="inlineStr">
        <is>
          <t>Mei Lin</t>
        </is>
      </c>
      <c r="K4651" s="70" t="n">
        <v>17</v>
      </c>
      <c r="L4651" s="71" t="n">
        <v>2791517.27</v>
      </c>
      <c r="M4651" s="71" t="n">
        <v>47455793.59</v>
      </c>
      <c r="N4651" s="71" t="n">
        <v>2372789.68</v>
      </c>
      <c r="O4651" s="71" t="n">
        <v>45083003.91</v>
      </c>
      <c r="P4651" s="71" t="n">
        <v>38813244.04</v>
      </c>
      <c r="Q4651" s="71" t="n">
        <v>6269759.87</v>
      </c>
      <c r="R4651" t="inlineStr">
        <is>
          <t>NY-03</t>
        </is>
      </c>
      <c r="S4651" t="inlineStr">
        <is>
          <t>Petrol</t>
        </is>
      </c>
      <c r="T4651" s="70" t="n">
        <v>18</v>
      </c>
      <c r="U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TY104643</t>
        </is>
      </c>
      <c r="B4652" s="68" t="n">
        <v>46277</v>
      </c>
      <c r="C4652" s="69" t="n">
        <v>2026</v>
      </c>
      <c r="D4652" t="inlineStr">
        <is>
          <t>Sep</t>
        </is>
      </c>
      <c r="E4652" t="inlineStr">
        <is>
          <t>Japan</t>
        </is>
      </c>
      <c r="F4652" t="inlineStr">
        <is>
          <t>Japan</t>
        </is>
      </c>
      <c r="G4652" t="inlineStr">
        <is>
          <t>Corolla</t>
        </is>
      </c>
      <c r="H4652" t="inlineStr">
        <is>
          <t>Dealer retail</t>
        </is>
      </c>
      <c r="I4652" t="inlineStr">
        <is>
          <t>Private buyer</t>
        </is>
      </c>
      <c r="J4652" t="inlineStr">
        <is>
          <t>Sara Rossi</t>
        </is>
      </c>
      <c r="K4652" s="70" t="n">
        <v>24</v>
      </c>
      <c r="L4652" s="71" t="n">
        <v>2837661.58</v>
      </c>
      <c r="M4652" s="71" t="n">
        <v>68103877.92</v>
      </c>
      <c r="N4652" s="71" t="n">
        <v>1362077.56</v>
      </c>
      <c r="O4652" s="71" t="n">
        <v>66741800.36</v>
      </c>
      <c r="P4652" s="71" t="n">
        <v>54639970.13</v>
      </c>
      <c r="Q4652" s="71" t="n">
        <v>12101830.23</v>
      </c>
      <c r="R4652" t="inlineStr">
        <is>
          <t>OS-03</t>
        </is>
      </c>
      <c r="S4652" t="inlineStr">
        <is>
          <t>Hybrid</t>
        </is>
      </c>
      <c r="T4652" s="70" t="n">
        <v>25</v>
      </c>
      <c r="U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TY104644</t>
        </is>
      </c>
      <c r="B4653" s="68" t="n">
        <v>46277</v>
      </c>
      <c r="C4653" s="69" t="n">
        <v>2026</v>
      </c>
      <c r="D4653" t="inlineStr">
        <is>
          <t>Sep</t>
        </is>
      </c>
      <c r="E4653" t="inlineStr">
        <is>
          <t>Europe</t>
        </is>
      </c>
      <c r="F4653" t="inlineStr">
        <is>
          <t>France</t>
        </is>
      </c>
      <c r="G4653" t="inlineStr">
        <is>
          <t>Hilux</t>
        </is>
      </c>
      <c r="H4653" t="inlineStr">
        <is>
          <t>Dealer retail</t>
        </is>
      </c>
      <c r="I4653" t="inlineStr">
        <is>
          <t>Private buyer</t>
        </is>
      </c>
      <c r="J4653" t="inlineStr">
        <is>
          <t>Priya Nair</t>
        </is>
      </c>
      <c r="K4653" s="70" t="n">
        <v>5</v>
      </c>
      <c r="L4653" s="71" t="n">
        <v>3858769.95</v>
      </c>
      <c r="M4653" s="71" t="n">
        <v>19293849.75</v>
      </c>
      <c r="N4653" s="71" t="n">
        <v>0</v>
      </c>
      <c r="O4653" s="71" t="n">
        <v>19293849.75</v>
      </c>
      <c r="P4653" s="71" t="n">
        <v>16440654.31</v>
      </c>
      <c r="Q4653" s="71" t="n">
        <v>2853195.44</v>
      </c>
      <c r="R4653" t="inlineStr">
        <is>
          <t>PA-03</t>
        </is>
      </c>
      <c r="S4653" t="inlineStr">
        <is>
          <t>Diesel</t>
        </is>
      </c>
      <c r="T4653" s="70" t="n">
        <v>5</v>
      </c>
      <c r="U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TY104645</t>
        </is>
      </c>
      <c r="B4654" s="68" t="n">
        <v>46278</v>
      </c>
      <c r="C4654" s="69" t="n">
        <v>2026</v>
      </c>
      <c r="D4654" t="inlineStr">
        <is>
          <t>Sep</t>
        </is>
      </c>
      <c r="E4654" t="inlineStr">
        <is>
          <t>North America</t>
        </is>
      </c>
      <c r="F4654" t="inlineStr">
        <is>
          <t>Canada</t>
        </is>
      </c>
      <c r="G4654" t="inlineStr">
        <is>
          <t>Land Cruiser</t>
        </is>
      </c>
      <c r="H4654" t="inlineStr">
        <is>
          <t>Fleet</t>
        </is>
      </c>
      <c r="I4654" t="inlineStr">
        <is>
          <t>Company fleet</t>
        </is>
      </c>
      <c r="J4654" t="inlineStr">
        <is>
          <t>Hiroshi Tanaka</t>
        </is>
      </c>
      <c r="K4654" s="70" t="n">
        <v>35</v>
      </c>
      <c r="L4654" s="71" t="n">
        <v>7927422.24</v>
      </c>
      <c r="M4654" s="71" t="n">
        <v>277459778.4</v>
      </c>
      <c r="N4654" s="71" t="n">
        <v>0</v>
      </c>
      <c r="O4654" s="71" t="n">
        <v>277459778.4</v>
      </c>
      <c r="P4654" s="71" t="n">
        <v>196035319.23</v>
      </c>
      <c r="Q4654" s="71" t="n">
        <v>81424459.17</v>
      </c>
      <c r="R4654" t="inlineStr">
        <is>
          <t>TO-04</t>
        </is>
      </c>
      <c r="S4654" t="inlineStr">
        <is>
          <t>Petrol</t>
        </is>
      </c>
      <c r="T4654" s="70" t="n">
        <v>36</v>
      </c>
      <c r="U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TY104646</t>
        </is>
      </c>
      <c r="B4655" s="68" t="n">
        <v>46278</v>
      </c>
      <c r="C4655" s="69" t="n">
        <v>2026</v>
      </c>
      <c r="D4655" t="inlineStr">
        <is>
          <t>Sep</t>
        </is>
      </c>
      <c r="E4655" t="inlineStr">
        <is>
          <t>Europe</t>
        </is>
      </c>
      <c r="F4655" t="inlineStr">
        <is>
          <t>France</t>
        </is>
      </c>
      <c r="G4655" t="inlineStr">
        <is>
          <t>Camry</t>
        </is>
      </c>
      <c r="H4655" t="inlineStr">
        <is>
          <t>Dealer retail</t>
        </is>
      </c>
      <c r="I4655" t="inlineStr">
        <is>
          <t>Company fleet</t>
        </is>
      </c>
      <c r="J4655" t="inlineStr">
        <is>
          <t>Aisha Bello</t>
        </is>
      </c>
      <c r="K4655" s="70" t="n">
        <v>16</v>
      </c>
      <c r="L4655" s="71" t="n">
        <v>4104569.74</v>
      </c>
      <c r="M4655" s="71" t="n">
        <v>65673115.84</v>
      </c>
      <c r="N4655" s="71" t="n">
        <v>3283655.79</v>
      </c>
      <c r="O4655" s="71" t="n">
        <v>62389460.05</v>
      </c>
      <c r="P4655" s="71" t="n">
        <v>50918712.08</v>
      </c>
      <c r="Q4655" s="71" t="n">
        <v>11470747.97</v>
      </c>
      <c r="R4655" t="inlineStr">
        <is>
          <t>PA-01</t>
        </is>
      </c>
      <c r="S4655" t="inlineStr">
        <is>
          <t>Hybrid</t>
        </is>
      </c>
      <c r="T4655" s="70" t="n">
        <v>17</v>
      </c>
      <c r="U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TY104647</t>
        </is>
      </c>
      <c r="B4656" s="68" t="n">
        <v>46278</v>
      </c>
      <c r="C4656" s="69" t="n">
        <v>2026</v>
      </c>
      <c r="D4656" t="inlineStr">
        <is>
          <t>Sep</t>
        </is>
      </c>
      <c r="E4656" t="inlineStr">
        <is>
          <t>Middle East</t>
        </is>
      </c>
      <c r="F4656" t="inlineStr">
        <is>
          <t>UAE</t>
        </is>
      </c>
      <c r="G4656" t="inlineStr">
        <is>
          <t>Camry</t>
        </is>
      </c>
      <c r="H4656" t="inlineStr">
        <is>
          <t>Online reservation</t>
        </is>
      </c>
      <c r="I4656" t="inlineStr">
        <is>
          <t>Company fleet</t>
        </is>
      </c>
      <c r="J4656" t="inlineStr">
        <is>
          <t>Carlos Silva</t>
        </is>
      </c>
      <c r="K4656" s="70" t="n">
        <v>23</v>
      </c>
      <c r="L4656" s="71" t="n">
        <v>3838917.23</v>
      </c>
      <c r="M4656" s="71" t="n">
        <v>88295096.29000001</v>
      </c>
      <c r="N4656" s="71" t="n">
        <v>1765901.93</v>
      </c>
      <c r="O4656" s="71" t="n">
        <v>86529194.36</v>
      </c>
      <c r="P4656" s="71" t="n">
        <v>75680175.03</v>
      </c>
      <c r="Q4656" s="71" t="n">
        <v>10849019.33</v>
      </c>
      <c r="R4656" t="inlineStr">
        <is>
          <t>DB-02</t>
        </is>
      </c>
      <c r="S4656" t="inlineStr">
        <is>
          <t>Hybrid</t>
        </is>
      </c>
      <c r="T4656" s="70" t="n">
        <v>23</v>
      </c>
      <c r="U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TY104648</t>
        </is>
      </c>
      <c r="B4657" s="68" t="n">
        <v>46278</v>
      </c>
      <c r="C4657" s="69" t="n">
        <v>2026</v>
      </c>
      <c r="D4657" t="inlineStr">
        <is>
          <t>Sep</t>
        </is>
      </c>
      <c r="E4657" t="inlineStr">
        <is>
          <t>Asia</t>
        </is>
      </c>
      <c r="F4657" t="inlineStr">
        <is>
          <t>India</t>
        </is>
      </c>
      <c r="G4657" t="inlineStr">
        <is>
          <t>Camry</t>
        </is>
      </c>
      <c r="H4657" t="inlineStr">
        <is>
          <t>Dealer retail</t>
        </is>
      </c>
      <c r="I4657" t="inlineStr">
        <is>
          <t>Company fleet</t>
        </is>
      </c>
      <c r="J4657" t="inlineStr">
        <is>
          <t>Aisha Bello</t>
        </is>
      </c>
      <c r="K4657" s="70" t="n">
        <v>32</v>
      </c>
      <c r="L4657" s="71" t="n">
        <v>4089118.39</v>
      </c>
      <c r="M4657" s="71" t="n">
        <v>130851788.48</v>
      </c>
      <c r="N4657" s="71" t="n">
        <v>0</v>
      </c>
      <c r="O4657" s="71" t="n">
        <v>130851788.48</v>
      </c>
      <c r="P4657" s="71" t="n">
        <v>101670374.48</v>
      </c>
      <c r="Q4657" s="71" t="n">
        <v>29181414</v>
      </c>
      <c r="R4657" t="inlineStr">
        <is>
          <t>BL-01</t>
        </is>
      </c>
      <c r="S4657" t="inlineStr">
        <is>
          <t>Hybrid</t>
        </is>
      </c>
      <c r="T4657" s="70" t="n">
        <v>31</v>
      </c>
      <c r="U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TY104649</t>
        </is>
      </c>
      <c r="B4658" s="68" t="n">
        <v>46278</v>
      </c>
      <c r="C4658" s="69" t="n">
        <v>2026</v>
      </c>
      <c r="D4658" t="inlineStr">
        <is>
          <t>Sep</t>
        </is>
      </c>
      <c r="E4658" t="inlineStr">
        <is>
          <t>North America</t>
        </is>
      </c>
      <c r="F4658" t="inlineStr">
        <is>
          <t>USA</t>
        </is>
      </c>
      <c r="G4658" t="inlineStr">
        <is>
          <t>Hilux</t>
        </is>
      </c>
      <c r="H4658" t="inlineStr">
        <is>
          <t>Dealer retail</t>
        </is>
      </c>
      <c r="I4658" t="inlineStr">
        <is>
          <t>Company fleet</t>
        </is>
      </c>
      <c r="J4658" t="inlineStr">
        <is>
          <t>Sara Rossi</t>
        </is>
      </c>
      <c r="K4658" s="70" t="n">
        <v>25</v>
      </c>
      <c r="L4658" s="71" t="n">
        <v>4208909.76</v>
      </c>
      <c r="M4658" s="71" t="n">
        <v>105222744</v>
      </c>
      <c r="N4658" s="71" t="n">
        <v>3156682.32</v>
      </c>
      <c r="O4658" s="71" t="n">
        <v>102066061.68</v>
      </c>
      <c r="P4658" s="71" t="n">
        <v>80546644.12</v>
      </c>
      <c r="Q4658" s="71" t="n">
        <v>21519417.56</v>
      </c>
      <c r="R4658" t="inlineStr">
        <is>
          <t>LA-03</t>
        </is>
      </c>
      <c r="S4658" t="inlineStr">
        <is>
          <t>Diesel</t>
        </is>
      </c>
      <c r="T4658" s="70" t="n">
        <v>26</v>
      </c>
      <c r="U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TY104650</t>
        </is>
      </c>
      <c r="B4659" s="68" t="n">
        <v>46278</v>
      </c>
      <c r="C4659" s="69" t="n">
        <v>2026</v>
      </c>
      <c r="D4659" t="inlineStr">
        <is>
          <t>Sep</t>
        </is>
      </c>
      <c r="E4659" t="inlineStr">
        <is>
          <t>North America</t>
        </is>
      </c>
      <c r="F4659" t="inlineStr">
        <is>
          <t>Canada</t>
        </is>
      </c>
      <c r="G4659" t="inlineStr">
        <is>
          <t>Hilux</t>
        </is>
      </c>
      <c r="H4659" t="inlineStr">
        <is>
          <t>Dealer retail</t>
        </is>
      </c>
      <c r="I4659" t="inlineStr">
        <is>
          <t>Company fleet</t>
        </is>
      </c>
      <c r="J4659" t="inlineStr">
        <is>
          <t>Noah Smith</t>
        </is>
      </c>
      <c r="K4659" s="70" t="n">
        <v>28</v>
      </c>
      <c r="L4659" s="71" t="n">
        <v>3895031.78</v>
      </c>
      <c r="M4659" s="71" t="n">
        <v>109060889.84</v>
      </c>
      <c r="N4659" s="71" t="n">
        <v>0</v>
      </c>
      <c r="O4659" s="71" t="n">
        <v>109060889.84</v>
      </c>
      <c r="P4659" s="71" t="n">
        <v>87435904.38</v>
      </c>
      <c r="Q4659" s="71" t="n">
        <v>21624985.46</v>
      </c>
      <c r="R4659" t="inlineStr">
        <is>
          <t>TO-02</t>
        </is>
      </c>
      <c r="S4659" t="inlineStr">
        <is>
          <t>Petrol</t>
        </is>
      </c>
      <c r="T4659" s="70" t="n">
        <v>30</v>
      </c>
      <c r="U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TY104651</t>
        </is>
      </c>
      <c r="B4660" s="68" t="n">
        <v>46278</v>
      </c>
      <c r="C4660" s="69" t="n">
        <v>2026</v>
      </c>
      <c r="D4660" t="inlineStr">
        <is>
          <t>Sep</t>
        </is>
      </c>
      <c r="E4660" t="inlineStr">
        <is>
          <t>North America</t>
        </is>
      </c>
      <c r="F4660" t="inlineStr">
        <is>
          <t>Canada</t>
        </is>
      </c>
      <c r="G4660" t="inlineStr">
        <is>
          <t>Corolla</t>
        </is>
      </c>
      <c r="H4660" t="inlineStr">
        <is>
          <t>Dealer retail</t>
        </is>
      </c>
      <c r="I4660" t="inlineStr">
        <is>
          <t>Private buyer</t>
        </is>
      </c>
      <c r="J4660" t="inlineStr">
        <is>
          <t>Ravindra Patil</t>
        </is>
      </c>
      <c r="K4660" s="70" t="n">
        <v>35</v>
      </c>
      <c r="L4660" s="71" t="n">
        <v>2677195.05</v>
      </c>
      <c r="M4660" s="71" t="n">
        <v>93701826.75</v>
      </c>
      <c r="N4660" s="71" t="n">
        <v>2811054.8</v>
      </c>
      <c r="O4660" s="71" t="n">
        <v>90890771.95</v>
      </c>
      <c r="P4660" s="71" t="n">
        <v>82689859.52</v>
      </c>
      <c r="Q4660" s="71" t="n">
        <v>8200912.43</v>
      </c>
      <c r="R4660" t="inlineStr">
        <is>
          <t>TO-04</t>
        </is>
      </c>
      <c r="S4660" t="inlineStr">
        <is>
          <t>Petrol</t>
        </is>
      </c>
      <c r="T4660" s="70" t="n">
        <v>36</v>
      </c>
      <c r="U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TY104652</t>
        </is>
      </c>
      <c r="B4661" s="68" t="n">
        <v>46278</v>
      </c>
      <c r="C4661" s="69" t="n">
        <v>2026</v>
      </c>
      <c r="D4661" t="inlineStr">
        <is>
          <t>Sep</t>
        </is>
      </c>
      <c r="E4661" t="inlineStr">
        <is>
          <t>North America</t>
        </is>
      </c>
      <c r="F4661" t="inlineStr">
        <is>
          <t>USA</t>
        </is>
      </c>
      <c r="G4661" t="inlineStr">
        <is>
          <t>Camry</t>
        </is>
      </c>
      <c r="H4661" t="inlineStr">
        <is>
          <t>Online reservation</t>
        </is>
      </c>
      <c r="I4661" t="inlineStr">
        <is>
          <t>Private buyer</t>
        </is>
      </c>
      <c r="J4661" t="inlineStr">
        <is>
          <t>Hiroshi Tanaka</t>
        </is>
      </c>
      <c r="K4661" s="70" t="n">
        <v>32</v>
      </c>
      <c r="L4661" s="71" t="n">
        <v>3766699.74</v>
      </c>
      <c r="M4661" s="71" t="n">
        <v>120534391.68</v>
      </c>
      <c r="N4661" s="71" t="n">
        <v>6026719.58</v>
      </c>
      <c r="O4661" s="71" t="n">
        <v>114507672.1</v>
      </c>
      <c r="P4661" s="71" t="n">
        <v>105267761.64</v>
      </c>
      <c r="Q4661" s="71" t="n">
        <v>9239910.460000001</v>
      </c>
      <c r="R4661" t="inlineStr">
        <is>
          <t>NY-03</t>
        </is>
      </c>
      <c r="S4661" t="inlineStr">
        <is>
          <t>Petrol</t>
        </is>
      </c>
      <c r="T4661" s="70" t="n">
        <v>34</v>
      </c>
      <c r="U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TY104653</t>
        </is>
      </c>
      <c r="B4662" s="68" t="n">
        <v>46278</v>
      </c>
      <c r="C4662" s="69" t="n">
        <v>2026</v>
      </c>
      <c r="D4662" t="inlineStr">
        <is>
          <t>Sep</t>
        </is>
      </c>
      <c r="E4662" t="inlineStr">
        <is>
          <t>Europe</t>
        </is>
      </c>
      <c r="F4662" t="inlineStr">
        <is>
          <t>Germany</t>
        </is>
      </c>
      <c r="G4662" t="inlineStr">
        <is>
          <t>Prius</t>
        </is>
      </c>
      <c r="H4662" t="inlineStr">
        <is>
          <t>Dealer retail</t>
        </is>
      </c>
      <c r="I4662" t="inlineStr">
        <is>
          <t>Private buyer</t>
        </is>
      </c>
      <c r="J4662" t="inlineStr">
        <is>
          <t>Kofi Mensah</t>
        </is>
      </c>
      <c r="K4662" s="70" t="n">
        <v>34</v>
      </c>
      <c r="L4662" s="71" t="n">
        <v>3898533.49</v>
      </c>
      <c r="M4662" s="71" t="n">
        <v>132550138.66</v>
      </c>
      <c r="N4662" s="71" t="n">
        <v>6627506.93</v>
      </c>
      <c r="O4662" s="71" t="n">
        <v>125922631.73</v>
      </c>
      <c r="P4662" s="71" t="n">
        <v>97930501.51000001</v>
      </c>
      <c r="Q4662" s="71" t="n">
        <v>27992130.22</v>
      </c>
      <c r="R4662" t="inlineStr">
        <is>
          <t>BE-03</t>
        </is>
      </c>
      <c r="S4662" t="inlineStr">
        <is>
          <t>Hybrid</t>
        </is>
      </c>
      <c r="T4662" s="70" t="n">
        <v>33</v>
      </c>
      <c r="U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TY104654</t>
        </is>
      </c>
      <c r="B4663" s="68" t="n">
        <v>46278</v>
      </c>
      <c r="C4663" s="69" t="n">
        <v>2026</v>
      </c>
      <c r="D4663" t="inlineStr">
        <is>
          <t>Sep</t>
        </is>
      </c>
      <c r="E4663" t="inlineStr">
        <is>
          <t>North America</t>
        </is>
      </c>
      <c r="F4663" t="inlineStr">
        <is>
          <t>USA</t>
        </is>
      </c>
      <c r="G4663" t="inlineStr">
        <is>
          <t>Corolla</t>
        </is>
      </c>
      <c r="H4663" t="inlineStr">
        <is>
          <t>Dealer retail</t>
        </is>
      </c>
      <c r="I4663" t="inlineStr">
        <is>
          <t>Company fleet</t>
        </is>
      </c>
      <c r="J4663" t="inlineStr">
        <is>
          <t>Sophie Müller</t>
        </is>
      </c>
      <c r="K4663" s="70" t="n">
        <v>41</v>
      </c>
      <c r="L4663" s="71" t="n">
        <v>2933379.21</v>
      </c>
      <c r="M4663" s="71" t="n">
        <v>120268547.61</v>
      </c>
      <c r="N4663" s="71" t="n">
        <v>3608056.43</v>
      </c>
      <c r="O4663" s="71" t="n">
        <v>116660491.18</v>
      </c>
      <c r="P4663" s="71" t="n">
        <v>95339244.83</v>
      </c>
      <c r="Q4663" s="71" t="n">
        <v>21321246.35</v>
      </c>
      <c r="R4663" t="inlineStr">
        <is>
          <t>TX-01</t>
        </is>
      </c>
      <c r="S4663" t="inlineStr">
        <is>
          <t>Hybrid</t>
        </is>
      </c>
      <c r="T4663" s="70" t="n">
        <v>39</v>
      </c>
      <c r="U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TY104655</t>
        </is>
      </c>
      <c r="B4664" s="68" t="n">
        <v>46278</v>
      </c>
      <c r="C4664" s="69" t="n">
        <v>2026</v>
      </c>
      <c r="D4664" t="inlineStr">
        <is>
          <t>Sep</t>
        </is>
      </c>
      <c r="E4664" t="inlineStr">
        <is>
          <t>Middle East</t>
        </is>
      </c>
      <c r="F4664" t="inlineStr">
        <is>
          <t>UAE</t>
        </is>
      </c>
      <c r="G4664" t="inlineStr">
        <is>
          <t>RAV4</t>
        </is>
      </c>
      <c r="H4664" t="inlineStr">
        <is>
          <t>Dealer retail</t>
        </is>
      </c>
      <c r="I4664" t="inlineStr">
        <is>
          <t>Private buyer</t>
        </is>
      </c>
      <c r="J4664" t="inlineStr">
        <is>
          <t>Sara Rossi</t>
        </is>
      </c>
      <c r="K4664" s="70" t="n">
        <v>5</v>
      </c>
      <c r="L4664" s="71" t="n">
        <v>3765257.15</v>
      </c>
      <c r="M4664" s="71" t="n">
        <v>18826285.75</v>
      </c>
      <c r="N4664" s="71" t="n">
        <v>941314.29</v>
      </c>
      <c r="O4664" s="71" t="n">
        <v>17884971.46</v>
      </c>
      <c r="P4664" s="71" t="n">
        <v>14531547.22</v>
      </c>
      <c r="Q4664" s="71" t="n">
        <v>3353424.24</v>
      </c>
      <c r="R4664" t="inlineStr">
        <is>
          <t>DB-01</t>
        </is>
      </c>
      <c r="S4664" t="inlineStr">
        <is>
          <t>Petrol</t>
        </is>
      </c>
      <c r="T4664" s="70" t="n">
        <v>5</v>
      </c>
      <c r="U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TY104656</t>
        </is>
      </c>
      <c r="B4665" s="68" t="n">
        <v>46279</v>
      </c>
      <c r="C4665" s="69" t="n">
        <v>2026</v>
      </c>
      <c r="D4665" t="inlineStr">
        <is>
          <t>Sep</t>
        </is>
      </c>
      <c r="E4665" t="inlineStr">
        <is>
          <t>North America</t>
        </is>
      </c>
      <c r="F4665" t="inlineStr">
        <is>
          <t>USA</t>
        </is>
      </c>
      <c r="G4665" t="inlineStr">
        <is>
          <t>Corolla</t>
        </is>
      </c>
      <c r="H4665" t="inlineStr">
        <is>
          <t>Dealer retail</t>
        </is>
      </c>
      <c r="I4665" t="inlineStr">
        <is>
          <t>Private buyer</t>
        </is>
      </c>
      <c r="J4665" t="inlineStr">
        <is>
          <t>Noah Smith</t>
        </is>
      </c>
      <c r="K4665" s="70" t="n">
        <v>32</v>
      </c>
      <c r="L4665" s="71" t="n">
        <v>2772834.41</v>
      </c>
      <c r="M4665" s="71" t="n">
        <v>88730701.12</v>
      </c>
      <c r="N4665" s="71" t="n">
        <v>4436535.06</v>
      </c>
      <c r="O4665" s="71" t="n">
        <v>84294166.06</v>
      </c>
      <c r="P4665" s="71" t="n">
        <v>74934912.34</v>
      </c>
      <c r="Q4665" s="71" t="n">
        <v>9359253.720000001</v>
      </c>
      <c r="R4665" t="inlineStr">
        <is>
          <t>NY-01</t>
        </is>
      </c>
      <c r="S4665" t="inlineStr">
        <is>
          <t>Petrol</t>
        </is>
      </c>
      <c r="T4665" s="70" t="n">
        <v>31</v>
      </c>
      <c r="U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TY104657</t>
        </is>
      </c>
      <c r="B4666" s="68" t="n">
        <v>46279</v>
      </c>
      <c r="C4666" s="69" t="n">
        <v>2026</v>
      </c>
      <c r="D4666" t="inlineStr">
        <is>
          <t>Sep</t>
        </is>
      </c>
      <c r="E4666" t="inlineStr">
        <is>
          <t>Japan</t>
        </is>
      </c>
      <c r="F4666" t="inlineStr">
        <is>
          <t>Japan</t>
        </is>
      </c>
      <c r="G4666" t="inlineStr">
        <is>
          <t>Camry</t>
        </is>
      </c>
      <c r="H4666" t="inlineStr">
        <is>
          <t>Dealer retail</t>
        </is>
      </c>
      <c r="I4666" t="inlineStr">
        <is>
          <t>Company fleet</t>
        </is>
      </c>
      <c r="J4666" t="inlineStr">
        <is>
          <t>Fatima Al-Saud</t>
        </is>
      </c>
      <c r="K4666" s="70" t="n">
        <v>12</v>
      </c>
      <c r="L4666" s="71" t="n">
        <v>4209773.06</v>
      </c>
      <c r="M4666" s="71" t="n">
        <v>50517276.72</v>
      </c>
      <c r="N4666" s="71" t="n">
        <v>1010345.53</v>
      </c>
      <c r="O4666" s="71" t="n">
        <v>49506931.19</v>
      </c>
      <c r="P4666" s="71" t="n">
        <v>38175640.48</v>
      </c>
      <c r="Q4666" s="71" t="n">
        <v>11331290.71</v>
      </c>
      <c r="R4666" t="inlineStr">
        <is>
          <t>TK-02</t>
        </is>
      </c>
      <c r="S4666" t="inlineStr">
        <is>
          <t>Petrol</t>
        </is>
      </c>
      <c r="T4666" s="70" t="n">
        <v>13</v>
      </c>
      <c r="U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TY104658</t>
        </is>
      </c>
      <c r="B4667" s="68" t="n">
        <v>46279</v>
      </c>
      <c r="C4667" s="69" t="n">
        <v>2026</v>
      </c>
      <c r="D4667" t="inlineStr">
        <is>
          <t>Sep</t>
        </is>
      </c>
      <c r="E4667" t="inlineStr">
        <is>
          <t>North America</t>
        </is>
      </c>
      <c r="F4667" t="inlineStr">
        <is>
          <t>USA</t>
        </is>
      </c>
      <c r="G4667" t="inlineStr">
        <is>
          <t>RAV4</t>
        </is>
      </c>
      <c r="H4667" t="inlineStr">
        <is>
          <t>Dealer retail</t>
        </is>
      </c>
      <c r="I4667" t="inlineStr">
        <is>
          <t>Company fleet</t>
        </is>
      </c>
      <c r="J4667" t="inlineStr">
        <is>
          <t>Omar Haddad</t>
        </is>
      </c>
      <c r="K4667" s="70" t="n">
        <v>30</v>
      </c>
      <c r="L4667" s="71" t="n">
        <v>3919160.04</v>
      </c>
      <c r="M4667" s="71" t="n">
        <v>117574801.2</v>
      </c>
      <c r="N4667" s="71" t="n">
        <v>5878740.06</v>
      </c>
      <c r="O4667" s="71" t="n">
        <v>111696061.14</v>
      </c>
      <c r="P4667" s="71" t="n">
        <v>87767813.95999999</v>
      </c>
      <c r="Q4667" s="71" t="n">
        <v>23928247.18</v>
      </c>
      <c r="R4667" t="inlineStr">
        <is>
          <t>LA-04</t>
        </is>
      </c>
      <c r="S4667" t="inlineStr">
        <is>
          <t>Petrol</t>
        </is>
      </c>
      <c r="T4667" s="70" t="n">
        <v>31</v>
      </c>
      <c r="U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TY104659</t>
        </is>
      </c>
      <c r="B4668" s="68" t="n">
        <v>46279</v>
      </c>
      <c r="C4668" s="69" t="n">
        <v>2026</v>
      </c>
      <c r="D4668" t="inlineStr">
        <is>
          <t>Sep</t>
        </is>
      </c>
      <c r="E4668" t="inlineStr">
        <is>
          <t>Middle East</t>
        </is>
      </c>
      <c r="F4668" t="inlineStr">
        <is>
          <t>UAE</t>
        </is>
      </c>
      <c r="G4668" t="inlineStr">
        <is>
          <t>RAV4</t>
        </is>
      </c>
      <c r="H4668" t="inlineStr">
        <is>
          <t>Dealer retail</t>
        </is>
      </c>
      <c r="I4668" t="inlineStr">
        <is>
          <t>Private buyer</t>
        </is>
      </c>
      <c r="J4668" t="inlineStr">
        <is>
          <t>Arjun Mehta</t>
        </is>
      </c>
      <c r="K4668" s="70" t="n">
        <v>42</v>
      </c>
      <c r="L4668" s="71" t="n">
        <v>3713885.03</v>
      </c>
      <c r="M4668" s="71" t="n">
        <v>155983171.26</v>
      </c>
      <c r="N4668" s="71" t="n">
        <v>0</v>
      </c>
      <c r="O4668" s="71" t="n">
        <v>155983171.26</v>
      </c>
      <c r="P4668" s="71" t="n">
        <v>120626104.21</v>
      </c>
      <c r="Q4668" s="71" t="n">
        <v>35357067.05</v>
      </c>
      <c r="R4668" t="inlineStr">
        <is>
          <t>DB-04</t>
        </is>
      </c>
      <c r="S4668" t="inlineStr">
        <is>
          <t>Petrol</t>
        </is>
      </c>
      <c r="T4668" s="70" t="n">
        <v>41</v>
      </c>
      <c r="U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TY104660</t>
        </is>
      </c>
      <c r="B4669" s="68" t="n">
        <v>46279</v>
      </c>
      <c r="C4669" s="69" t="n">
        <v>2026</v>
      </c>
      <c r="D4669" t="inlineStr">
        <is>
          <t>Sep</t>
        </is>
      </c>
      <c r="E4669" t="inlineStr">
        <is>
          <t>Japan</t>
        </is>
      </c>
      <c r="F4669" t="inlineStr">
        <is>
          <t>Japan</t>
        </is>
      </c>
      <c r="G4669" t="inlineStr">
        <is>
          <t>Corolla</t>
        </is>
      </c>
      <c r="H4669" t="inlineStr">
        <is>
          <t>Dealer retail</t>
        </is>
      </c>
      <c r="I4669" t="inlineStr">
        <is>
          <t>Private buyer</t>
        </is>
      </c>
      <c r="J4669" t="inlineStr">
        <is>
          <t>Amir Khan</t>
        </is>
      </c>
      <c r="K4669" s="70" t="n">
        <v>18</v>
      </c>
      <c r="L4669" s="71" t="n">
        <v>2963465.09</v>
      </c>
      <c r="M4669" s="71" t="n">
        <v>53342371.62</v>
      </c>
      <c r="N4669" s="71" t="n">
        <v>1600271.15</v>
      </c>
      <c r="O4669" s="71" t="n">
        <v>51742100.47</v>
      </c>
      <c r="P4669" s="71" t="n">
        <v>42887559.3</v>
      </c>
      <c r="Q4669" s="71" t="n">
        <v>8854541.17</v>
      </c>
      <c r="R4669" t="inlineStr">
        <is>
          <t>NG-02</t>
        </is>
      </c>
      <c r="S4669" t="inlineStr">
        <is>
          <t>Petrol</t>
        </is>
      </c>
      <c r="T4669" s="70" t="n">
        <v>19</v>
      </c>
      <c r="U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TY104661</t>
        </is>
      </c>
      <c r="B4670" s="68" t="n">
        <v>46279</v>
      </c>
      <c r="C4670" s="69" t="n">
        <v>2026</v>
      </c>
      <c r="D4670" t="inlineStr">
        <is>
          <t>Sep</t>
        </is>
      </c>
      <c r="E4670" t="inlineStr">
        <is>
          <t>Europe</t>
        </is>
      </c>
      <c r="F4670" t="inlineStr">
        <is>
          <t>UK</t>
        </is>
      </c>
      <c r="G4670" t="inlineStr">
        <is>
          <t>Camry</t>
        </is>
      </c>
      <c r="H4670" t="inlineStr">
        <is>
          <t>Dealer retail</t>
        </is>
      </c>
      <c r="I4670" t="inlineStr">
        <is>
          <t>Private buyer</t>
        </is>
      </c>
      <c r="J4670" t="inlineStr">
        <is>
          <t>Carlos Silva</t>
        </is>
      </c>
      <c r="K4670" s="70" t="n">
        <v>38</v>
      </c>
      <c r="L4670" s="71" t="n">
        <v>3886337.42</v>
      </c>
      <c r="M4670" s="71" t="n">
        <v>147680821.96</v>
      </c>
      <c r="N4670" s="71" t="n">
        <v>0</v>
      </c>
      <c r="O4670" s="71" t="n">
        <v>147680821.96</v>
      </c>
      <c r="P4670" s="71" t="n">
        <v>120562029.18</v>
      </c>
      <c r="Q4670" s="71" t="n">
        <v>27118792.78</v>
      </c>
      <c r="R4670" t="inlineStr">
        <is>
          <t>LN-03</t>
        </is>
      </c>
      <c r="S4670" t="inlineStr">
        <is>
          <t>Petrol</t>
        </is>
      </c>
      <c r="T4670" s="70" t="n">
        <v>39</v>
      </c>
      <c r="U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TY104662</t>
        </is>
      </c>
      <c r="B4671" s="68" t="n">
        <v>46279</v>
      </c>
      <c r="C4671" s="69" t="n">
        <v>2026</v>
      </c>
      <c r="D4671" t="inlineStr">
        <is>
          <t>Sep</t>
        </is>
      </c>
      <c r="E4671" t="inlineStr">
        <is>
          <t>North America</t>
        </is>
      </c>
      <c r="F4671" t="inlineStr">
        <is>
          <t>Canada</t>
        </is>
      </c>
      <c r="G4671" t="inlineStr">
        <is>
          <t>bZ4X</t>
        </is>
      </c>
      <c r="H4671" t="inlineStr">
        <is>
          <t>Fleet</t>
        </is>
      </c>
      <c r="I4671" t="inlineStr">
        <is>
          <t>Private buyer</t>
        </is>
      </c>
      <c r="J4671" t="inlineStr">
        <is>
          <t>Ana Costa</t>
        </is>
      </c>
      <c r="K4671" s="70" t="n">
        <v>8</v>
      </c>
      <c r="L4671" s="71" t="n">
        <v>6577722.4</v>
      </c>
      <c r="M4671" s="71" t="n">
        <v>52621779.2</v>
      </c>
      <c r="N4671" s="71" t="n">
        <v>0</v>
      </c>
      <c r="O4671" s="71" t="n">
        <v>52621779.2</v>
      </c>
      <c r="P4671" s="71" t="n">
        <v>42336869.67</v>
      </c>
      <c r="Q4671" s="71" t="n">
        <v>10284909.53</v>
      </c>
      <c r="R4671" t="inlineStr">
        <is>
          <t>TO-01</t>
        </is>
      </c>
      <c r="S4671" t="inlineStr">
        <is>
          <t>EV</t>
        </is>
      </c>
      <c r="T4671" s="70" t="n">
        <v>8</v>
      </c>
      <c r="U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TY104663</t>
        </is>
      </c>
      <c r="B4672" s="68" t="n">
        <v>46279</v>
      </c>
      <c r="C4672" s="69" t="n">
        <v>2026</v>
      </c>
      <c r="D4672" t="inlineStr">
        <is>
          <t>Sep</t>
        </is>
      </c>
      <c r="E4672" t="inlineStr">
        <is>
          <t>North America</t>
        </is>
      </c>
      <c r="F4672" t="inlineStr">
        <is>
          <t>Canada</t>
        </is>
      </c>
      <c r="G4672" t="inlineStr">
        <is>
          <t>Corolla</t>
        </is>
      </c>
      <c r="H4672" t="inlineStr">
        <is>
          <t>Dealer retail</t>
        </is>
      </c>
      <c r="I4672" t="inlineStr">
        <is>
          <t>Private buyer</t>
        </is>
      </c>
      <c r="J4672" t="inlineStr">
        <is>
          <t>Yuki Sato</t>
        </is>
      </c>
      <c r="K4672" s="70" t="n">
        <v>36</v>
      </c>
      <c r="L4672" s="71" t="n">
        <v>2890002.97</v>
      </c>
      <c r="M4672" s="71" t="n">
        <v>104040106.92</v>
      </c>
      <c r="N4672" s="71" t="n">
        <v>0</v>
      </c>
      <c r="O4672" s="71" t="n">
        <v>104040106.92</v>
      </c>
      <c r="P4672" s="71" t="n">
        <v>85647187.73</v>
      </c>
      <c r="Q4672" s="71" t="n">
        <v>18392919.19</v>
      </c>
      <c r="R4672" t="inlineStr">
        <is>
          <t>TO-01</t>
        </is>
      </c>
      <c r="S4672" t="inlineStr">
        <is>
          <t>Petrol</t>
        </is>
      </c>
      <c r="T4672" s="70" t="n">
        <v>40</v>
      </c>
      <c r="U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TY104664</t>
        </is>
      </c>
      <c r="B4673" s="68" t="n">
        <v>46279</v>
      </c>
      <c r="C4673" s="69" t="n">
        <v>2026</v>
      </c>
      <c r="D4673" t="inlineStr">
        <is>
          <t>Sep</t>
        </is>
      </c>
      <c r="E4673" t="inlineStr">
        <is>
          <t>Asia</t>
        </is>
      </c>
      <c r="F4673" t="inlineStr">
        <is>
          <t>Thailand</t>
        </is>
      </c>
      <c r="G4673" t="inlineStr">
        <is>
          <t>Prius</t>
        </is>
      </c>
      <c r="H4673" t="inlineStr">
        <is>
          <t>Fleet</t>
        </is>
      </c>
      <c r="I4673" t="inlineStr">
        <is>
          <t>Private buyer</t>
        </is>
      </c>
      <c r="J4673" t="inlineStr">
        <is>
          <t>Ravindra Patil</t>
        </is>
      </c>
      <c r="K4673" s="70" t="n">
        <v>24</v>
      </c>
      <c r="L4673" s="71" t="n">
        <v>3681026.51</v>
      </c>
      <c r="M4673" s="71" t="n">
        <v>88344636.23999999</v>
      </c>
      <c r="N4673" s="71" t="n">
        <v>1766892.72</v>
      </c>
      <c r="O4673" s="71" t="n">
        <v>86577743.52</v>
      </c>
      <c r="P4673" s="71" t="n">
        <v>65900048.4</v>
      </c>
      <c r="Q4673" s="71" t="n">
        <v>20677695.12</v>
      </c>
      <c r="R4673" t="inlineStr">
        <is>
          <t>BK-04</t>
        </is>
      </c>
      <c r="S4673" t="inlineStr">
        <is>
          <t>Hybrid</t>
        </is>
      </c>
      <c r="T4673" s="70" t="n">
        <v>24</v>
      </c>
      <c r="U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TY104665</t>
        </is>
      </c>
      <c r="B4674" s="68" t="n">
        <v>46279</v>
      </c>
      <c r="C4674" s="69" t="n">
        <v>2026</v>
      </c>
      <c r="D4674" t="inlineStr">
        <is>
          <t>Sep</t>
        </is>
      </c>
      <c r="E4674" t="inlineStr">
        <is>
          <t>Middle East</t>
        </is>
      </c>
      <c r="F4674" t="inlineStr">
        <is>
          <t>UAE</t>
        </is>
      </c>
      <c r="G4674" t="inlineStr">
        <is>
          <t>Prius</t>
        </is>
      </c>
      <c r="H4674" t="inlineStr">
        <is>
          <t>Dealer retail</t>
        </is>
      </c>
      <c r="I4674" t="inlineStr">
        <is>
          <t>Private buyer</t>
        </is>
      </c>
      <c r="J4674" t="inlineStr">
        <is>
          <t>Emma Clarke</t>
        </is>
      </c>
      <c r="K4674" s="70" t="n">
        <v>26</v>
      </c>
      <c r="L4674" s="71" t="n">
        <v>3737207.1</v>
      </c>
      <c r="M4674" s="71" t="n">
        <v>97167384.59999999</v>
      </c>
      <c r="N4674" s="71" t="n">
        <v>4858369.23</v>
      </c>
      <c r="O4674" s="71" t="n">
        <v>92309015.37</v>
      </c>
      <c r="P4674" s="71" t="n">
        <v>74685897.93000001</v>
      </c>
      <c r="Q4674" s="71" t="n">
        <v>17623117.44</v>
      </c>
      <c r="R4674" t="inlineStr">
        <is>
          <t>DB-04</t>
        </is>
      </c>
      <c r="S4674" t="inlineStr">
        <is>
          <t>Hybrid</t>
        </is>
      </c>
      <c r="T4674" s="70" t="n">
        <v>27</v>
      </c>
      <c r="U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TY104666</t>
        </is>
      </c>
      <c r="B4675" s="68" t="n">
        <v>46280</v>
      </c>
      <c r="C4675" s="69" t="n">
        <v>2026</v>
      </c>
      <c r="D4675" t="inlineStr">
        <is>
          <t>Sep</t>
        </is>
      </c>
      <c r="E4675" t="inlineStr">
        <is>
          <t>Japan</t>
        </is>
      </c>
      <c r="F4675" t="inlineStr">
        <is>
          <t>Japan</t>
        </is>
      </c>
      <c r="G4675" t="inlineStr">
        <is>
          <t>Hilux</t>
        </is>
      </c>
      <c r="H4675" t="inlineStr">
        <is>
          <t>Dealer retail</t>
        </is>
      </c>
      <c r="I4675" t="inlineStr">
        <is>
          <t>Private buyer</t>
        </is>
      </c>
      <c r="J4675" t="inlineStr">
        <is>
          <t>Ravindra Patil</t>
        </is>
      </c>
      <c r="K4675" s="70" t="n">
        <v>23</v>
      </c>
      <c r="L4675" s="71" t="n">
        <v>3887675.04</v>
      </c>
      <c r="M4675" s="71" t="n">
        <v>89416525.92</v>
      </c>
      <c r="N4675" s="71" t="n">
        <v>1788330.52</v>
      </c>
      <c r="O4675" s="71" t="n">
        <v>87628195.40000001</v>
      </c>
      <c r="P4675" s="71" t="n">
        <v>73404786.17</v>
      </c>
      <c r="Q4675" s="71" t="n">
        <v>14223409.23</v>
      </c>
      <c r="R4675" t="inlineStr">
        <is>
          <t>TK-02</t>
        </is>
      </c>
      <c r="S4675" t="inlineStr">
        <is>
          <t>Petrol</t>
        </is>
      </c>
      <c r="T4675" s="70" t="n">
        <v>24</v>
      </c>
      <c r="U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TY104667</t>
        </is>
      </c>
      <c r="B4676" s="68" t="n">
        <v>46280</v>
      </c>
      <c r="C4676" s="69" t="n">
        <v>2026</v>
      </c>
      <c r="D4676" t="inlineStr">
        <is>
          <t>Sep</t>
        </is>
      </c>
      <c r="E4676" t="inlineStr">
        <is>
          <t>Middle East</t>
        </is>
      </c>
      <c r="F4676" t="inlineStr">
        <is>
          <t>UAE</t>
        </is>
      </c>
      <c r="G4676" t="inlineStr">
        <is>
          <t>RAV4</t>
        </is>
      </c>
      <c r="H4676" t="inlineStr">
        <is>
          <t>Dealer retail</t>
        </is>
      </c>
      <c r="I4676" t="inlineStr">
        <is>
          <t>Private buyer</t>
        </is>
      </c>
      <c r="J4676" t="inlineStr">
        <is>
          <t>Sophie Müller</t>
        </is>
      </c>
      <c r="K4676" s="70" t="n">
        <v>49</v>
      </c>
      <c r="L4676" s="71" t="n">
        <v>3643950.87</v>
      </c>
      <c r="M4676" s="71" t="n">
        <v>178553592.63</v>
      </c>
      <c r="N4676" s="71" t="n">
        <v>3571071.85</v>
      </c>
      <c r="O4676" s="71" t="n">
        <v>174982520.78</v>
      </c>
      <c r="P4676" s="71" t="n">
        <v>139836855.57</v>
      </c>
      <c r="Q4676" s="71" t="n">
        <v>35145665.21</v>
      </c>
      <c r="R4676" t="inlineStr">
        <is>
          <t>DB-02</t>
        </is>
      </c>
      <c r="S4676" t="inlineStr">
        <is>
          <t>Hybrid</t>
        </is>
      </c>
      <c r="T4676" s="70" t="n">
        <v>53</v>
      </c>
      <c r="U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TY104668</t>
        </is>
      </c>
      <c r="B4677" s="68" t="n">
        <v>46280</v>
      </c>
      <c r="C4677" s="69" t="n">
        <v>2026</v>
      </c>
      <c r="D4677" t="inlineStr">
        <is>
          <t>Sep</t>
        </is>
      </c>
      <c r="E4677" t="inlineStr">
        <is>
          <t>Japan</t>
        </is>
      </c>
      <c r="F4677" t="inlineStr">
        <is>
          <t>Japan</t>
        </is>
      </c>
      <c r="G4677" t="inlineStr">
        <is>
          <t>Camry</t>
        </is>
      </c>
      <c r="H4677" t="inlineStr">
        <is>
          <t>Dealer retail</t>
        </is>
      </c>
      <c r="I4677" t="inlineStr">
        <is>
          <t>Private buyer</t>
        </is>
      </c>
      <c r="J4677" t="inlineStr">
        <is>
          <t>Shraddha Kulkarni</t>
        </is>
      </c>
      <c r="K4677" s="70" t="n">
        <v>26</v>
      </c>
      <c r="L4677" s="71" t="n">
        <v>4216683.37</v>
      </c>
      <c r="M4677" s="71" t="n">
        <v>109633767.62</v>
      </c>
      <c r="N4677" s="71" t="n">
        <v>0</v>
      </c>
      <c r="O4677" s="71" t="n">
        <v>109633767.62</v>
      </c>
      <c r="P4677" s="71" t="n">
        <v>82393405.69</v>
      </c>
      <c r="Q4677" s="71" t="n">
        <v>27240361.93</v>
      </c>
      <c r="R4677" t="inlineStr">
        <is>
          <t>OS-01</t>
        </is>
      </c>
      <c r="S4677" t="inlineStr">
        <is>
          <t>Petrol</t>
        </is>
      </c>
      <c r="T4677" s="70" t="n">
        <v>25</v>
      </c>
      <c r="U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TY104669</t>
        </is>
      </c>
      <c r="B4678" s="68" t="n">
        <v>46280</v>
      </c>
      <c r="C4678" s="69" t="n">
        <v>2026</v>
      </c>
      <c r="D4678" t="inlineStr">
        <is>
          <t>Sep</t>
        </is>
      </c>
      <c r="E4678" t="inlineStr">
        <is>
          <t>North America</t>
        </is>
      </c>
      <c r="F4678" t="inlineStr">
        <is>
          <t>Canada</t>
        </is>
      </c>
      <c r="G4678" t="inlineStr">
        <is>
          <t>Prius</t>
        </is>
      </c>
      <c r="H4678" t="inlineStr">
        <is>
          <t>Dealer retail</t>
        </is>
      </c>
      <c r="I4678" t="inlineStr">
        <is>
          <t>Company fleet</t>
        </is>
      </c>
      <c r="J4678" t="inlineStr">
        <is>
          <t>Ruhi Shaikh</t>
        </is>
      </c>
      <c r="K4678" s="70" t="n">
        <v>47</v>
      </c>
      <c r="L4678" s="71" t="n">
        <v>3874061.79</v>
      </c>
      <c r="M4678" s="71" t="n">
        <v>182080904.13</v>
      </c>
      <c r="N4678" s="71" t="n">
        <v>9104045.210000001</v>
      </c>
      <c r="O4678" s="71" t="n">
        <v>172976858.92</v>
      </c>
      <c r="P4678" s="71" t="n">
        <v>137759346.1</v>
      </c>
      <c r="Q4678" s="71" t="n">
        <v>35217512.82</v>
      </c>
      <c r="R4678" t="inlineStr">
        <is>
          <t>TO-04</t>
        </is>
      </c>
      <c r="S4678" t="inlineStr">
        <is>
          <t>Hybrid</t>
        </is>
      </c>
      <c r="T4678" s="70" t="n">
        <v>48</v>
      </c>
      <c r="U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TY104670</t>
        </is>
      </c>
      <c r="B4679" s="68" t="n">
        <v>46280</v>
      </c>
      <c r="C4679" s="69" t="n">
        <v>2026</v>
      </c>
      <c r="D4679" t="inlineStr">
        <is>
          <t>Sep</t>
        </is>
      </c>
      <c r="E4679" t="inlineStr">
        <is>
          <t>Japan</t>
        </is>
      </c>
      <c r="F4679" t="inlineStr">
        <is>
          <t>Japan</t>
        </is>
      </c>
      <c r="G4679" t="inlineStr">
        <is>
          <t>Land Cruiser</t>
        </is>
      </c>
      <c r="H4679" t="inlineStr">
        <is>
          <t>Fleet</t>
        </is>
      </c>
      <c r="I4679" t="inlineStr">
        <is>
          <t>Private buyer</t>
        </is>
      </c>
      <c r="J4679" t="inlineStr">
        <is>
          <t>Aisha Bello</t>
        </is>
      </c>
      <c r="K4679" s="70" t="n">
        <v>39</v>
      </c>
      <c r="L4679" s="71" t="n">
        <v>7539763.41</v>
      </c>
      <c r="M4679" s="71" t="n">
        <v>294050772.99</v>
      </c>
      <c r="N4679" s="71" t="n">
        <v>5881015.46</v>
      </c>
      <c r="O4679" s="71" t="n">
        <v>288169757.53</v>
      </c>
      <c r="P4679" s="71" t="n">
        <v>208572160.42</v>
      </c>
      <c r="Q4679" s="71" t="n">
        <v>79597597.11</v>
      </c>
      <c r="R4679" t="inlineStr">
        <is>
          <t>TK-04</t>
        </is>
      </c>
      <c r="S4679" t="inlineStr">
        <is>
          <t>Hybrid</t>
        </is>
      </c>
      <c r="T4679" s="70" t="n">
        <v>42</v>
      </c>
      <c r="U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TY104671</t>
        </is>
      </c>
      <c r="B4680" s="68" t="n">
        <v>46280</v>
      </c>
      <c r="C4680" s="69" t="n">
        <v>2026</v>
      </c>
      <c r="D4680" t="inlineStr">
        <is>
          <t>Sep</t>
        </is>
      </c>
      <c r="E4680" t="inlineStr">
        <is>
          <t>Europe</t>
        </is>
      </c>
      <c r="F4680" t="inlineStr">
        <is>
          <t>France</t>
        </is>
      </c>
      <c r="G4680" t="inlineStr">
        <is>
          <t>Prius</t>
        </is>
      </c>
      <c r="H4680" t="inlineStr">
        <is>
          <t>Dealer retail</t>
        </is>
      </c>
      <c r="I4680" t="inlineStr">
        <is>
          <t>Government</t>
        </is>
      </c>
      <c r="J4680" t="inlineStr">
        <is>
          <t>Olivia Brown</t>
        </is>
      </c>
      <c r="K4680" s="70" t="n">
        <v>34</v>
      </c>
      <c r="L4680" s="71" t="n">
        <v>3747248.12</v>
      </c>
      <c r="M4680" s="71" t="n">
        <v>127406436.08</v>
      </c>
      <c r="N4680" s="71" t="n">
        <v>6370321.8</v>
      </c>
      <c r="O4680" s="71" t="n">
        <v>121036114.28</v>
      </c>
      <c r="P4680" s="71" t="n">
        <v>94912890.47</v>
      </c>
      <c r="Q4680" s="71" t="n">
        <v>26123223.81</v>
      </c>
      <c r="R4680" t="inlineStr">
        <is>
          <t>PA-03</t>
        </is>
      </c>
      <c r="S4680" t="inlineStr">
        <is>
          <t>Hybrid</t>
        </is>
      </c>
      <c r="T4680" s="70" t="n">
        <v>34</v>
      </c>
      <c r="U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TY104672</t>
        </is>
      </c>
      <c r="B4681" s="68" t="n">
        <v>46280</v>
      </c>
      <c r="C4681" s="69" t="n">
        <v>2026</v>
      </c>
      <c r="D4681" t="inlineStr">
        <is>
          <t>Sep</t>
        </is>
      </c>
      <c r="E4681" t="inlineStr">
        <is>
          <t>Japan</t>
        </is>
      </c>
      <c r="F4681" t="inlineStr">
        <is>
          <t>Japan</t>
        </is>
      </c>
      <c r="G4681" t="inlineStr">
        <is>
          <t>Corolla</t>
        </is>
      </c>
      <c r="H4681" t="inlineStr">
        <is>
          <t>Dealer retail</t>
        </is>
      </c>
      <c r="I4681" t="inlineStr">
        <is>
          <t>Private buyer</t>
        </is>
      </c>
      <c r="J4681" t="inlineStr">
        <is>
          <t>Wei Chen</t>
        </is>
      </c>
      <c r="K4681" s="70" t="n">
        <v>38</v>
      </c>
      <c r="L4681" s="71" t="n">
        <v>2778668.9</v>
      </c>
      <c r="M4681" s="71" t="n">
        <v>105589418.2</v>
      </c>
      <c r="N4681" s="71" t="n">
        <v>5279470.91</v>
      </c>
      <c r="O4681" s="71" t="n">
        <v>100309947.29</v>
      </c>
      <c r="P4681" s="71" t="n">
        <v>89988293.22</v>
      </c>
      <c r="Q4681" s="71" t="n">
        <v>10321654.07</v>
      </c>
      <c r="R4681" t="inlineStr">
        <is>
          <t>OS-03</t>
        </is>
      </c>
      <c r="S4681" t="inlineStr">
        <is>
          <t>Petrol</t>
        </is>
      </c>
      <c r="T4681" s="70" t="n">
        <v>39</v>
      </c>
      <c r="U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TY104673</t>
        </is>
      </c>
      <c r="B4682" s="68" t="n">
        <v>46280</v>
      </c>
      <c r="C4682" s="69" t="n">
        <v>2026</v>
      </c>
      <c r="D4682" t="inlineStr">
        <is>
          <t>Sep</t>
        </is>
      </c>
      <c r="E4682" t="inlineStr">
        <is>
          <t>Asia</t>
        </is>
      </c>
      <c r="F4682" t="inlineStr">
        <is>
          <t>India</t>
        </is>
      </c>
      <c r="G4682" t="inlineStr">
        <is>
          <t>Corolla</t>
        </is>
      </c>
      <c r="H4682" t="inlineStr">
        <is>
          <t>Dealer retail</t>
        </is>
      </c>
      <c r="I4682" t="inlineStr">
        <is>
          <t>Private buyer</t>
        </is>
      </c>
      <c r="J4682" t="inlineStr">
        <is>
          <t>Liam O'Brien</t>
        </is>
      </c>
      <c r="K4682" s="70" t="n">
        <v>40</v>
      </c>
      <c r="L4682" s="71" t="n">
        <v>2684059.21</v>
      </c>
      <c r="M4682" s="71" t="n">
        <v>107362368.4</v>
      </c>
      <c r="N4682" s="71" t="n">
        <v>3220871.05</v>
      </c>
      <c r="O4682" s="71" t="n">
        <v>104141497.35</v>
      </c>
      <c r="P4682" s="71" t="n">
        <v>89155816.65000001</v>
      </c>
      <c r="Q4682" s="71" t="n">
        <v>14985680.7</v>
      </c>
      <c r="R4682" t="inlineStr">
        <is>
          <t>BL-03</t>
        </is>
      </c>
      <c r="S4682" t="inlineStr">
        <is>
          <t>Hybrid</t>
        </is>
      </c>
      <c r="T4682" s="70" t="n">
        <v>39</v>
      </c>
      <c r="U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TY104674</t>
        </is>
      </c>
      <c r="B4683" s="68" t="n">
        <v>46281</v>
      </c>
      <c r="C4683" s="69" t="n">
        <v>2026</v>
      </c>
      <c r="D4683" t="inlineStr">
        <is>
          <t>Sep</t>
        </is>
      </c>
      <c r="E4683" t="inlineStr">
        <is>
          <t>Asia</t>
        </is>
      </c>
      <c r="F4683" t="inlineStr">
        <is>
          <t>Indonesia</t>
        </is>
      </c>
      <c r="G4683" t="inlineStr">
        <is>
          <t>Prius</t>
        </is>
      </c>
      <c r="H4683" t="inlineStr">
        <is>
          <t>Dealer retail</t>
        </is>
      </c>
      <c r="I4683" t="inlineStr">
        <is>
          <t>Company fleet</t>
        </is>
      </c>
      <c r="J4683" t="inlineStr">
        <is>
          <t>Ravindra Patil</t>
        </is>
      </c>
      <c r="K4683" s="70" t="n">
        <v>42</v>
      </c>
      <c r="L4683" s="71" t="n">
        <v>3549969.05</v>
      </c>
      <c r="M4683" s="71" t="n">
        <v>149098700.1</v>
      </c>
      <c r="N4683" s="71" t="n">
        <v>2981974</v>
      </c>
      <c r="O4683" s="71" t="n">
        <v>146116726.1</v>
      </c>
      <c r="P4683" s="71" t="n">
        <v>120951638.11</v>
      </c>
      <c r="Q4683" s="71" t="n">
        <v>25165087.99</v>
      </c>
      <c r="R4683" t="inlineStr">
        <is>
          <t>JK-03</t>
        </is>
      </c>
      <c r="S4683" t="inlineStr">
        <is>
          <t>Hybrid</t>
        </is>
      </c>
      <c r="T4683" s="70" t="n">
        <v>45</v>
      </c>
      <c r="U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TY104675</t>
        </is>
      </c>
      <c r="B4684" s="68" t="n">
        <v>46281</v>
      </c>
      <c r="C4684" s="69" t="n">
        <v>2026</v>
      </c>
      <c r="D4684" t="inlineStr">
        <is>
          <t>Sep</t>
        </is>
      </c>
      <c r="E4684" t="inlineStr">
        <is>
          <t>Asia</t>
        </is>
      </c>
      <c r="F4684" t="inlineStr">
        <is>
          <t>Indonesia</t>
        </is>
      </c>
      <c r="G4684" t="inlineStr">
        <is>
          <t>Camry</t>
        </is>
      </c>
      <c r="H4684" t="inlineStr">
        <is>
          <t>Fleet</t>
        </is>
      </c>
      <c r="I4684" t="inlineStr">
        <is>
          <t>Private buyer</t>
        </is>
      </c>
      <c r="J4684" t="inlineStr">
        <is>
          <t>Hiroshi Tanaka</t>
        </is>
      </c>
      <c r="K4684" s="70" t="n">
        <v>42</v>
      </c>
      <c r="L4684" s="71" t="n">
        <v>4021841.6</v>
      </c>
      <c r="M4684" s="71" t="n">
        <v>168917347.2</v>
      </c>
      <c r="N4684" s="71" t="n">
        <v>0</v>
      </c>
      <c r="O4684" s="71" t="n">
        <v>168917347.2</v>
      </c>
      <c r="P4684" s="71" t="n">
        <v>130719194.22</v>
      </c>
      <c r="Q4684" s="71" t="n">
        <v>38198152.98</v>
      </c>
      <c r="R4684" t="inlineStr">
        <is>
          <t>JK-04</t>
        </is>
      </c>
      <c r="S4684" t="inlineStr">
        <is>
          <t>Hybrid</t>
        </is>
      </c>
      <c r="T4684" s="70" t="n">
        <v>40</v>
      </c>
      <c r="U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TY104676</t>
        </is>
      </c>
      <c r="B4685" s="68" t="n">
        <v>46281</v>
      </c>
      <c r="C4685" s="69" t="n">
        <v>2026</v>
      </c>
      <c r="D4685" t="inlineStr">
        <is>
          <t>Sep</t>
        </is>
      </c>
      <c r="E4685" t="inlineStr">
        <is>
          <t>North America</t>
        </is>
      </c>
      <c r="F4685" t="inlineStr">
        <is>
          <t>Canada</t>
        </is>
      </c>
      <c r="G4685" t="inlineStr">
        <is>
          <t>Land Cruiser</t>
        </is>
      </c>
      <c r="H4685" t="inlineStr">
        <is>
          <t>Dealer retail</t>
        </is>
      </c>
      <c r="I4685" t="inlineStr">
        <is>
          <t>Private buyer</t>
        </is>
      </c>
      <c r="J4685" t="inlineStr">
        <is>
          <t>Mei Lin</t>
        </is>
      </c>
      <c r="K4685" s="70" t="n">
        <v>18</v>
      </c>
      <c r="L4685" s="71" t="n">
        <v>7961455.21</v>
      </c>
      <c r="M4685" s="71" t="n">
        <v>143306193.78</v>
      </c>
      <c r="N4685" s="71" t="n">
        <v>7165309.69</v>
      </c>
      <c r="O4685" s="71" t="n">
        <v>136140884.09</v>
      </c>
      <c r="P4685" s="71" t="n">
        <v>97597455.26000001</v>
      </c>
      <c r="Q4685" s="71" t="n">
        <v>38543428.83</v>
      </c>
      <c r="R4685" t="inlineStr">
        <is>
          <t>TO-01</t>
        </is>
      </c>
      <c r="S4685" t="inlineStr">
        <is>
          <t>Hybrid</t>
        </is>
      </c>
      <c r="T4685" s="70" t="n">
        <v>17</v>
      </c>
      <c r="U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TY104677</t>
        </is>
      </c>
      <c r="B4686" s="68" t="n">
        <v>46281</v>
      </c>
      <c r="C4686" s="69" t="n">
        <v>2026</v>
      </c>
      <c r="D4686" t="inlineStr">
        <is>
          <t>Sep</t>
        </is>
      </c>
      <c r="E4686" t="inlineStr">
        <is>
          <t>Japan</t>
        </is>
      </c>
      <c r="F4686" t="inlineStr">
        <is>
          <t>Japan</t>
        </is>
      </c>
      <c r="G4686" t="inlineStr">
        <is>
          <t>Camry</t>
        </is>
      </c>
      <c r="H4686" t="inlineStr">
        <is>
          <t>Fleet</t>
        </is>
      </c>
      <c r="I4686" t="inlineStr">
        <is>
          <t>Company fleet</t>
        </is>
      </c>
      <c r="J4686" t="inlineStr">
        <is>
          <t>Zoya Ahmed</t>
        </is>
      </c>
      <c r="K4686" s="70" t="n">
        <v>33</v>
      </c>
      <c r="L4686" s="71" t="n">
        <v>4022082.07</v>
      </c>
      <c r="M4686" s="71" t="n">
        <v>132728708.31</v>
      </c>
      <c r="N4686" s="71" t="n">
        <v>6636435.42</v>
      </c>
      <c r="O4686" s="71" t="n">
        <v>126092272.89</v>
      </c>
      <c r="P4686" s="71" t="n">
        <v>105022986.88</v>
      </c>
      <c r="Q4686" s="71" t="n">
        <v>21069286.01</v>
      </c>
      <c r="R4686" t="inlineStr">
        <is>
          <t>TK-04</t>
        </is>
      </c>
      <c r="S4686" t="inlineStr">
        <is>
          <t>Hybrid</t>
        </is>
      </c>
      <c r="T4686" s="70" t="n">
        <v>36</v>
      </c>
      <c r="U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TY104678</t>
        </is>
      </c>
      <c r="B4687" s="68" t="n">
        <v>46281</v>
      </c>
      <c r="C4687" s="69" t="n">
        <v>2026</v>
      </c>
      <c r="D4687" t="inlineStr">
        <is>
          <t>Sep</t>
        </is>
      </c>
      <c r="E4687" t="inlineStr">
        <is>
          <t>Asia</t>
        </is>
      </c>
      <c r="F4687" t="inlineStr">
        <is>
          <t>Indonesia</t>
        </is>
      </c>
      <c r="G4687" t="inlineStr">
        <is>
          <t>Corolla</t>
        </is>
      </c>
      <c r="H4687" t="inlineStr">
        <is>
          <t>Dealer retail</t>
        </is>
      </c>
      <c r="I4687" t="inlineStr">
        <is>
          <t>Private buyer</t>
        </is>
      </c>
      <c r="J4687" t="inlineStr">
        <is>
          <t>Mei Lin</t>
        </is>
      </c>
      <c r="K4687" s="70" t="n">
        <v>33</v>
      </c>
      <c r="L4687" s="71" t="n">
        <v>2953914.1</v>
      </c>
      <c r="M4687" s="71" t="n">
        <v>97479165.3</v>
      </c>
      <c r="N4687" s="71" t="n">
        <v>1949583.31</v>
      </c>
      <c r="O4687" s="71" t="n">
        <v>95529581.98999999</v>
      </c>
      <c r="P4687" s="71" t="n">
        <v>76738837.7</v>
      </c>
      <c r="Q4687" s="71" t="n">
        <v>18790744.29</v>
      </c>
      <c r="R4687" t="inlineStr">
        <is>
          <t>JK-01</t>
        </is>
      </c>
      <c r="S4687" t="inlineStr">
        <is>
          <t>Hybrid</t>
        </is>
      </c>
      <c r="T4687" s="70" t="n">
        <v>33</v>
      </c>
      <c r="U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TY104679</t>
        </is>
      </c>
      <c r="B4688" s="68" t="n">
        <v>46281</v>
      </c>
      <c r="C4688" s="69" t="n">
        <v>2026</v>
      </c>
      <c r="D4688" t="inlineStr">
        <is>
          <t>Sep</t>
        </is>
      </c>
      <c r="E4688" t="inlineStr">
        <is>
          <t>Japan</t>
        </is>
      </c>
      <c r="F4688" t="inlineStr">
        <is>
          <t>Japan</t>
        </is>
      </c>
      <c r="G4688" t="inlineStr">
        <is>
          <t>Corolla</t>
        </is>
      </c>
      <c r="H4688" t="inlineStr">
        <is>
          <t>Dealer retail</t>
        </is>
      </c>
      <c r="I4688" t="inlineStr">
        <is>
          <t>Private buyer</t>
        </is>
      </c>
      <c r="J4688" t="inlineStr">
        <is>
          <t>Ravindra Patil</t>
        </is>
      </c>
      <c r="K4688" s="70" t="n">
        <v>35</v>
      </c>
      <c r="L4688" s="71" t="n">
        <v>2946404.73</v>
      </c>
      <c r="M4688" s="71" t="n">
        <v>103124165.55</v>
      </c>
      <c r="N4688" s="71" t="n">
        <v>3093724.97</v>
      </c>
      <c r="O4688" s="71" t="n">
        <v>100030440.58</v>
      </c>
      <c r="P4688" s="71" t="n">
        <v>79321892.15000001</v>
      </c>
      <c r="Q4688" s="71" t="n">
        <v>20708548.43</v>
      </c>
      <c r="R4688" t="inlineStr">
        <is>
          <t>OS-03</t>
        </is>
      </c>
      <c r="S4688" t="inlineStr">
        <is>
          <t>Petrol</t>
        </is>
      </c>
      <c r="T4688" s="70" t="n">
        <v>34</v>
      </c>
      <c r="U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TY104680</t>
        </is>
      </c>
      <c r="B4689" s="68" t="n">
        <v>46281</v>
      </c>
      <c r="C4689" s="69" t="n">
        <v>2026</v>
      </c>
      <c r="D4689" t="inlineStr">
        <is>
          <t>Sep</t>
        </is>
      </c>
      <c r="E4689" t="inlineStr">
        <is>
          <t>Japan</t>
        </is>
      </c>
      <c r="F4689" t="inlineStr">
        <is>
          <t>Japan</t>
        </is>
      </c>
      <c r="G4689" t="inlineStr">
        <is>
          <t>bZ4X</t>
        </is>
      </c>
      <c r="H4689" t="inlineStr">
        <is>
          <t>Dealer retail</t>
        </is>
      </c>
      <c r="I4689" t="inlineStr">
        <is>
          <t>Private buyer</t>
        </is>
      </c>
      <c r="J4689" t="inlineStr">
        <is>
          <t>Olivia Brown</t>
        </is>
      </c>
      <c r="K4689" s="70" t="n">
        <v>46</v>
      </c>
      <c r="L4689" s="71" t="n">
        <v>6862752.06</v>
      </c>
      <c r="M4689" s="71" t="n">
        <v>315686594.76</v>
      </c>
      <c r="N4689" s="71" t="n">
        <v>15784329.74</v>
      </c>
      <c r="O4689" s="71" t="n">
        <v>299902265.02</v>
      </c>
      <c r="P4689" s="71" t="n">
        <v>254088855.02</v>
      </c>
      <c r="Q4689" s="71" t="n">
        <v>45813410</v>
      </c>
      <c r="R4689" t="inlineStr">
        <is>
          <t>TK-01</t>
        </is>
      </c>
      <c r="S4689" t="inlineStr">
        <is>
          <t>EV</t>
        </is>
      </c>
      <c r="T4689" s="70" t="n">
        <v>49</v>
      </c>
      <c r="U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TY104681</t>
        </is>
      </c>
      <c r="B4690" s="68" t="n">
        <v>46281</v>
      </c>
      <c r="C4690" s="69" t="n">
        <v>2026</v>
      </c>
      <c r="D4690" t="inlineStr">
        <is>
          <t>Sep</t>
        </is>
      </c>
      <c r="E4690" t="inlineStr">
        <is>
          <t>Asia</t>
        </is>
      </c>
      <c r="F4690" t="inlineStr">
        <is>
          <t>Indonesia</t>
        </is>
      </c>
      <c r="G4690" t="inlineStr">
        <is>
          <t>bZ4X</t>
        </is>
      </c>
      <c r="H4690" t="inlineStr">
        <is>
          <t>Dealer retail</t>
        </is>
      </c>
      <c r="I4690" t="inlineStr">
        <is>
          <t>Private buyer</t>
        </is>
      </c>
      <c r="J4690" t="inlineStr">
        <is>
          <t>Ana Costa</t>
        </is>
      </c>
      <c r="K4690" s="70" t="n">
        <v>15</v>
      </c>
      <c r="L4690" s="71" t="n">
        <v>6757339.99</v>
      </c>
      <c r="M4690" s="71" t="n">
        <v>101360099.85</v>
      </c>
      <c r="N4690" s="71" t="n">
        <v>0</v>
      </c>
      <c r="O4690" s="71" t="n">
        <v>101360099.85</v>
      </c>
      <c r="P4690" s="71" t="n">
        <v>81351571.93000001</v>
      </c>
      <c r="Q4690" s="71" t="n">
        <v>20008527.92</v>
      </c>
      <c r="R4690" t="inlineStr">
        <is>
          <t>JK-01</t>
        </is>
      </c>
      <c r="S4690" t="inlineStr">
        <is>
          <t>EV</t>
        </is>
      </c>
      <c r="T4690" s="70" t="n">
        <v>14</v>
      </c>
      <c r="U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TY104682</t>
        </is>
      </c>
      <c r="B4691" s="68" t="n">
        <v>46281</v>
      </c>
      <c r="C4691" s="69" t="n">
        <v>2026</v>
      </c>
      <c r="D4691" t="inlineStr">
        <is>
          <t>Sep</t>
        </is>
      </c>
      <c r="E4691" t="inlineStr">
        <is>
          <t>Asia</t>
        </is>
      </c>
      <c r="F4691" t="inlineStr">
        <is>
          <t>Thailand</t>
        </is>
      </c>
      <c r="G4691" t="inlineStr">
        <is>
          <t>bZ4X</t>
        </is>
      </c>
      <c r="H4691" t="inlineStr">
        <is>
          <t>Dealer retail</t>
        </is>
      </c>
      <c r="I4691" t="inlineStr">
        <is>
          <t>Private buyer</t>
        </is>
      </c>
      <c r="J4691" t="inlineStr">
        <is>
          <t>Olivia Brown</t>
        </is>
      </c>
      <c r="K4691" s="70" t="n">
        <v>13</v>
      </c>
      <c r="L4691" s="71" t="n">
        <v>6932898.85</v>
      </c>
      <c r="M4691" s="71" t="n">
        <v>90127685.05</v>
      </c>
      <c r="N4691" s="71" t="n">
        <v>2703830.55</v>
      </c>
      <c r="O4691" s="71" t="n">
        <v>87423854.5</v>
      </c>
      <c r="P4691" s="71" t="n">
        <v>72094661.64</v>
      </c>
      <c r="Q4691" s="71" t="n">
        <v>15329192.86</v>
      </c>
      <c r="R4691" t="inlineStr">
        <is>
          <t>BK-03</t>
        </is>
      </c>
      <c r="S4691" t="inlineStr">
        <is>
          <t>EV</t>
        </is>
      </c>
      <c r="T4691" s="70" t="n">
        <v>14</v>
      </c>
      <c r="U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TY104683</t>
        </is>
      </c>
      <c r="B4692" s="68" t="n">
        <v>46282</v>
      </c>
      <c r="C4692" s="69" t="n">
        <v>2026</v>
      </c>
      <c r="D4692" t="inlineStr">
        <is>
          <t>Sep</t>
        </is>
      </c>
      <c r="E4692" t="inlineStr">
        <is>
          <t>Asia</t>
        </is>
      </c>
      <c r="F4692" t="inlineStr">
        <is>
          <t>India</t>
        </is>
      </c>
      <c r="G4692" t="inlineStr">
        <is>
          <t>Camry</t>
        </is>
      </c>
      <c r="H4692" t="inlineStr">
        <is>
          <t>Fleet</t>
        </is>
      </c>
      <c r="I4692" t="inlineStr">
        <is>
          <t>Private buyer</t>
        </is>
      </c>
      <c r="J4692" t="inlineStr">
        <is>
          <t>Lucas Martin</t>
        </is>
      </c>
      <c r="K4692" s="70" t="n">
        <v>4</v>
      </c>
      <c r="L4692" s="71" t="n">
        <v>3936726.89</v>
      </c>
      <c r="M4692" s="71" t="n">
        <v>15746907.56</v>
      </c>
      <c r="N4692" s="71" t="n">
        <v>314938.15</v>
      </c>
      <c r="O4692" s="71" t="n">
        <v>15431969.41</v>
      </c>
      <c r="P4692" s="71" t="n">
        <v>12668767.23</v>
      </c>
      <c r="Q4692" s="71" t="n">
        <v>2763202.18</v>
      </c>
      <c r="R4692" t="inlineStr">
        <is>
          <t>PU-04</t>
        </is>
      </c>
      <c r="S4692" t="inlineStr">
        <is>
          <t>Hybrid</t>
        </is>
      </c>
      <c r="T4692" s="70" t="n">
        <v>4</v>
      </c>
      <c r="U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TY104684</t>
        </is>
      </c>
      <c r="B4693" s="68" t="n">
        <v>46282</v>
      </c>
      <c r="C4693" s="69" t="n">
        <v>2026</v>
      </c>
      <c r="D4693" t="inlineStr">
        <is>
          <t>Sep</t>
        </is>
      </c>
      <c r="E4693" t="inlineStr">
        <is>
          <t>Europe</t>
        </is>
      </c>
      <c r="F4693" t="inlineStr">
        <is>
          <t>Germany</t>
        </is>
      </c>
      <c r="G4693" t="inlineStr">
        <is>
          <t>bZ4X</t>
        </is>
      </c>
      <c r="H4693" t="inlineStr">
        <is>
          <t>Dealer retail</t>
        </is>
      </c>
      <c r="I4693" t="inlineStr">
        <is>
          <t>Company fleet</t>
        </is>
      </c>
      <c r="J4693" t="inlineStr">
        <is>
          <t>Olivia Brown</t>
        </is>
      </c>
      <c r="K4693" s="70" t="n">
        <v>24</v>
      </c>
      <c r="L4693" s="71" t="n">
        <v>6581526.82</v>
      </c>
      <c r="M4693" s="71" t="n">
        <v>157956643.68</v>
      </c>
      <c r="N4693" s="71" t="n">
        <v>4738699.31</v>
      </c>
      <c r="O4693" s="71" t="n">
        <v>153217944.37</v>
      </c>
      <c r="P4693" s="71" t="n">
        <v>130347582.26</v>
      </c>
      <c r="Q4693" s="71" t="n">
        <v>22870362.11</v>
      </c>
      <c r="R4693" t="inlineStr">
        <is>
          <t>BE-03</t>
        </is>
      </c>
      <c r="S4693" t="inlineStr">
        <is>
          <t>EV</t>
        </is>
      </c>
      <c r="T4693" s="70" t="n">
        <v>23</v>
      </c>
      <c r="U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TY104685</t>
        </is>
      </c>
      <c r="B4694" s="68" t="n">
        <v>46282</v>
      </c>
      <c r="C4694" s="69" t="n">
        <v>2026</v>
      </c>
      <c r="D4694" t="inlineStr">
        <is>
          <t>Sep</t>
        </is>
      </c>
      <c r="E4694" t="inlineStr">
        <is>
          <t>North America</t>
        </is>
      </c>
      <c r="F4694" t="inlineStr">
        <is>
          <t>Canada</t>
        </is>
      </c>
      <c r="G4694" t="inlineStr">
        <is>
          <t>Camry</t>
        </is>
      </c>
      <c r="H4694" t="inlineStr">
        <is>
          <t>Online reservation</t>
        </is>
      </c>
      <c r="I4694" t="inlineStr">
        <is>
          <t>Private buyer</t>
        </is>
      </c>
      <c r="J4694" t="inlineStr">
        <is>
          <t>Wei Chen</t>
        </is>
      </c>
      <c r="K4694" s="70" t="n">
        <v>47</v>
      </c>
      <c r="L4694" s="71" t="n">
        <v>3872223.02</v>
      </c>
      <c r="M4694" s="71" t="n">
        <v>181994481.94</v>
      </c>
      <c r="N4694" s="71" t="n">
        <v>3639889.64</v>
      </c>
      <c r="O4694" s="71" t="n">
        <v>178354592.3</v>
      </c>
      <c r="P4694" s="71" t="n">
        <v>156104095.49</v>
      </c>
      <c r="Q4694" s="71" t="n">
        <v>22250496.81</v>
      </c>
      <c r="R4694" t="inlineStr">
        <is>
          <t>TO-02</t>
        </is>
      </c>
      <c r="S4694" t="inlineStr">
        <is>
          <t>Hybrid</t>
        </is>
      </c>
      <c r="T4694" s="70" t="n">
        <v>50</v>
      </c>
      <c r="U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TY104686</t>
        </is>
      </c>
      <c r="B4695" s="68" t="n">
        <v>46282</v>
      </c>
      <c r="C4695" s="69" t="n">
        <v>2026</v>
      </c>
      <c r="D4695" t="inlineStr">
        <is>
          <t>Sep</t>
        </is>
      </c>
      <c r="E4695" t="inlineStr">
        <is>
          <t>North America</t>
        </is>
      </c>
      <c r="F4695" t="inlineStr">
        <is>
          <t>Canada</t>
        </is>
      </c>
      <c r="G4695" t="inlineStr">
        <is>
          <t>Land Cruiser</t>
        </is>
      </c>
      <c r="H4695" t="inlineStr">
        <is>
          <t>Online reservation</t>
        </is>
      </c>
      <c r="I4695" t="inlineStr">
        <is>
          <t>Company fleet</t>
        </is>
      </c>
      <c r="J4695" t="inlineStr">
        <is>
          <t>Mei Lin</t>
        </is>
      </c>
      <c r="K4695" s="70" t="n">
        <v>42</v>
      </c>
      <c r="L4695" s="71" t="n">
        <v>7786755.14</v>
      </c>
      <c r="M4695" s="71" t="n">
        <v>327043715.88</v>
      </c>
      <c r="N4695" s="71" t="n">
        <v>9811311.48</v>
      </c>
      <c r="O4695" s="71" t="n">
        <v>317232404.4</v>
      </c>
      <c r="P4695" s="71" t="n">
        <v>231674185.23</v>
      </c>
      <c r="Q4695" s="71" t="n">
        <v>85558219.17</v>
      </c>
      <c r="R4695" t="inlineStr">
        <is>
          <t>TO-02</t>
        </is>
      </c>
      <c r="S4695" t="inlineStr">
        <is>
          <t>Petrol</t>
        </is>
      </c>
      <c r="T4695" s="70" t="n">
        <v>43</v>
      </c>
      <c r="U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TY104687</t>
        </is>
      </c>
      <c r="B4696" s="68" t="n">
        <v>46282</v>
      </c>
      <c r="C4696" s="69" t="n">
        <v>2026</v>
      </c>
      <c r="D4696" t="inlineStr">
        <is>
          <t>Sep</t>
        </is>
      </c>
      <c r="E4696" t="inlineStr">
        <is>
          <t>Asia</t>
        </is>
      </c>
      <c r="F4696" t="inlineStr">
        <is>
          <t>India</t>
        </is>
      </c>
      <c r="G4696" t="inlineStr">
        <is>
          <t>bZ4X</t>
        </is>
      </c>
      <c r="H4696" t="inlineStr">
        <is>
          <t>Dealer retail</t>
        </is>
      </c>
      <c r="I4696" t="inlineStr">
        <is>
          <t>Company fleet</t>
        </is>
      </c>
      <c r="J4696" t="inlineStr">
        <is>
          <t>Fatima Al-Saud</t>
        </is>
      </c>
      <c r="K4696" s="70" t="n">
        <v>42</v>
      </c>
      <c r="L4696" s="71" t="n">
        <v>6710546.64</v>
      </c>
      <c r="M4696" s="71" t="n">
        <v>281842958.88</v>
      </c>
      <c r="N4696" s="71" t="n">
        <v>0</v>
      </c>
      <c r="O4696" s="71" t="n">
        <v>281842958.88</v>
      </c>
      <c r="P4696" s="71" t="n">
        <v>233978944.43</v>
      </c>
      <c r="Q4696" s="71" t="n">
        <v>47864014.45</v>
      </c>
      <c r="R4696" t="inlineStr">
        <is>
          <t>BL-02</t>
        </is>
      </c>
      <c r="S4696" t="inlineStr">
        <is>
          <t>EV</t>
        </is>
      </c>
      <c r="T4696" s="70" t="n">
        <v>47</v>
      </c>
      <c r="U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TY104688</t>
        </is>
      </c>
      <c r="B4697" s="68" t="n">
        <v>46282</v>
      </c>
      <c r="C4697" s="69" t="n">
        <v>2026</v>
      </c>
      <c r="D4697" t="inlineStr">
        <is>
          <t>Sep</t>
        </is>
      </c>
      <c r="E4697" t="inlineStr">
        <is>
          <t>North America</t>
        </is>
      </c>
      <c r="F4697" t="inlineStr">
        <is>
          <t>USA</t>
        </is>
      </c>
      <c r="G4697" t="inlineStr">
        <is>
          <t>Corolla</t>
        </is>
      </c>
      <c r="H4697" t="inlineStr">
        <is>
          <t>Dealer retail</t>
        </is>
      </c>
      <c r="I4697" t="inlineStr">
        <is>
          <t>Private buyer</t>
        </is>
      </c>
      <c r="J4697" t="inlineStr">
        <is>
          <t>Ruhi Shaikh</t>
        </is>
      </c>
      <c r="K4697" s="70" t="n">
        <v>30</v>
      </c>
      <c r="L4697" s="71" t="n">
        <v>2681978.98</v>
      </c>
      <c r="M4697" s="71" t="n">
        <v>80459369.40000001</v>
      </c>
      <c r="N4697" s="71" t="n">
        <v>4022968.47</v>
      </c>
      <c r="O4697" s="71" t="n">
        <v>76436400.93000001</v>
      </c>
      <c r="P4697" s="71" t="n">
        <v>70644637.92</v>
      </c>
      <c r="Q4697" s="71" t="n">
        <v>5791763.01</v>
      </c>
      <c r="R4697" t="inlineStr">
        <is>
          <t>LA-03</t>
        </is>
      </c>
      <c r="S4697" t="inlineStr">
        <is>
          <t>Petrol</t>
        </is>
      </c>
      <c r="T4697" s="70" t="n">
        <v>30</v>
      </c>
      <c r="U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TY104689</t>
        </is>
      </c>
      <c r="B4698" s="68" t="n">
        <v>46282</v>
      </c>
      <c r="C4698" s="69" t="n">
        <v>2026</v>
      </c>
      <c r="D4698" t="inlineStr">
        <is>
          <t>Sep</t>
        </is>
      </c>
      <c r="E4698" t="inlineStr">
        <is>
          <t>North America</t>
        </is>
      </c>
      <c r="F4698" t="inlineStr">
        <is>
          <t>Canada</t>
        </is>
      </c>
      <c r="G4698" t="inlineStr">
        <is>
          <t>Corolla</t>
        </is>
      </c>
      <c r="H4698" t="inlineStr">
        <is>
          <t>Fleet</t>
        </is>
      </c>
      <c r="I4698" t="inlineStr">
        <is>
          <t>Private buyer</t>
        </is>
      </c>
      <c r="J4698" t="inlineStr">
        <is>
          <t>Ruhi Shaikh</t>
        </is>
      </c>
      <c r="K4698" s="70" t="n">
        <v>42</v>
      </c>
      <c r="L4698" s="71" t="n">
        <v>2781169.02</v>
      </c>
      <c r="M4698" s="71" t="n">
        <v>116809098.84</v>
      </c>
      <c r="N4698" s="71" t="n">
        <v>5840454.94</v>
      </c>
      <c r="O4698" s="71" t="n">
        <v>110968643.9</v>
      </c>
      <c r="P4698" s="71" t="n">
        <v>96593470.34</v>
      </c>
      <c r="Q4698" s="71" t="n">
        <v>14375173.56</v>
      </c>
      <c r="R4698" t="inlineStr">
        <is>
          <t>TO-04</t>
        </is>
      </c>
      <c r="S4698" t="inlineStr">
        <is>
          <t>Hybrid</t>
        </is>
      </c>
      <c r="T4698" s="70" t="n">
        <v>44</v>
      </c>
      <c r="U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TY104690</t>
        </is>
      </c>
      <c r="B4699" s="68" t="n">
        <v>46282</v>
      </c>
      <c r="C4699" s="69" t="n">
        <v>2026</v>
      </c>
      <c r="D4699" t="inlineStr">
        <is>
          <t>Sep</t>
        </is>
      </c>
      <c r="E4699" t="inlineStr">
        <is>
          <t>Europe</t>
        </is>
      </c>
      <c r="F4699" t="inlineStr">
        <is>
          <t>UK</t>
        </is>
      </c>
      <c r="G4699" t="inlineStr">
        <is>
          <t>Land Cruiser</t>
        </is>
      </c>
      <c r="H4699" t="inlineStr">
        <is>
          <t>Dealer retail</t>
        </is>
      </c>
      <c r="I4699" t="inlineStr">
        <is>
          <t>Company fleet</t>
        </is>
      </c>
      <c r="J4699" t="inlineStr">
        <is>
          <t>Sara Rossi</t>
        </is>
      </c>
      <c r="K4699" s="70" t="n">
        <v>15</v>
      </c>
      <c r="L4699" s="71" t="n">
        <v>7860754.98</v>
      </c>
      <c r="M4699" s="71" t="n">
        <v>117911324.7</v>
      </c>
      <c r="N4699" s="71" t="n">
        <v>2358226.49</v>
      </c>
      <c r="O4699" s="71" t="n">
        <v>115553098.21</v>
      </c>
      <c r="P4699" s="71" t="n">
        <v>86053075.63</v>
      </c>
      <c r="Q4699" s="71" t="n">
        <v>29500022.58</v>
      </c>
      <c r="R4699" t="inlineStr">
        <is>
          <t>LN-03</t>
        </is>
      </c>
      <c r="S4699" t="inlineStr">
        <is>
          <t>Hybrid</t>
        </is>
      </c>
      <c r="T4699" s="70" t="n">
        <v>14</v>
      </c>
      <c r="U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TY104691</t>
        </is>
      </c>
      <c r="B4700" s="68" t="n">
        <v>46283</v>
      </c>
      <c r="C4700" s="69" t="n">
        <v>2026</v>
      </c>
      <c r="D4700" t="inlineStr">
        <is>
          <t>Sep</t>
        </is>
      </c>
      <c r="E4700" t="inlineStr">
        <is>
          <t>Europe</t>
        </is>
      </c>
      <c r="F4700" t="inlineStr">
        <is>
          <t>Germany</t>
        </is>
      </c>
      <c r="G4700" t="inlineStr">
        <is>
          <t>Camry</t>
        </is>
      </c>
      <c r="H4700" t="inlineStr">
        <is>
          <t>Fleet</t>
        </is>
      </c>
      <c r="I4700" t="inlineStr">
        <is>
          <t>Company fleet</t>
        </is>
      </c>
      <c r="J4700" t="inlineStr">
        <is>
          <t>Noah Smith</t>
        </is>
      </c>
      <c r="K4700" s="70" t="n">
        <v>46</v>
      </c>
      <c r="L4700" s="71" t="n">
        <v>3782624.95</v>
      </c>
      <c r="M4700" s="71" t="n">
        <v>174000747.7</v>
      </c>
      <c r="N4700" s="71" t="n">
        <v>0</v>
      </c>
      <c r="O4700" s="71" t="n">
        <v>174000747.7</v>
      </c>
      <c r="P4700" s="71" t="n">
        <v>148807301.78</v>
      </c>
      <c r="Q4700" s="71" t="n">
        <v>25193445.92</v>
      </c>
      <c r="R4700" t="inlineStr">
        <is>
          <t>BE-01</t>
        </is>
      </c>
      <c r="S4700" t="inlineStr">
        <is>
          <t>Hybrid</t>
        </is>
      </c>
      <c r="T4700" s="70" t="n">
        <v>50</v>
      </c>
      <c r="U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TY104692</t>
        </is>
      </c>
      <c r="B4701" s="68" t="n">
        <v>46283</v>
      </c>
      <c r="C4701" s="69" t="n">
        <v>2026</v>
      </c>
      <c r="D4701" t="inlineStr">
        <is>
          <t>Sep</t>
        </is>
      </c>
      <c r="E4701" t="inlineStr">
        <is>
          <t>Japan</t>
        </is>
      </c>
      <c r="F4701" t="inlineStr">
        <is>
          <t>Japan</t>
        </is>
      </c>
      <c r="G4701" t="inlineStr">
        <is>
          <t>RAV4</t>
        </is>
      </c>
      <c r="H4701" t="inlineStr">
        <is>
          <t>Dealer retail</t>
        </is>
      </c>
      <c r="I4701" t="inlineStr">
        <is>
          <t>Private buyer</t>
        </is>
      </c>
      <c r="J4701" t="inlineStr">
        <is>
          <t>Ravindra Patil</t>
        </is>
      </c>
      <c r="K4701" s="70" t="n">
        <v>6</v>
      </c>
      <c r="L4701" s="71" t="n">
        <v>3715697.07</v>
      </c>
      <c r="M4701" s="71" t="n">
        <v>22294182.42</v>
      </c>
      <c r="N4701" s="71" t="n">
        <v>0</v>
      </c>
      <c r="O4701" s="71" t="n">
        <v>22294182.42</v>
      </c>
      <c r="P4701" s="71" t="n">
        <v>16453212.12</v>
      </c>
      <c r="Q4701" s="71" t="n">
        <v>5840970.3</v>
      </c>
      <c r="R4701" t="inlineStr">
        <is>
          <t>OS-03</t>
        </is>
      </c>
      <c r="S4701" t="inlineStr">
        <is>
          <t>Petrol</t>
        </is>
      </c>
      <c r="T4701" s="70" t="n">
        <v>6</v>
      </c>
      <c r="U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TY104693</t>
        </is>
      </c>
      <c r="B4702" s="68" t="n">
        <v>46283</v>
      </c>
      <c r="C4702" s="69" t="n">
        <v>2026</v>
      </c>
      <c r="D4702" t="inlineStr">
        <is>
          <t>Sep</t>
        </is>
      </c>
      <c r="E4702" t="inlineStr">
        <is>
          <t>Japan</t>
        </is>
      </c>
      <c r="F4702" t="inlineStr">
        <is>
          <t>Japan</t>
        </is>
      </c>
      <c r="G4702" t="inlineStr">
        <is>
          <t>Camry</t>
        </is>
      </c>
      <c r="H4702" t="inlineStr">
        <is>
          <t>Fleet</t>
        </is>
      </c>
      <c r="I4702" t="inlineStr">
        <is>
          <t>Private buyer</t>
        </is>
      </c>
      <c r="J4702" t="inlineStr">
        <is>
          <t>Sophie Müller</t>
        </is>
      </c>
      <c r="K4702" s="70" t="n">
        <v>43</v>
      </c>
      <c r="L4702" s="71" t="n">
        <v>3773218.9</v>
      </c>
      <c r="M4702" s="71" t="n">
        <v>162248412.7</v>
      </c>
      <c r="N4702" s="71" t="n">
        <v>4867452.38</v>
      </c>
      <c r="O4702" s="71" t="n">
        <v>157380960.32</v>
      </c>
      <c r="P4702" s="71" t="n">
        <v>138564382.79</v>
      </c>
      <c r="Q4702" s="71" t="n">
        <v>18816577.53</v>
      </c>
      <c r="R4702" t="inlineStr">
        <is>
          <t>OS-02</t>
        </is>
      </c>
      <c r="S4702" t="inlineStr">
        <is>
          <t>Petrol</t>
        </is>
      </c>
      <c r="T4702" s="70" t="n">
        <v>46</v>
      </c>
      <c r="U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TY104694</t>
        </is>
      </c>
      <c r="B4703" s="68" t="n">
        <v>46283</v>
      </c>
      <c r="C4703" s="69" t="n">
        <v>2026</v>
      </c>
      <c r="D4703" t="inlineStr">
        <is>
          <t>Sep</t>
        </is>
      </c>
      <c r="E4703" t="inlineStr">
        <is>
          <t>Middle East</t>
        </is>
      </c>
      <c r="F4703" t="inlineStr">
        <is>
          <t>Saudi Arabia</t>
        </is>
      </c>
      <c r="G4703" t="inlineStr">
        <is>
          <t>RAV4</t>
        </is>
      </c>
      <c r="H4703" t="inlineStr">
        <is>
          <t>Dealer retail</t>
        </is>
      </c>
      <c r="I4703" t="inlineStr">
        <is>
          <t>Private buyer</t>
        </is>
      </c>
      <c r="J4703" t="inlineStr">
        <is>
          <t>Fatima Al-Saud</t>
        </is>
      </c>
      <c r="K4703" s="70" t="n">
        <v>17</v>
      </c>
      <c r="L4703" s="71" t="n">
        <v>3600056.7</v>
      </c>
      <c r="M4703" s="71" t="n">
        <v>61200963.9</v>
      </c>
      <c r="N4703" s="71" t="n">
        <v>1224019.28</v>
      </c>
      <c r="O4703" s="71" t="n">
        <v>59976944.62</v>
      </c>
      <c r="P4703" s="71" t="n">
        <v>47543949.14</v>
      </c>
      <c r="Q4703" s="71" t="n">
        <v>12432995.48</v>
      </c>
      <c r="R4703" t="inlineStr">
        <is>
          <t>RY-01</t>
        </is>
      </c>
      <c r="S4703" t="inlineStr">
        <is>
          <t>Hybrid</t>
        </is>
      </c>
      <c r="T4703" s="70" t="n">
        <v>17</v>
      </c>
      <c r="U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TY104695</t>
        </is>
      </c>
      <c r="B4704" s="68" t="n">
        <v>46284</v>
      </c>
      <c r="C4704" s="69" t="n">
        <v>2026</v>
      </c>
      <c r="D4704" t="inlineStr">
        <is>
          <t>Sep</t>
        </is>
      </c>
      <c r="E4704" t="inlineStr">
        <is>
          <t>Europe</t>
        </is>
      </c>
      <c r="F4704" t="inlineStr">
        <is>
          <t>UK</t>
        </is>
      </c>
      <c r="G4704" t="inlineStr">
        <is>
          <t>Hilux</t>
        </is>
      </c>
      <c r="H4704" t="inlineStr">
        <is>
          <t>Dealer retail</t>
        </is>
      </c>
      <c r="I4704" t="inlineStr">
        <is>
          <t>Private buyer</t>
        </is>
      </c>
      <c r="J4704" t="inlineStr">
        <is>
          <t>Yuki Sato</t>
        </is>
      </c>
      <c r="K4704" s="70" t="n">
        <v>44</v>
      </c>
      <c r="L4704" s="71" t="n">
        <v>4023944.38</v>
      </c>
      <c r="M4704" s="71" t="n">
        <v>177053552.72</v>
      </c>
      <c r="N4704" s="71" t="n">
        <v>3541071.05</v>
      </c>
      <c r="O4704" s="71" t="n">
        <v>173512481.67</v>
      </c>
      <c r="P4704" s="71" t="n">
        <v>143306058.25</v>
      </c>
      <c r="Q4704" s="71" t="n">
        <v>30206423.42</v>
      </c>
      <c r="R4704" t="inlineStr">
        <is>
          <t>LN-04</t>
        </is>
      </c>
      <c r="S4704" t="inlineStr">
        <is>
          <t>Diesel</t>
        </is>
      </c>
      <c r="T4704" s="70" t="n">
        <v>45</v>
      </c>
      <c r="U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TY104696</t>
        </is>
      </c>
      <c r="B4705" s="68" t="n">
        <v>46284</v>
      </c>
      <c r="C4705" s="69" t="n">
        <v>2026</v>
      </c>
      <c r="D4705" t="inlineStr">
        <is>
          <t>Sep</t>
        </is>
      </c>
      <c r="E4705" t="inlineStr">
        <is>
          <t>Japan</t>
        </is>
      </c>
      <c r="F4705" t="inlineStr">
        <is>
          <t>Japan</t>
        </is>
      </c>
      <c r="G4705" t="inlineStr">
        <is>
          <t>Land Cruiser</t>
        </is>
      </c>
      <c r="H4705" t="inlineStr">
        <is>
          <t>Online reservation</t>
        </is>
      </c>
      <c r="I4705" t="inlineStr">
        <is>
          <t>Company fleet</t>
        </is>
      </c>
      <c r="J4705" t="inlineStr">
        <is>
          <t>Amir Khan</t>
        </is>
      </c>
      <c r="K4705" s="70" t="n">
        <v>49</v>
      </c>
      <c r="L4705" s="71" t="n">
        <v>7649493.47</v>
      </c>
      <c r="M4705" s="71" t="n">
        <v>374825180.03</v>
      </c>
      <c r="N4705" s="71" t="n">
        <v>18741259</v>
      </c>
      <c r="O4705" s="71" t="n">
        <v>356083921.03</v>
      </c>
      <c r="P4705" s="71" t="n">
        <v>268440792.5</v>
      </c>
      <c r="Q4705" s="71" t="n">
        <v>87643128.53</v>
      </c>
      <c r="R4705" t="inlineStr">
        <is>
          <t>NG-02</t>
        </is>
      </c>
      <c r="S4705" t="inlineStr">
        <is>
          <t>Hybrid</t>
        </is>
      </c>
      <c r="T4705" s="70" t="n">
        <v>48</v>
      </c>
      <c r="U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TY104697</t>
        </is>
      </c>
      <c r="B4706" s="68" t="n">
        <v>46284</v>
      </c>
      <c r="C4706" s="69" t="n">
        <v>2026</v>
      </c>
      <c r="D4706" t="inlineStr">
        <is>
          <t>Sep</t>
        </is>
      </c>
      <c r="E4706" t="inlineStr">
        <is>
          <t>North America</t>
        </is>
      </c>
      <c r="F4706" t="inlineStr">
        <is>
          <t>USA</t>
        </is>
      </c>
      <c r="G4706" t="inlineStr">
        <is>
          <t>bZ4X</t>
        </is>
      </c>
      <c r="H4706" t="inlineStr">
        <is>
          <t>Dealer retail</t>
        </is>
      </c>
      <c r="I4706" t="inlineStr">
        <is>
          <t>Company fleet</t>
        </is>
      </c>
      <c r="J4706" t="inlineStr">
        <is>
          <t>Carlos Silva</t>
        </is>
      </c>
      <c r="K4706" s="70" t="n">
        <v>7</v>
      </c>
      <c r="L4706" s="71" t="n">
        <v>6967702.39</v>
      </c>
      <c r="M4706" s="71" t="n">
        <v>48773916.73</v>
      </c>
      <c r="N4706" s="71" t="n">
        <v>975478.33</v>
      </c>
      <c r="O4706" s="71" t="n">
        <v>47798438.4</v>
      </c>
      <c r="P4706" s="71" t="n">
        <v>37746781.9</v>
      </c>
      <c r="Q4706" s="71" t="n">
        <v>10051656.5</v>
      </c>
      <c r="R4706" t="inlineStr">
        <is>
          <t>TX-01</t>
        </is>
      </c>
      <c r="S4706" t="inlineStr">
        <is>
          <t>EV</t>
        </is>
      </c>
      <c r="T4706" s="70" t="n">
        <v>7</v>
      </c>
      <c r="U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TY104698</t>
        </is>
      </c>
      <c r="B4707" s="68" t="n">
        <v>46284</v>
      </c>
      <c r="C4707" s="69" t="n">
        <v>2026</v>
      </c>
      <c r="D4707" t="inlineStr">
        <is>
          <t>Sep</t>
        </is>
      </c>
      <c r="E4707" t="inlineStr">
        <is>
          <t>Asia</t>
        </is>
      </c>
      <c r="F4707" t="inlineStr">
        <is>
          <t>India</t>
        </is>
      </c>
      <c r="G4707" t="inlineStr">
        <is>
          <t>Camry</t>
        </is>
      </c>
      <c r="H4707" t="inlineStr">
        <is>
          <t>Dealer retail</t>
        </is>
      </c>
      <c r="I4707" t="inlineStr">
        <is>
          <t>Private buyer</t>
        </is>
      </c>
      <c r="J4707" t="inlineStr">
        <is>
          <t>Sara Rossi</t>
        </is>
      </c>
      <c r="K4707" s="70" t="n">
        <v>5</v>
      </c>
      <c r="L4707" s="71" t="n">
        <v>3817134.73</v>
      </c>
      <c r="M4707" s="71" t="n">
        <v>19085673.65</v>
      </c>
      <c r="N4707" s="71" t="n">
        <v>381713.47</v>
      </c>
      <c r="O4707" s="71" t="n">
        <v>18703960.18</v>
      </c>
      <c r="P4707" s="71" t="n">
        <v>16375714.29</v>
      </c>
      <c r="Q4707" s="71" t="n">
        <v>2328245.89</v>
      </c>
      <c r="R4707" t="inlineStr">
        <is>
          <t>PU-03</t>
        </is>
      </c>
      <c r="S4707" t="inlineStr">
        <is>
          <t>Petrol</t>
        </is>
      </c>
      <c r="T4707" s="70" t="n">
        <v>5</v>
      </c>
      <c r="U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TY104699</t>
        </is>
      </c>
      <c r="B4708" s="68" t="n">
        <v>46284</v>
      </c>
      <c r="C4708" s="69" t="n">
        <v>2026</v>
      </c>
      <c r="D4708" t="inlineStr">
        <is>
          <t>Sep</t>
        </is>
      </c>
      <c r="E4708" t="inlineStr">
        <is>
          <t>North America</t>
        </is>
      </c>
      <c r="F4708" t="inlineStr">
        <is>
          <t>USA</t>
        </is>
      </c>
      <c r="G4708" t="inlineStr">
        <is>
          <t>Corolla</t>
        </is>
      </c>
      <c r="H4708" t="inlineStr">
        <is>
          <t>Dealer retail</t>
        </is>
      </c>
      <c r="I4708" t="inlineStr">
        <is>
          <t>Private buyer</t>
        </is>
      </c>
      <c r="J4708" t="inlineStr">
        <is>
          <t>Carlos Silva</t>
        </is>
      </c>
      <c r="K4708" s="70" t="n">
        <v>6</v>
      </c>
      <c r="L4708" s="71" t="n">
        <v>2823045.18</v>
      </c>
      <c r="M4708" s="71" t="n">
        <v>16938271.08</v>
      </c>
      <c r="N4708" s="71" t="n">
        <v>338765.42</v>
      </c>
      <c r="O4708" s="71" t="n">
        <v>16599505.66</v>
      </c>
      <c r="P4708" s="71" t="n">
        <v>13483741.83</v>
      </c>
      <c r="Q4708" s="71" t="n">
        <v>3115763.83</v>
      </c>
      <c r="R4708" t="inlineStr">
        <is>
          <t>TX-04</t>
        </is>
      </c>
      <c r="S4708" t="inlineStr">
        <is>
          <t>Petrol</t>
        </is>
      </c>
      <c r="T4708" s="70" t="n">
        <v>6</v>
      </c>
      <c r="U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TY104700</t>
        </is>
      </c>
      <c r="B4709" s="68" t="n">
        <v>46284</v>
      </c>
      <c r="C4709" s="69" t="n">
        <v>2026</v>
      </c>
      <c r="D4709" t="inlineStr">
        <is>
          <t>Sep</t>
        </is>
      </c>
      <c r="E4709" t="inlineStr">
        <is>
          <t>Japan</t>
        </is>
      </c>
      <c r="F4709" t="inlineStr">
        <is>
          <t>Japan</t>
        </is>
      </c>
      <c r="G4709" t="inlineStr">
        <is>
          <t>RAV4</t>
        </is>
      </c>
      <c r="H4709" t="inlineStr">
        <is>
          <t>Dealer retail</t>
        </is>
      </c>
      <c r="I4709" t="inlineStr">
        <is>
          <t>Company fleet</t>
        </is>
      </c>
      <c r="J4709" t="inlineStr">
        <is>
          <t>Ruhi Shaikh</t>
        </is>
      </c>
      <c r="K4709" s="70" t="n">
        <v>50</v>
      </c>
      <c r="L4709" s="71" t="n">
        <v>3824664.38</v>
      </c>
      <c r="M4709" s="71" t="n">
        <v>191233219</v>
      </c>
      <c r="N4709" s="71" t="n">
        <v>5736996.57</v>
      </c>
      <c r="O4709" s="71" t="n">
        <v>185496222.43</v>
      </c>
      <c r="P4709" s="71" t="n">
        <v>146440509.36</v>
      </c>
      <c r="Q4709" s="71" t="n">
        <v>39055713.07</v>
      </c>
      <c r="R4709" t="inlineStr">
        <is>
          <t>TK-03</t>
        </is>
      </c>
      <c r="S4709" t="inlineStr">
        <is>
          <t>Hybrid</t>
        </is>
      </c>
      <c r="T4709" s="70" t="n">
        <v>54</v>
      </c>
      <c r="U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TY104701</t>
        </is>
      </c>
      <c r="B4710" s="68" t="n">
        <v>46285</v>
      </c>
      <c r="C4710" s="69" t="n">
        <v>2026</v>
      </c>
      <c r="D4710" t="inlineStr">
        <is>
          <t>Sep</t>
        </is>
      </c>
      <c r="E4710" t="inlineStr">
        <is>
          <t>Middle East</t>
        </is>
      </c>
      <c r="F4710" t="inlineStr">
        <is>
          <t>UAE</t>
        </is>
      </c>
      <c r="G4710" t="inlineStr">
        <is>
          <t>Camry</t>
        </is>
      </c>
      <c r="H4710" t="inlineStr">
        <is>
          <t>Dealer retail</t>
        </is>
      </c>
      <c r="I4710" t="inlineStr">
        <is>
          <t>Private buyer</t>
        </is>
      </c>
      <c r="J4710" t="inlineStr">
        <is>
          <t>Fatima Al-Saud</t>
        </is>
      </c>
      <c r="K4710" s="70" t="n">
        <v>8</v>
      </c>
      <c r="L4710" s="71" t="n">
        <v>4088099.96</v>
      </c>
      <c r="M4710" s="71" t="n">
        <v>32704799.68</v>
      </c>
      <c r="N4710" s="71" t="n">
        <v>1635239.98</v>
      </c>
      <c r="O4710" s="71" t="n">
        <v>31069559.7</v>
      </c>
      <c r="P4710" s="71" t="n">
        <v>26012316.58</v>
      </c>
      <c r="Q4710" s="71" t="n">
        <v>5057243.12</v>
      </c>
      <c r="R4710" t="inlineStr">
        <is>
          <t>DB-01</t>
        </is>
      </c>
      <c r="S4710" t="inlineStr">
        <is>
          <t>Hybrid</t>
        </is>
      </c>
      <c r="T4710" s="70" t="n">
        <v>8</v>
      </c>
      <c r="U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TY104702</t>
        </is>
      </c>
      <c r="B4711" s="68" t="n">
        <v>46285</v>
      </c>
      <c r="C4711" s="69" t="n">
        <v>2026</v>
      </c>
      <c r="D4711" t="inlineStr">
        <is>
          <t>Sep</t>
        </is>
      </c>
      <c r="E4711" t="inlineStr">
        <is>
          <t>Middle East</t>
        </is>
      </c>
      <c r="F4711" t="inlineStr">
        <is>
          <t>UAE</t>
        </is>
      </c>
      <c r="G4711" t="inlineStr">
        <is>
          <t>RAV4</t>
        </is>
      </c>
      <c r="H4711" t="inlineStr">
        <is>
          <t>Fleet</t>
        </is>
      </c>
      <c r="I4711" t="inlineStr">
        <is>
          <t>Company fleet</t>
        </is>
      </c>
      <c r="J4711" t="inlineStr">
        <is>
          <t>Priya Nair</t>
        </is>
      </c>
      <c r="K4711" s="70" t="n">
        <v>48</v>
      </c>
      <c r="L4711" s="71" t="n">
        <v>3925645.35</v>
      </c>
      <c r="M4711" s="71" t="n">
        <v>188430976.8</v>
      </c>
      <c r="N4711" s="71" t="n">
        <v>5652929.3</v>
      </c>
      <c r="O4711" s="71" t="n">
        <v>182778047.5</v>
      </c>
      <c r="P4711" s="71" t="n">
        <v>134959025.14</v>
      </c>
      <c r="Q4711" s="71" t="n">
        <v>47819022.36</v>
      </c>
      <c r="R4711" t="inlineStr">
        <is>
          <t>DB-04</t>
        </is>
      </c>
      <c r="S4711" t="inlineStr">
        <is>
          <t>Hybrid</t>
        </is>
      </c>
      <c r="T4711" s="70" t="n">
        <v>46</v>
      </c>
      <c r="U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TY104703</t>
        </is>
      </c>
      <c r="B4712" s="68" t="n">
        <v>46285</v>
      </c>
      <c r="C4712" s="69" t="n">
        <v>2026</v>
      </c>
      <c r="D4712" t="inlineStr">
        <is>
          <t>Sep</t>
        </is>
      </c>
      <c r="E4712" t="inlineStr">
        <is>
          <t>Europe</t>
        </is>
      </c>
      <c r="F4712" t="inlineStr">
        <is>
          <t>UK</t>
        </is>
      </c>
      <c r="G4712" t="inlineStr">
        <is>
          <t>Prius</t>
        </is>
      </c>
      <c r="H4712" t="inlineStr">
        <is>
          <t>Dealer retail</t>
        </is>
      </c>
      <c r="I4712" t="inlineStr">
        <is>
          <t>Private buyer</t>
        </is>
      </c>
      <c r="J4712" t="inlineStr">
        <is>
          <t>Shraddha Kulkarni</t>
        </is>
      </c>
      <c r="K4712" s="70" t="n">
        <v>12</v>
      </c>
      <c r="L4712" s="71" t="n">
        <v>3527166.91</v>
      </c>
      <c r="M4712" s="71" t="n">
        <v>42326002.92</v>
      </c>
      <c r="N4712" s="71" t="n">
        <v>2116300.15</v>
      </c>
      <c r="O4712" s="71" t="n">
        <v>40209702.77</v>
      </c>
      <c r="P4712" s="71" t="n">
        <v>33069863.7</v>
      </c>
      <c r="Q4712" s="71" t="n">
        <v>7139839.07</v>
      </c>
      <c r="R4712" t="inlineStr">
        <is>
          <t>LN-03</t>
        </is>
      </c>
      <c r="S4712" t="inlineStr">
        <is>
          <t>Hybrid</t>
        </is>
      </c>
      <c r="T4712" s="70" t="n">
        <v>12</v>
      </c>
      <c r="U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TY104704</t>
        </is>
      </c>
      <c r="B4713" s="68" t="n">
        <v>46285</v>
      </c>
      <c r="C4713" s="69" t="n">
        <v>2026</v>
      </c>
      <c r="D4713" t="inlineStr">
        <is>
          <t>Sep</t>
        </is>
      </c>
      <c r="E4713" t="inlineStr">
        <is>
          <t>North America</t>
        </is>
      </c>
      <c r="F4713" t="inlineStr">
        <is>
          <t>Canada</t>
        </is>
      </c>
      <c r="G4713" t="inlineStr">
        <is>
          <t>RAV4</t>
        </is>
      </c>
      <c r="H4713" t="inlineStr">
        <is>
          <t>Fleet</t>
        </is>
      </c>
      <c r="I4713" t="inlineStr">
        <is>
          <t>Private buyer</t>
        </is>
      </c>
      <c r="J4713" t="inlineStr">
        <is>
          <t>Olivia Brown</t>
        </is>
      </c>
      <c r="K4713" s="70" t="n">
        <v>12</v>
      </c>
      <c r="L4713" s="71" t="n">
        <v>3961807.08</v>
      </c>
      <c r="M4713" s="71" t="n">
        <v>47541684.96</v>
      </c>
      <c r="N4713" s="71" t="n">
        <v>950833.7</v>
      </c>
      <c r="O4713" s="71" t="n">
        <v>46590851.26</v>
      </c>
      <c r="P4713" s="71" t="n">
        <v>33283296.23</v>
      </c>
      <c r="Q4713" s="71" t="n">
        <v>13307555.03</v>
      </c>
      <c r="R4713" t="inlineStr">
        <is>
          <t>TO-03</t>
        </is>
      </c>
      <c r="S4713" t="inlineStr">
        <is>
          <t>Hybrid</t>
        </is>
      </c>
      <c r="T4713" s="70" t="n">
        <v>13</v>
      </c>
      <c r="U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TY104705</t>
        </is>
      </c>
      <c r="B4714" s="68" t="n">
        <v>46285</v>
      </c>
      <c r="C4714" s="69" t="n">
        <v>2026</v>
      </c>
      <c r="D4714" t="inlineStr">
        <is>
          <t>Sep</t>
        </is>
      </c>
      <c r="E4714" t="inlineStr">
        <is>
          <t>Middle East</t>
        </is>
      </c>
      <c r="F4714" t="inlineStr">
        <is>
          <t>UAE</t>
        </is>
      </c>
      <c r="G4714" t="inlineStr">
        <is>
          <t>Prius</t>
        </is>
      </c>
      <c r="H4714" t="inlineStr">
        <is>
          <t>Dealer retail</t>
        </is>
      </c>
      <c r="I4714" t="inlineStr">
        <is>
          <t>Company fleet</t>
        </is>
      </c>
      <c r="J4714" t="inlineStr">
        <is>
          <t>Priya Nair</t>
        </is>
      </c>
      <c r="K4714" s="70" t="n">
        <v>15</v>
      </c>
      <c r="L4714" s="71" t="n">
        <v>3874085.3</v>
      </c>
      <c r="M4714" s="71" t="n">
        <v>58111279.5</v>
      </c>
      <c r="N4714" s="71" t="n">
        <v>2905563.98</v>
      </c>
      <c r="O4714" s="71" t="n">
        <v>55205715.52</v>
      </c>
      <c r="P4714" s="71" t="n">
        <v>43229332.26</v>
      </c>
      <c r="Q4714" s="71" t="n">
        <v>11976383.26</v>
      </c>
      <c r="R4714" t="inlineStr">
        <is>
          <t>DB-02</t>
        </is>
      </c>
      <c r="S4714" t="inlineStr">
        <is>
          <t>Hybrid</t>
        </is>
      </c>
      <c r="T4714" s="70" t="n">
        <v>17</v>
      </c>
      <c r="U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TY104706</t>
        </is>
      </c>
      <c r="B4715" s="68" t="n">
        <v>46285</v>
      </c>
      <c r="C4715" s="69" t="n">
        <v>2026</v>
      </c>
      <c r="D4715" t="inlineStr">
        <is>
          <t>Sep</t>
        </is>
      </c>
      <c r="E4715" t="inlineStr">
        <is>
          <t>North America</t>
        </is>
      </c>
      <c r="F4715" t="inlineStr">
        <is>
          <t>USA</t>
        </is>
      </c>
      <c r="G4715" t="inlineStr">
        <is>
          <t>Camry</t>
        </is>
      </c>
      <c r="H4715" t="inlineStr">
        <is>
          <t>Online reservation</t>
        </is>
      </c>
      <c r="I4715" t="inlineStr">
        <is>
          <t>Private buyer</t>
        </is>
      </c>
      <c r="J4715" t="inlineStr">
        <is>
          <t>Yuki Sato</t>
        </is>
      </c>
      <c r="K4715" s="70" t="n">
        <v>8</v>
      </c>
      <c r="L4715" s="71" t="n">
        <v>4157469.07</v>
      </c>
      <c r="M4715" s="71" t="n">
        <v>33259752.56</v>
      </c>
      <c r="N4715" s="71" t="n">
        <v>1662987.63</v>
      </c>
      <c r="O4715" s="71" t="n">
        <v>31596764.93</v>
      </c>
      <c r="P4715" s="71" t="n">
        <v>24608796.73</v>
      </c>
      <c r="Q4715" s="71" t="n">
        <v>6987968.2</v>
      </c>
      <c r="R4715" t="inlineStr">
        <is>
          <t>TX-04</t>
        </is>
      </c>
      <c r="S4715" t="inlineStr">
        <is>
          <t>Hybrid</t>
        </is>
      </c>
      <c r="T4715" s="70" t="n">
        <v>9</v>
      </c>
      <c r="U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TY104707</t>
        </is>
      </c>
      <c r="B4716" s="68" t="n">
        <v>46285</v>
      </c>
      <c r="C4716" s="69" t="n">
        <v>2026</v>
      </c>
      <c r="D4716" t="inlineStr">
        <is>
          <t>Sep</t>
        </is>
      </c>
      <c r="E4716" t="inlineStr">
        <is>
          <t>North America</t>
        </is>
      </c>
      <c r="F4716" t="inlineStr">
        <is>
          <t>Canada</t>
        </is>
      </c>
      <c r="G4716" t="inlineStr">
        <is>
          <t>RAV4</t>
        </is>
      </c>
      <c r="H4716" t="inlineStr">
        <is>
          <t>Dealer retail</t>
        </is>
      </c>
      <c r="I4716" t="inlineStr">
        <is>
          <t>Private buyer</t>
        </is>
      </c>
      <c r="J4716" t="inlineStr">
        <is>
          <t>Omar Haddad</t>
        </is>
      </c>
      <c r="K4716" s="70" t="n">
        <v>34</v>
      </c>
      <c r="L4716" s="71" t="n">
        <v>3712324.69</v>
      </c>
      <c r="M4716" s="71" t="n">
        <v>126219039.46</v>
      </c>
      <c r="N4716" s="71" t="n">
        <v>2524380.79</v>
      </c>
      <c r="O4716" s="71" t="n">
        <v>123694658.67</v>
      </c>
      <c r="P4716" s="71" t="n">
        <v>93679996.89</v>
      </c>
      <c r="Q4716" s="71" t="n">
        <v>30014661.78</v>
      </c>
      <c r="R4716" t="inlineStr">
        <is>
          <t>TO-02</t>
        </is>
      </c>
      <c r="S4716" t="inlineStr">
        <is>
          <t>Hybrid</t>
        </is>
      </c>
      <c r="T4716" s="70" t="n">
        <v>33</v>
      </c>
      <c r="U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TY104708</t>
        </is>
      </c>
      <c r="B4717" s="68" t="n">
        <v>46285</v>
      </c>
      <c r="C4717" s="69" t="n">
        <v>2026</v>
      </c>
      <c r="D4717" t="inlineStr">
        <is>
          <t>Sep</t>
        </is>
      </c>
      <c r="E4717" t="inlineStr">
        <is>
          <t>Japan</t>
        </is>
      </c>
      <c r="F4717" t="inlineStr">
        <is>
          <t>Japan</t>
        </is>
      </c>
      <c r="G4717" t="inlineStr">
        <is>
          <t>Camry</t>
        </is>
      </c>
      <c r="H4717" t="inlineStr">
        <is>
          <t>Fleet</t>
        </is>
      </c>
      <c r="I4717" t="inlineStr">
        <is>
          <t>Private buyer</t>
        </is>
      </c>
      <c r="J4717" t="inlineStr">
        <is>
          <t>Liam O'Brien</t>
        </is>
      </c>
      <c r="K4717" s="70" t="n">
        <v>7</v>
      </c>
      <c r="L4717" s="71" t="n">
        <v>4198406.13</v>
      </c>
      <c r="M4717" s="71" t="n">
        <v>29388842.91</v>
      </c>
      <c r="N4717" s="71" t="n">
        <v>0</v>
      </c>
      <c r="O4717" s="71" t="n">
        <v>29388842.91</v>
      </c>
      <c r="P4717" s="71" t="n">
        <v>23260152.1</v>
      </c>
      <c r="Q4717" s="71" t="n">
        <v>6128690.81</v>
      </c>
      <c r="R4717" t="inlineStr">
        <is>
          <t>OS-02</t>
        </is>
      </c>
      <c r="S4717" t="inlineStr">
        <is>
          <t>Hybrid</t>
        </is>
      </c>
      <c r="T4717" s="70" t="n">
        <v>7</v>
      </c>
      <c r="U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TY104709</t>
        </is>
      </c>
      <c r="B4718" s="68" t="n">
        <v>46285</v>
      </c>
      <c r="C4718" s="69" t="n">
        <v>2026</v>
      </c>
      <c r="D4718" t="inlineStr">
        <is>
          <t>Sep</t>
        </is>
      </c>
      <c r="E4718" t="inlineStr">
        <is>
          <t>North America</t>
        </is>
      </c>
      <c r="F4718" t="inlineStr">
        <is>
          <t>USA</t>
        </is>
      </c>
      <c r="G4718" t="inlineStr">
        <is>
          <t>Camry</t>
        </is>
      </c>
      <c r="H4718" t="inlineStr">
        <is>
          <t>Dealer retail</t>
        </is>
      </c>
      <c r="I4718" t="inlineStr">
        <is>
          <t>Government</t>
        </is>
      </c>
      <c r="J4718" t="inlineStr">
        <is>
          <t>Emma Clarke</t>
        </is>
      </c>
      <c r="K4718" s="70" t="n">
        <v>9</v>
      </c>
      <c r="L4718" s="71" t="n">
        <v>4165498.6</v>
      </c>
      <c r="M4718" s="71" t="n">
        <v>37489487.4</v>
      </c>
      <c r="N4718" s="71" t="n">
        <v>749789.75</v>
      </c>
      <c r="O4718" s="71" t="n">
        <v>36739697.65</v>
      </c>
      <c r="P4718" s="71" t="n">
        <v>28757013.93</v>
      </c>
      <c r="Q4718" s="71" t="n">
        <v>7982683.72</v>
      </c>
      <c r="R4718" t="inlineStr">
        <is>
          <t>NY-02</t>
        </is>
      </c>
      <c r="S4718" t="inlineStr">
        <is>
          <t>Hybrid</t>
        </is>
      </c>
      <c r="T4718" s="70" t="n">
        <v>9</v>
      </c>
      <c r="U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TY104710</t>
        </is>
      </c>
      <c r="B4719" s="68" t="n">
        <v>46285</v>
      </c>
      <c r="C4719" s="69" t="n">
        <v>2026</v>
      </c>
      <c r="D4719" t="inlineStr">
        <is>
          <t>Sep</t>
        </is>
      </c>
      <c r="E4719" t="inlineStr">
        <is>
          <t>North America</t>
        </is>
      </c>
      <c r="F4719" t="inlineStr">
        <is>
          <t>Canada</t>
        </is>
      </c>
      <c r="G4719" t="inlineStr">
        <is>
          <t>RAV4</t>
        </is>
      </c>
      <c r="H4719" t="inlineStr">
        <is>
          <t>Dealer retail</t>
        </is>
      </c>
      <c r="I4719" t="inlineStr">
        <is>
          <t>Government</t>
        </is>
      </c>
      <c r="J4719" t="inlineStr">
        <is>
          <t>Emma Clarke</t>
        </is>
      </c>
      <c r="K4719" s="70" t="n">
        <v>11</v>
      </c>
      <c r="L4719" s="71" t="n">
        <v>3709639.89</v>
      </c>
      <c r="M4719" s="71" t="n">
        <v>40806038.79</v>
      </c>
      <c r="N4719" s="71" t="n">
        <v>816120.78</v>
      </c>
      <c r="O4719" s="71" t="n">
        <v>39989918.01</v>
      </c>
      <c r="P4719" s="71" t="n">
        <v>30933386.14</v>
      </c>
      <c r="Q4719" s="71" t="n">
        <v>9056531.869999999</v>
      </c>
      <c r="R4719" t="inlineStr">
        <is>
          <t>TO-02</t>
        </is>
      </c>
      <c r="S4719" t="inlineStr">
        <is>
          <t>Hybrid</t>
        </is>
      </c>
      <c r="T4719" s="70" t="n">
        <v>12</v>
      </c>
      <c r="U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TY104711</t>
        </is>
      </c>
      <c r="B4720" s="68" t="n">
        <v>46286</v>
      </c>
      <c r="C4720" s="69" t="n">
        <v>2026</v>
      </c>
      <c r="D4720" t="inlineStr">
        <is>
          <t>Sep</t>
        </is>
      </c>
      <c r="E4720" t="inlineStr">
        <is>
          <t>Asia</t>
        </is>
      </c>
      <c r="F4720" t="inlineStr">
        <is>
          <t>Thailand</t>
        </is>
      </c>
      <c r="G4720" t="inlineStr">
        <is>
          <t>Corolla</t>
        </is>
      </c>
      <c r="H4720" t="inlineStr">
        <is>
          <t>Online reservation</t>
        </is>
      </c>
      <c r="I4720" t="inlineStr">
        <is>
          <t>Private buyer</t>
        </is>
      </c>
      <c r="J4720" t="inlineStr">
        <is>
          <t>Ravindra Patil</t>
        </is>
      </c>
      <c r="K4720" s="70" t="n">
        <v>6</v>
      </c>
      <c r="L4720" s="71" t="n">
        <v>2668328.24</v>
      </c>
      <c r="M4720" s="71" t="n">
        <v>16009969.44</v>
      </c>
      <c r="N4720" s="71" t="n">
        <v>480299.08</v>
      </c>
      <c r="O4720" s="71" t="n">
        <v>15529670.36</v>
      </c>
      <c r="P4720" s="71" t="n">
        <v>14061093.69</v>
      </c>
      <c r="Q4720" s="71" t="n">
        <v>1468576.67</v>
      </c>
      <c r="R4720" t="inlineStr">
        <is>
          <t>BK-04</t>
        </is>
      </c>
      <c r="S4720" t="inlineStr">
        <is>
          <t>Petrol</t>
        </is>
      </c>
      <c r="T4720" s="70" t="n">
        <v>7</v>
      </c>
      <c r="U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TY104712</t>
        </is>
      </c>
      <c r="B4721" s="68" t="n">
        <v>46286</v>
      </c>
      <c r="C4721" s="69" t="n">
        <v>2026</v>
      </c>
      <c r="D4721" t="inlineStr">
        <is>
          <t>Sep</t>
        </is>
      </c>
      <c r="E4721" t="inlineStr">
        <is>
          <t>North America</t>
        </is>
      </c>
      <c r="F4721" t="inlineStr">
        <is>
          <t>USA</t>
        </is>
      </c>
      <c r="G4721" t="inlineStr">
        <is>
          <t>RAV4</t>
        </is>
      </c>
      <c r="H4721" t="inlineStr">
        <is>
          <t>Dealer retail</t>
        </is>
      </c>
      <c r="I4721" t="inlineStr">
        <is>
          <t>Private buyer</t>
        </is>
      </c>
      <c r="J4721" t="inlineStr">
        <is>
          <t>Amir Khan</t>
        </is>
      </c>
      <c r="K4721" s="70" t="n">
        <v>10</v>
      </c>
      <c r="L4721" s="71" t="n">
        <v>3732670.39</v>
      </c>
      <c r="M4721" s="71" t="n">
        <v>37326703.9</v>
      </c>
      <c r="N4721" s="71" t="n">
        <v>1119801.12</v>
      </c>
      <c r="O4721" s="71" t="n">
        <v>36206902.78</v>
      </c>
      <c r="P4721" s="71" t="n">
        <v>29073350.54</v>
      </c>
      <c r="Q4721" s="71" t="n">
        <v>7133552.24</v>
      </c>
      <c r="R4721" t="inlineStr">
        <is>
          <t>NY-04</t>
        </is>
      </c>
      <c r="S4721" t="inlineStr">
        <is>
          <t>Petrol</t>
        </is>
      </c>
      <c r="T4721" s="70" t="n">
        <v>11</v>
      </c>
      <c r="U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TY104713</t>
        </is>
      </c>
      <c r="B4722" s="68" t="n">
        <v>46286</v>
      </c>
      <c r="C4722" s="69" t="n">
        <v>2026</v>
      </c>
      <c r="D4722" t="inlineStr">
        <is>
          <t>Sep</t>
        </is>
      </c>
      <c r="E4722" t="inlineStr">
        <is>
          <t>Japan</t>
        </is>
      </c>
      <c r="F4722" t="inlineStr">
        <is>
          <t>Japan</t>
        </is>
      </c>
      <c r="G4722" t="inlineStr">
        <is>
          <t>bZ4X</t>
        </is>
      </c>
      <c r="H4722" t="inlineStr">
        <is>
          <t>Dealer retail</t>
        </is>
      </c>
      <c r="I4722" t="inlineStr">
        <is>
          <t>Private buyer</t>
        </is>
      </c>
      <c r="J4722" t="inlineStr">
        <is>
          <t>Shraddha Kulkarni</t>
        </is>
      </c>
      <c r="K4722" s="70" t="n">
        <v>34</v>
      </c>
      <c r="L4722" s="71" t="n">
        <v>6846333.24</v>
      </c>
      <c r="M4722" s="71" t="n">
        <v>232775330.16</v>
      </c>
      <c r="N4722" s="71" t="n">
        <v>6983259.9</v>
      </c>
      <c r="O4722" s="71" t="n">
        <v>225792070.26</v>
      </c>
      <c r="P4722" s="71" t="n">
        <v>184987851.68</v>
      </c>
      <c r="Q4722" s="71" t="n">
        <v>40804218.58</v>
      </c>
      <c r="R4722" t="inlineStr">
        <is>
          <t>NG-04</t>
        </is>
      </c>
      <c r="S4722" t="inlineStr">
        <is>
          <t>EV</t>
        </is>
      </c>
      <c r="T4722" s="70" t="n">
        <v>36</v>
      </c>
      <c r="U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TY104714</t>
        </is>
      </c>
      <c r="B4723" s="68" t="n">
        <v>46286</v>
      </c>
      <c r="C4723" s="69" t="n">
        <v>2026</v>
      </c>
      <c r="D4723" t="inlineStr">
        <is>
          <t>Sep</t>
        </is>
      </c>
      <c r="E4723" t="inlineStr">
        <is>
          <t>North America</t>
        </is>
      </c>
      <c r="F4723" t="inlineStr">
        <is>
          <t>Canada</t>
        </is>
      </c>
      <c r="G4723" t="inlineStr">
        <is>
          <t>RAV4</t>
        </is>
      </c>
      <c r="H4723" t="inlineStr">
        <is>
          <t>Dealer retail</t>
        </is>
      </c>
      <c r="I4723" t="inlineStr">
        <is>
          <t>Private buyer</t>
        </is>
      </c>
      <c r="J4723" t="inlineStr">
        <is>
          <t>Carlos Silva</t>
        </is>
      </c>
      <c r="K4723" s="70" t="n">
        <v>29</v>
      </c>
      <c r="L4723" s="71" t="n">
        <v>3911635.09</v>
      </c>
      <c r="M4723" s="71" t="n">
        <v>113437417.61</v>
      </c>
      <c r="N4723" s="71" t="n">
        <v>0</v>
      </c>
      <c r="O4723" s="71" t="n">
        <v>113437417.61</v>
      </c>
      <c r="P4723" s="71" t="n">
        <v>85668538.18000001</v>
      </c>
      <c r="Q4723" s="71" t="n">
        <v>27768879.43</v>
      </c>
      <c r="R4723" t="inlineStr">
        <is>
          <t>TO-03</t>
        </is>
      </c>
      <c r="S4723" t="inlineStr">
        <is>
          <t>Hybrid</t>
        </is>
      </c>
      <c r="T4723" s="70" t="n">
        <v>28</v>
      </c>
      <c r="U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TY104715</t>
        </is>
      </c>
      <c r="B4724" s="68" t="n">
        <v>46286</v>
      </c>
      <c r="C4724" s="69" t="n">
        <v>2026</v>
      </c>
      <c r="D4724" t="inlineStr">
        <is>
          <t>Sep</t>
        </is>
      </c>
      <c r="E4724" t="inlineStr">
        <is>
          <t>North America</t>
        </is>
      </c>
      <c r="F4724" t="inlineStr">
        <is>
          <t>USA</t>
        </is>
      </c>
      <c r="G4724" t="inlineStr">
        <is>
          <t>Corolla</t>
        </is>
      </c>
      <c r="H4724" t="inlineStr">
        <is>
          <t>Dealer retail</t>
        </is>
      </c>
      <c r="I4724" t="inlineStr">
        <is>
          <t>Government</t>
        </is>
      </c>
      <c r="J4724" t="inlineStr">
        <is>
          <t>Priya Nair</t>
        </is>
      </c>
      <c r="K4724" s="70" t="n">
        <v>40</v>
      </c>
      <c r="L4724" s="71" t="n">
        <v>2703749.46</v>
      </c>
      <c r="M4724" s="71" t="n">
        <v>108149978.4</v>
      </c>
      <c r="N4724" s="71" t="n">
        <v>2162999.57</v>
      </c>
      <c r="O4724" s="71" t="n">
        <v>105986978.83</v>
      </c>
      <c r="P4724" s="71" t="n">
        <v>92985756.56</v>
      </c>
      <c r="Q4724" s="71" t="n">
        <v>13001222.27</v>
      </c>
      <c r="R4724" t="inlineStr">
        <is>
          <t>NY-04</t>
        </is>
      </c>
      <c r="S4724" t="inlineStr">
        <is>
          <t>Petrol</t>
        </is>
      </c>
      <c r="T4724" s="70" t="n">
        <v>41</v>
      </c>
      <c r="U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TY104716</t>
        </is>
      </c>
      <c r="B4725" s="68" t="n">
        <v>46286</v>
      </c>
      <c r="C4725" s="69" t="n">
        <v>2026</v>
      </c>
      <c r="D4725" t="inlineStr">
        <is>
          <t>Sep</t>
        </is>
      </c>
      <c r="E4725" t="inlineStr">
        <is>
          <t>Middle East</t>
        </is>
      </c>
      <c r="F4725" t="inlineStr">
        <is>
          <t>UAE</t>
        </is>
      </c>
      <c r="G4725" t="inlineStr">
        <is>
          <t>Prius</t>
        </is>
      </c>
      <c r="H4725" t="inlineStr">
        <is>
          <t>Fleet</t>
        </is>
      </c>
      <c r="I4725" t="inlineStr">
        <is>
          <t>Company fleet</t>
        </is>
      </c>
      <c r="J4725" t="inlineStr">
        <is>
          <t>Zoya Ahmed</t>
        </is>
      </c>
      <c r="K4725" s="70" t="n">
        <v>23</v>
      </c>
      <c r="L4725" s="71" t="n">
        <v>3894371.12</v>
      </c>
      <c r="M4725" s="71" t="n">
        <v>89570535.76000001</v>
      </c>
      <c r="N4725" s="71" t="n">
        <v>1791410.72</v>
      </c>
      <c r="O4725" s="71" t="n">
        <v>87779125.04000001</v>
      </c>
      <c r="P4725" s="71" t="n">
        <v>64216825.63</v>
      </c>
      <c r="Q4725" s="71" t="n">
        <v>23562299.41</v>
      </c>
      <c r="R4725" t="inlineStr">
        <is>
          <t>DB-04</t>
        </is>
      </c>
      <c r="S4725" t="inlineStr">
        <is>
          <t>Hybrid</t>
        </is>
      </c>
      <c r="T4725" s="70" t="n">
        <v>26</v>
      </c>
      <c r="U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TY104717</t>
        </is>
      </c>
      <c r="B4726" s="68" t="n">
        <v>46286</v>
      </c>
      <c r="C4726" s="69" t="n">
        <v>2026</v>
      </c>
      <c r="D4726" t="inlineStr">
        <is>
          <t>Sep</t>
        </is>
      </c>
      <c r="E4726" t="inlineStr">
        <is>
          <t>North America</t>
        </is>
      </c>
      <c r="F4726" t="inlineStr">
        <is>
          <t>Canada</t>
        </is>
      </c>
      <c r="G4726" t="inlineStr">
        <is>
          <t>RAV4</t>
        </is>
      </c>
      <c r="H4726" t="inlineStr">
        <is>
          <t>Dealer retail</t>
        </is>
      </c>
      <c r="I4726" t="inlineStr">
        <is>
          <t>Private buyer</t>
        </is>
      </c>
      <c r="J4726" t="inlineStr">
        <is>
          <t>Wei Chen</t>
        </is>
      </c>
      <c r="K4726" s="70" t="n">
        <v>38</v>
      </c>
      <c r="L4726" s="71" t="n">
        <v>3735717.19</v>
      </c>
      <c r="M4726" s="71" t="n">
        <v>141957253.22</v>
      </c>
      <c r="N4726" s="71" t="n">
        <v>7097862.66</v>
      </c>
      <c r="O4726" s="71" t="n">
        <v>134859390.56</v>
      </c>
      <c r="P4726" s="71" t="n">
        <v>108010100.72</v>
      </c>
      <c r="Q4726" s="71" t="n">
        <v>26849289.84</v>
      </c>
      <c r="R4726" t="inlineStr">
        <is>
          <t>TO-03</t>
        </is>
      </c>
      <c r="S4726" t="inlineStr">
        <is>
          <t>Hybrid</t>
        </is>
      </c>
      <c r="T4726" s="70" t="n">
        <v>37</v>
      </c>
      <c r="U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TY104718</t>
        </is>
      </c>
      <c r="B4727" s="68" t="n">
        <v>46287</v>
      </c>
      <c r="C4727" s="69" t="n">
        <v>2026</v>
      </c>
      <c r="D4727" t="inlineStr">
        <is>
          <t>Sep</t>
        </is>
      </c>
      <c r="E4727" t="inlineStr">
        <is>
          <t>Asia</t>
        </is>
      </c>
      <c r="F4727" t="inlineStr">
        <is>
          <t>Thailand</t>
        </is>
      </c>
      <c r="G4727" t="inlineStr">
        <is>
          <t>Hilux</t>
        </is>
      </c>
      <c r="H4727" t="inlineStr">
        <is>
          <t>Dealer retail</t>
        </is>
      </c>
      <c r="I4727" t="inlineStr">
        <is>
          <t>Private buyer</t>
        </is>
      </c>
      <c r="J4727" t="inlineStr">
        <is>
          <t>Zoya Ahmed</t>
        </is>
      </c>
      <c r="K4727" s="70" t="n">
        <v>31</v>
      </c>
      <c r="L4727" s="71" t="n">
        <v>4129629.19</v>
      </c>
      <c r="M4727" s="71" t="n">
        <v>128018504.89</v>
      </c>
      <c r="N4727" s="71" t="n">
        <v>6400925.24</v>
      </c>
      <c r="O4727" s="71" t="n">
        <v>121617579.65</v>
      </c>
      <c r="P4727" s="71" t="n">
        <v>101526018.42</v>
      </c>
      <c r="Q4727" s="71" t="n">
        <v>20091561.23</v>
      </c>
      <c r="R4727" t="inlineStr">
        <is>
          <t>BK-02</t>
        </is>
      </c>
      <c r="S4727" t="inlineStr">
        <is>
          <t>Diesel</t>
        </is>
      </c>
      <c r="T4727" s="70" t="n">
        <v>30</v>
      </c>
      <c r="U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TY104719</t>
        </is>
      </c>
      <c r="B4728" s="68" t="n">
        <v>46287</v>
      </c>
      <c r="C4728" s="69" t="n">
        <v>2026</v>
      </c>
      <c r="D4728" t="inlineStr">
        <is>
          <t>Sep</t>
        </is>
      </c>
      <c r="E4728" t="inlineStr">
        <is>
          <t>Europe</t>
        </is>
      </c>
      <c r="F4728" t="inlineStr">
        <is>
          <t>UK</t>
        </is>
      </c>
      <c r="G4728" t="inlineStr">
        <is>
          <t>RAV4</t>
        </is>
      </c>
      <c r="H4728" t="inlineStr">
        <is>
          <t>Dealer retail</t>
        </is>
      </c>
      <c r="I4728" t="inlineStr">
        <is>
          <t>Private buyer</t>
        </is>
      </c>
      <c r="J4728" t="inlineStr">
        <is>
          <t>Hiroshi Tanaka</t>
        </is>
      </c>
      <c r="K4728" s="70" t="n">
        <v>39</v>
      </c>
      <c r="L4728" s="71" t="n">
        <v>3575159.22</v>
      </c>
      <c r="M4728" s="71" t="n">
        <v>139431209.58</v>
      </c>
      <c r="N4728" s="71" t="n">
        <v>6971560.48</v>
      </c>
      <c r="O4728" s="71" t="n">
        <v>132459649.1</v>
      </c>
      <c r="P4728" s="71" t="n">
        <v>111627652.34</v>
      </c>
      <c r="Q4728" s="71" t="n">
        <v>20831996.76</v>
      </c>
      <c r="R4728" t="inlineStr">
        <is>
          <t>LN-01</t>
        </is>
      </c>
      <c r="S4728" t="inlineStr">
        <is>
          <t>Hybrid</t>
        </is>
      </c>
      <c r="T4728" s="70" t="n">
        <v>39</v>
      </c>
      <c r="U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TY104720</t>
        </is>
      </c>
      <c r="B4729" s="68" t="n">
        <v>46287</v>
      </c>
      <c r="C4729" s="69" t="n">
        <v>2026</v>
      </c>
      <c r="D4729" t="inlineStr">
        <is>
          <t>Sep</t>
        </is>
      </c>
      <c r="E4729" t="inlineStr">
        <is>
          <t>North America</t>
        </is>
      </c>
      <c r="F4729" t="inlineStr">
        <is>
          <t>Canada</t>
        </is>
      </c>
      <c r="G4729" t="inlineStr">
        <is>
          <t>Camry</t>
        </is>
      </c>
      <c r="H4729" t="inlineStr">
        <is>
          <t>Dealer retail</t>
        </is>
      </c>
      <c r="I4729" t="inlineStr">
        <is>
          <t>Private buyer</t>
        </is>
      </c>
      <c r="J4729" t="inlineStr">
        <is>
          <t>Omar Haddad</t>
        </is>
      </c>
      <c r="K4729" s="70" t="n">
        <v>6</v>
      </c>
      <c r="L4729" s="71" t="n">
        <v>3951050.77</v>
      </c>
      <c r="M4729" s="71" t="n">
        <v>23706304.62</v>
      </c>
      <c r="N4729" s="71" t="n">
        <v>1185315.23</v>
      </c>
      <c r="O4729" s="71" t="n">
        <v>22520989.39</v>
      </c>
      <c r="P4729" s="71" t="n">
        <v>19647396.54</v>
      </c>
      <c r="Q4729" s="71" t="n">
        <v>2873592.85</v>
      </c>
      <c r="R4729" t="inlineStr">
        <is>
          <t>TO-02</t>
        </is>
      </c>
      <c r="S4729" t="inlineStr">
        <is>
          <t>Hybrid</t>
        </is>
      </c>
      <c r="T4729" s="70" t="n">
        <v>6</v>
      </c>
      <c r="U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TY104721</t>
        </is>
      </c>
      <c r="B4730" s="68" t="n">
        <v>46287</v>
      </c>
      <c r="C4730" s="69" t="n">
        <v>2026</v>
      </c>
      <c r="D4730" t="inlineStr">
        <is>
          <t>Sep</t>
        </is>
      </c>
      <c r="E4730" t="inlineStr">
        <is>
          <t>Europe</t>
        </is>
      </c>
      <c r="F4730" t="inlineStr">
        <is>
          <t>Germany</t>
        </is>
      </c>
      <c r="G4730" t="inlineStr">
        <is>
          <t>Land Cruiser</t>
        </is>
      </c>
      <c r="H4730" t="inlineStr">
        <is>
          <t>Dealer retail</t>
        </is>
      </c>
      <c r="I4730" t="inlineStr">
        <is>
          <t>Private buyer</t>
        </is>
      </c>
      <c r="J4730" t="inlineStr">
        <is>
          <t>Priya Nair</t>
        </is>
      </c>
      <c r="K4730" s="70" t="n">
        <v>44</v>
      </c>
      <c r="L4730" s="71" t="n">
        <v>7909171.82</v>
      </c>
      <c r="M4730" s="71" t="n">
        <v>348003560.08</v>
      </c>
      <c r="N4730" s="71" t="n">
        <v>6960071.2</v>
      </c>
      <c r="O4730" s="71" t="n">
        <v>341043488.88</v>
      </c>
      <c r="P4730" s="71" t="n">
        <v>244842880.82</v>
      </c>
      <c r="Q4730" s="71" t="n">
        <v>96200608.06</v>
      </c>
      <c r="R4730" t="inlineStr">
        <is>
          <t>BE-04</t>
        </is>
      </c>
      <c r="S4730" t="inlineStr">
        <is>
          <t>Hybrid</t>
        </is>
      </c>
      <c r="T4730" s="70" t="n">
        <v>45</v>
      </c>
      <c r="U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TY104722</t>
        </is>
      </c>
      <c r="B4731" s="68" t="n">
        <v>46287</v>
      </c>
      <c r="C4731" s="69" t="n">
        <v>2026</v>
      </c>
      <c r="D4731" t="inlineStr">
        <is>
          <t>Sep</t>
        </is>
      </c>
      <c r="E4731" t="inlineStr">
        <is>
          <t>Asia</t>
        </is>
      </c>
      <c r="F4731" t="inlineStr">
        <is>
          <t>Indonesia</t>
        </is>
      </c>
      <c r="G4731" t="inlineStr">
        <is>
          <t>Camry</t>
        </is>
      </c>
      <c r="H4731" t="inlineStr">
        <is>
          <t>Dealer retail</t>
        </is>
      </c>
      <c r="I4731" t="inlineStr">
        <is>
          <t>Private buyer</t>
        </is>
      </c>
      <c r="J4731" t="inlineStr">
        <is>
          <t>Sophie Müller</t>
        </is>
      </c>
      <c r="K4731" s="70" t="n">
        <v>3</v>
      </c>
      <c r="L4731" s="71" t="n">
        <v>4042656.01</v>
      </c>
      <c r="M4731" s="71" t="n">
        <v>12127968.03</v>
      </c>
      <c r="N4731" s="71" t="n">
        <v>0</v>
      </c>
      <c r="O4731" s="71" t="n">
        <v>12127968.03</v>
      </c>
      <c r="P4731" s="71" t="n">
        <v>9697387.52</v>
      </c>
      <c r="Q4731" s="71" t="n">
        <v>2430580.51</v>
      </c>
      <c r="R4731" t="inlineStr">
        <is>
          <t>JK-03</t>
        </is>
      </c>
      <c r="S4731" t="inlineStr">
        <is>
          <t>Petrol</t>
        </is>
      </c>
      <c r="T4731" s="70" t="n">
        <v>3</v>
      </c>
      <c r="U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TY104723</t>
        </is>
      </c>
      <c r="B4732" s="68" t="n">
        <v>46287</v>
      </c>
      <c r="C4732" s="69" t="n">
        <v>2026</v>
      </c>
      <c r="D4732" t="inlineStr">
        <is>
          <t>Sep</t>
        </is>
      </c>
      <c r="E4732" t="inlineStr">
        <is>
          <t>Japan</t>
        </is>
      </c>
      <c r="F4732" t="inlineStr">
        <is>
          <t>Japan</t>
        </is>
      </c>
      <c r="G4732" t="inlineStr">
        <is>
          <t>Corolla</t>
        </is>
      </c>
      <c r="H4732" t="inlineStr">
        <is>
          <t>Fleet</t>
        </is>
      </c>
      <c r="I4732" t="inlineStr">
        <is>
          <t>Company fleet</t>
        </is>
      </c>
      <c r="J4732" t="inlineStr">
        <is>
          <t>Arjun Mehta</t>
        </is>
      </c>
      <c r="K4732" s="70" t="n">
        <v>30</v>
      </c>
      <c r="L4732" s="71" t="n">
        <v>2974426.5</v>
      </c>
      <c r="M4732" s="71" t="n">
        <v>89232795</v>
      </c>
      <c r="N4732" s="71" t="n">
        <v>4461639.75</v>
      </c>
      <c r="O4732" s="71" t="n">
        <v>84771155.25</v>
      </c>
      <c r="P4732" s="71" t="n">
        <v>71629769.47</v>
      </c>
      <c r="Q4732" s="71" t="n">
        <v>13141385.78</v>
      </c>
      <c r="R4732" t="inlineStr">
        <is>
          <t>OS-03</t>
        </is>
      </c>
      <c r="S4732" t="inlineStr">
        <is>
          <t>Petrol</t>
        </is>
      </c>
      <c r="T4732" s="70" t="n">
        <v>29</v>
      </c>
      <c r="U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TY104724</t>
        </is>
      </c>
      <c r="B4733" s="68" t="n">
        <v>46287</v>
      </c>
      <c r="C4733" s="69" t="n">
        <v>2026</v>
      </c>
      <c r="D4733" t="inlineStr">
        <is>
          <t>Sep</t>
        </is>
      </c>
      <c r="E4733" t="inlineStr">
        <is>
          <t>Japan</t>
        </is>
      </c>
      <c r="F4733" t="inlineStr">
        <is>
          <t>Japan</t>
        </is>
      </c>
      <c r="G4733" t="inlineStr">
        <is>
          <t>Prius</t>
        </is>
      </c>
      <c r="H4733" t="inlineStr">
        <is>
          <t>Dealer retail</t>
        </is>
      </c>
      <c r="I4733" t="inlineStr">
        <is>
          <t>Private buyer</t>
        </is>
      </c>
      <c r="J4733" t="inlineStr">
        <is>
          <t>Fatima Al-Saud</t>
        </is>
      </c>
      <c r="K4733" s="70" t="n">
        <v>15</v>
      </c>
      <c r="L4733" s="71" t="n">
        <v>3806545.65</v>
      </c>
      <c r="M4733" s="71" t="n">
        <v>57098184.75</v>
      </c>
      <c r="N4733" s="71" t="n">
        <v>1712945.54</v>
      </c>
      <c r="O4733" s="71" t="n">
        <v>55385239.21</v>
      </c>
      <c r="P4733" s="71" t="n">
        <v>41253762.14</v>
      </c>
      <c r="Q4733" s="71" t="n">
        <v>14131477.07</v>
      </c>
      <c r="R4733" t="inlineStr">
        <is>
          <t>NG-01</t>
        </is>
      </c>
      <c r="S4733" t="inlineStr">
        <is>
          <t>Hybrid</t>
        </is>
      </c>
      <c r="T4733" s="70" t="n">
        <v>16</v>
      </c>
      <c r="U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TY104725</t>
        </is>
      </c>
      <c r="B4734" s="68" t="n">
        <v>46287</v>
      </c>
      <c r="C4734" s="69" t="n">
        <v>2026</v>
      </c>
      <c r="D4734" t="inlineStr">
        <is>
          <t>Sep</t>
        </is>
      </c>
      <c r="E4734" t="inlineStr">
        <is>
          <t>Europe</t>
        </is>
      </c>
      <c r="F4734" t="inlineStr">
        <is>
          <t>France</t>
        </is>
      </c>
      <c r="G4734" t="inlineStr">
        <is>
          <t>Hilux</t>
        </is>
      </c>
      <c r="H4734" t="inlineStr">
        <is>
          <t>Dealer retail</t>
        </is>
      </c>
      <c r="I4734" t="inlineStr">
        <is>
          <t>Company fleet</t>
        </is>
      </c>
      <c r="J4734" t="inlineStr">
        <is>
          <t>Noah Smith</t>
        </is>
      </c>
      <c r="K4734" s="70" t="n">
        <v>18</v>
      </c>
      <c r="L4734" s="71" t="n">
        <v>3920692.27</v>
      </c>
      <c r="M4734" s="71" t="n">
        <v>70572460.86</v>
      </c>
      <c r="N4734" s="71" t="n">
        <v>3528623.04</v>
      </c>
      <c r="O4734" s="71" t="n">
        <v>67043837.82</v>
      </c>
      <c r="P4734" s="71" t="n">
        <v>56708025.38</v>
      </c>
      <c r="Q4734" s="71" t="n">
        <v>10335812.44</v>
      </c>
      <c r="R4734" t="inlineStr">
        <is>
          <t>PA-03</t>
        </is>
      </c>
      <c r="S4734" t="inlineStr">
        <is>
          <t>Petrol</t>
        </is>
      </c>
      <c r="T4734" s="70" t="n">
        <v>17</v>
      </c>
      <c r="U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TY104726</t>
        </is>
      </c>
      <c r="B4735" s="68" t="n">
        <v>46287</v>
      </c>
      <c r="C4735" s="69" t="n">
        <v>2026</v>
      </c>
      <c r="D4735" t="inlineStr">
        <is>
          <t>Sep</t>
        </is>
      </c>
      <c r="E4735" t="inlineStr">
        <is>
          <t>Middle East</t>
        </is>
      </c>
      <c r="F4735" t="inlineStr">
        <is>
          <t>Saudi Arabia</t>
        </is>
      </c>
      <c r="G4735" t="inlineStr">
        <is>
          <t>Hilux</t>
        </is>
      </c>
      <c r="H4735" t="inlineStr">
        <is>
          <t>Fleet</t>
        </is>
      </c>
      <c r="I4735" t="inlineStr">
        <is>
          <t>Private buyer</t>
        </is>
      </c>
      <c r="J4735" t="inlineStr">
        <is>
          <t>Carlos Silva</t>
        </is>
      </c>
      <c r="K4735" s="70" t="n">
        <v>23</v>
      </c>
      <c r="L4735" s="71" t="n">
        <v>4135696.74</v>
      </c>
      <c r="M4735" s="71" t="n">
        <v>95121025.02</v>
      </c>
      <c r="N4735" s="71" t="n">
        <v>2853630.75</v>
      </c>
      <c r="O4735" s="71" t="n">
        <v>92267394.27</v>
      </c>
      <c r="P4735" s="71" t="n">
        <v>74927812.12</v>
      </c>
      <c r="Q4735" s="71" t="n">
        <v>17339582.15</v>
      </c>
      <c r="R4735" t="inlineStr">
        <is>
          <t>RY-03</t>
        </is>
      </c>
      <c r="S4735" t="inlineStr">
        <is>
          <t>Diesel</t>
        </is>
      </c>
      <c r="T4735" s="70" t="n">
        <v>24</v>
      </c>
      <c r="U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TY104727</t>
        </is>
      </c>
      <c r="B4736" s="68" t="n">
        <v>46288</v>
      </c>
      <c r="C4736" s="69" t="n">
        <v>2026</v>
      </c>
      <c r="D4736" t="inlineStr">
        <is>
          <t>Sep</t>
        </is>
      </c>
      <c r="E4736" t="inlineStr">
        <is>
          <t>North America</t>
        </is>
      </c>
      <c r="F4736" t="inlineStr">
        <is>
          <t>USA</t>
        </is>
      </c>
      <c r="G4736" t="inlineStr">
        <is>
          <t>Corolla</t>
        </is>
      </c>
      <c r="H4736" t="inlineStr">
        <is>
          <t>Dealer retail</t>
        </is>
      </c>
      <c r="I4736" t="inlineStr">
        <is>
          <t>Government</t>
        </is>
      </c>
      <c r="J4736" t="inlineStr">
        <is>
          <t>Ravindra Patil</t>
        </is>
      </c>
      <c r="K4736" s="70" t="n">
        <v>28</v>
      </c>
      <c r="L4736" s="71" t="n">
        <v>2769432.89</v>
      </c>
      <c r="M4736" s="71" t="n">
        <v>77544120.92</v>
      </c>
      <c r="N4736" s="71" t="n">
        <v>2326323.63</v>
      </c>
      <c r="O4736" s="71" t="n">
        <v>75217797.29000001</v>
      </c>
      <c r="P4736" s="71" t="n">
        <v>63276451.81</v>
      </c>
      <c r="Q4736" s="71" t="n">
        <v>11941345.48</v>
      </c>
      <c r="R4736" t="inlineStr">
        <is>
          <t>LA-04</t>
        </is>
      </c>
      <c r="S4736" t="inlineStr">
        <is>
          <t>Petrol</t>
        </is>
      </c>
      <c r="T4736" s="70" t="n">
        <v>28</v>
      </c>
      <c r="U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TY104728</t>
        </is>
      </c>
      <c r="B4737" s="68" t="n">
        <v>46288</v>
      </c>
      <c r="C4737" s="69" t="n">
        <v>2026</v>
      </c>
      <c r="D4737" t="inlineStr">
        <is>
          <t>Sep</t>
        </is>
      </c>
      <c r="E4737" t="inlineStr">
        <is>
          <t>Japan</t>
        </is>
      </c>
      <c r="F4737" t="inlineStr">
        <is>
          <t>Japan</t>
        </is>
      </c>
      <c r="G4737" t="inlineStr">
        <is>
          <t>Corolla</t>
        </is>
      </c>
      <c r="H4737" t="inlineStr">
        <is>
          <t>Dealer retail</t>
        </is>
      </c>
      <c r="I4737" t="inlineStr">
        <is>
          <t>Private buyer</t>
        </is>
      </c>
      <c r="J4737" t="inlineStr">
        <is>
          <t>Lucas Martin</t>
        </is>
      </c>
      <c r="K4737" s="70" t="n">
        <v>11</v>
      </c>
      <c r="L4737" s="71" t="n">
        <v>2923030.89</v>
      </c>
      <c r="M4737" s="71" t="n">
        <v>32153339.79</v>
      </c>
      <c r="N4737" s="71" t="n">
        <v>964600.1899999999</v>
      </c>
      <c r="O4737" s="71" t="n">
        <v>31188739.6</v>
      </c>
      <c r="P4737" s="71" t="n">
        <v>24435036.22</v>
      </c>
      <c r="Q4737" s="71" t="n">
        <v>6753703.38</v>
      </c>
      <c r="R4737" t="inlineStr">
        <is>
          <t>OS-04</t>
        </is>
      </c>
      <c r="S4737" t="inlineStr">
        <is>
          <t>Hybrid</t>
        </is>
      </c>
      <c r="T4737" s="70" t="n">
        <v>12</v>
      </c>
      <c r="U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TY104729</t>
        </is>
      </c>
      <c r="B4738" s="68" t="n">
        <v>46288</v>
      </c>
      <c r="C4738" s="69" t="n">
        <v>2026</v>
      </c>
      <c r="D4738" t="inlineStr">
        <is>
          <t>Sep</t>
        </is>
      </c>
      <c r="E4738" t="inlineStr">
        <is>
          <t>Asia</t>
        </is>
      </c>
      <c r="F4738" t="inlineStr">
        <is>
          <t>Thailand</t>
        </is>
      </c>
      <c r="G4738" t="inlineStr">
        <is>
          <t>Prius</t>
        </is>
      </c>
      <c r="H4738" t="inlineStr">
        <is>
          <t>Dealer retail</t>
        </is>
      </c>
      <c r="I4738" t="inlineStr">
        <is>
          <t>Company fleet</t>
        </is>
      </c>
      <c r="J4738" t="inlineStr">
        <is>
          <t>Sophie Müller</t>
        </is>
      </c>
      <c r="K4738" s="70" t="n">
        <v>20</v>
      </c>
      <c r="L4738" s="71" t="n">
        <v>3825790.73</v>
      </c>
      <c r="M4738" s="71" t="n">
        <v>76515814.59999999</v>
      </c>
      <c r="N4738" s="71" t="n">
        <v>1530316.29</v>
      </c>
      <c r="O4738" s="71" t="n">
        <v>74985498.31</v>
      </c>
      <c r="P4738" s="71" t="n">
        <v>55592174.72</v>
      </c>
      <c r="Q4738" s="71" t="n">
        <v>19393323.59</v>
      </c>
      <c r="R4738" t="inlineStr">
        <is>
          <t>BK-02</t>
        </is>
      </c>
      <c r="S4738" t="inlineStr">
        <is>
          <t>Hybrid</t>
        </is>
      </c>
      <c r="T4738" s="70" t="n">
        <v>19</v>
      </c>
      <c r="U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TY104730</t>
        </is>
      </c>
      <c r="B4739" s="68" t="n">
        <v>46288</v>
      </c>
      <c r="C4739" s="69" t="n">
        <v>2026</v>
      </c>
      <c r="D4739" t="inlineStr">
        <is>
          <t>Sep</t>
        </is>
      </c>
      <c r="E4739" t="inlineStr">
        <is>
          <t>North America</t>
        </is>
      </c>
      <c r="F4739" t="inlineStr">
        <is>
          <t>Canada</t>
        </is>
      </c>
      <c r="G4739" t="inlineStr">
        <is>
          <t>Corolla</t>
        </is>
      </c>
      <c r="H4739" t="inlineStr">
        <is>
          <t>Dealer retail</t>
        </is>
      </c>
      <c r="I4739" t="inlineStr">
        <is>
          <t>Private buyer</t>
        </is>
      </c>
      <c r="J4739" t="inlineStr">
        <is>
          <t>Ruhi Shaikh</t>
        </is>
      </c>
      <c r="K4739" s="70" t="n">
        <v>26</v>
      </c>
      <c r="L4739" s="71" t="n">
        <v>2820475.59</v>
      </c>
      <c r="M4739" s="71" t="n">
        <v>73332365.34</v>
      </c>
      <c r="N4739" s="71" t="n">
        <v>3666618.27</v>
      </c>
      <c r="O4739" s="71" t="n">
        <v>69665747.06999999</v>
      </c>
      <c r="P4739" s="71" t="n">
        <v>60952266.4</v>
      </c>
      <c r="Q4739" s="71" t="n">
        <v>8713480.67</v>
      </c>
      <c r="R4739" t="inlineStr">
        <is>
          <t>TO-01</t>
        </is>
      </c>
      <c r="S4739" t="inlineStr">
        <is>
          <t>Petrol</t>
        </is>
      </c>
      <c r="T4739" s="70" t="n">
        <v>26</v>
      </c>
      <c r="U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TY104731</t>
        </is>
      </c>
      <c r="B4740" s="68" t="n">
        <v>46288</v>
      </c>
      <c r="C4740" s="69" t="n">
        <v>2026</v>
      </c>
      <c r="D4740" t="inlineStr">
        <is>
          <t>Sep</t>
        </is>
      </c>
      <c r="E4740" t="inlineStr">
        <is>
          <t>Japan</t>
        </is>
      </c>
      <c r="F4740" t="inlineStr">
        <is>
          <t>Japan</t>
        </is>
      </c>
      <c r="G4740" t="inlineStr">
        <is>
          <t>Camry</t>
        </is>
      </c>
      <c r="H4740" t="inlineStr">
        <is>
          <t>Dealer retail</t>
        </is>
      </c>
      <c r="I4740" t="inlineStr">
        <is>
          <t>Private buyer</t>
        </is>
      </c>
      <c r="J4740" t="inlineStr">
        <is>
          <t>Amir Khan</t>
        </is>
      </c>
      <c r="K4740" s="70" t="n">
        <v>10</v>
      </c>
      <c r="L4740" s="71" t="n">
        <v>3976053.99</v>
      </c>
      <c r="M4740" s="71" t="n">
        <v>39760539.9</v>
      </c>
      <c r="N4740" s="71" t="n">
        <v>1192816.2</v>
      </c>
      <c r="O4740" s="71" t="n">
        <v>38567723.7</v>
      </c>
      <c r="P4740" s="71" t="n">
        <v>31688907.58</v>
      </c>
      <c r="Q4740" s="71" t="n">
        <v>6878816.12</v>
      </c>
      <c r="R4740" t="inlineStr">
        <is>
          <t>OS-03</t>
        </is>
      </c>
      <c r="S4740" t="inlineStr">
        <is>
          <t>Hybrid</t>
        </is>
      </c>
      <c r="T4740" s="70" t="n">
        <v>10</v>
      </c>
      <c r="U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TY104732</t>
        </is>
      </c>
      <c r="B4741" s="68" t="n">
        <v>46288</v>
      </c>
      <c r="C4741" s="69" t="n">
        <v>2026</v>
      </c>
      <c r="D4741" t="inlineStr">
        <is>
          <t>Sep</t>
        </is>
      </c>
      <c r="E4741" t="inlineStr">
        <is>
          <t>Japan</t>
        </is>
      </c>
      <c r="F4741" t="inlineStr">
        <is>
          <t>Japan</t>
        </is>
      </c>
      <c r="G4741" t="inlineStr">
        <is>
          <t>Hilux</t>
        </is>
      </c>
      <c r="H4741" t="inlineStr">
        <is>
          <t>Dealer retail</t>
        </is>
      </c>
      <c r="I4741" t="inlineStr">
        <is>
          <t>Private buyer</t>
        </is>
      </c>
      <c r="J4741" t="inlineStr">
        <is>
          <t>Sara Rossi</t>
        </is>
      </c>
      <c r="K4741" s="70" t="n">
        <v>26</v>
      </c>
      <c r="L4741" s="71" t="n">
        <v>4275498.49</v>
      </c>
      <c r="M4741" s="71" t="n">
        <v>111162960.74</v>
      </c>
      <c r="N4741" s="71" t="n">
        <v>0</v>
      </c>
      <c r="O4741" s="71" t="n">
        <v>111162960.74</v>
      </c>
      <c r="P4741" s="71" t="n">
        <v>84044673.03</v>
      </c>
      <c r="Q4741" s="71" t="n">
        <v>27118287.71</v>
      </c>
      <c r="R4741" t="inlineStr">
        <is>
          <t>TK-04</t>
        </is>
      </c>
      <c r="S4741" t="inlineStr">
        <is>
          <t>Diesel</t>
        </is>
      </c>
      <c r="T4741" s="70" t="n">
        <v>26</v>
      </c>
      <c r="U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TY104733</t>
        </is>
      </c>
      <c r="B4742" s="68" t="n">
        <v>46288</v>
      </c>
      <c r="C4742" s="69" t="n">
        <v>2026</v>
      </c>
      <c r="D4742" t="inlineStr">
        <is>
          <t>Sep</t>
        </is>
      </c>
      <c r="E4742" t="inlineStr">
        <is>
          <t>Middle East</t>
        </is>
      </c>
      <c r="F4742" t="inlineStr">
        <is>
          <t>Saudi Arabia</t>
        </is>
      </c>
      <c r="G4742" t="inlineStr">
        <is>
          <t>Corolla</t>
        </is>
      </c>
      <c r="H4742" t="inlineStr">
        <is>
          <t>Online reservation</t>
        </is>
      </c>
      <c r="I4742" t="inlineStr">
        <is>
          <t>Private buyer</t>
        </is>
      </c>
      <c r="J4742" t="inlineStr">
        <is>
          <t>Hiroshi Tanaka</t>
        </is>
      </c>
      <c r="K4742" s="70" t="n">
        <v>31</v>
      </c>
      <c r="L4742" s="71" t="n">
        <v>2817901.04</v>
      </c>
      <c r="M4742" s="71" t="n">
        <v>87354932.23999999</v>
      </c>
      <c r="N4742" s="71" t="n">
        <v>4367746.61</v>
      </c>
      <c r="O4742" s="71" t="n">
        <v>82987185.63</v>
      </c>
      <c r="P4742" s="71" t="n">
        <v>69009817.62</v>
      </c>
      <c r="Q4742" s="71" t="n">
        <v>13977368.01</v>
      </c>
      <c r="R4742" t="inlineStr">
        <is>
          <t>RY-03</t>
        </is>
      </c>
      <c r="S4742" t="inlineStr">
        <is>
          <t>Hybrid</t>
        </is>
      </c>
      <c r="T4742" s="70" t="n">
        <v>32</v>
      </c>
      <c r="U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TY104734</t>
        </is>
      </c>
      <c r="B4743" s="68" t="n">
        <v>46289</v>
      </c>
      <c r="C4743" s="69" t="n">
        <v>2026</v>
      </c>
      <c r="D4743" t="inlineStr">
        <is>
          <t>Sep</t>
        </is>
      </c>
      <c r="E4743" t="inlineStr">
        <is>
          <t>Middle East</t>
        </is>
      </c>
      <c r="F4743" t="inlineStr">
        <is>
          <t>Saudi Arabia</t>
        </is>
      </c>
      <c r="G4743" t="inlineStr">
        <is>
          <t>Prius</t>
        </is>
      </c>
      <c r="H4743" t="inlineStr">
        <is>
          <t>Fleet</t>
        </is>
      </c>
      <c r="I4743" t="inlineStr">
        <is>
          <t>Private buyer</t>
        </is>
      </c>
      <c r="J4743" t="inlineStr">
        <is>
          <t>Emma Clarke</t>
        </is>
      </c>
      <c r="K4743" s="70" t="n">
        <v>30</v>
      </c>
      <c r="L4743" s="71" t="n">
        <v>3881909.51</v>
      </c>
      <c r="M4743" s="71" t="n">
        <v>116457285.3</v>
      </c>
      <c r="N4743" s="71" t="n">
        <v>5822864.27</v>
      </c>
      <c r="O4743" s="71" t="n">
        <v>110634421.03</v>
      </c>
      <c r="P4743" s="71" t="n">
        <v>84419306.92</v>
      </c>
      <c r="Q4743" s="71" t="n">
        <v>26215114.11</v>
      </c>
      <c r="R4743" t="inlineStr">
        <is>
          <t>RY-04</t>
        </is>
      </c>
      <c r="S4743" t="inlineStr">
        <is>
          <t>Hybrid</t>
        </is>
      </c>
      <c r="T4743" s="70" t="n">
        <v>33</v>
      </c>
      <c r="U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TY104735</t>
        </is>
      </c>
      <c r="B4744" s="68" t="n">
        <v>46289</v>
      </c>
      <c r="C4744" s="69" t="n">
        <v>2026</v>
      </c>
      <c r="D4744" t="inlineStr">
        <is>
          <t>Sep</t>
        </is>
      </c>
      <c r="E4744" t="inlineStr">
        <is>
          <t>North America</t>
        </is>
      </c>
      <c r="F4744" t="inlineStr">
        <is>
          <t>Canada</t>
        </is>
      </c>
      <c r="G4744" t="inlineStr">
        <is>
          <t>RAV4</t>
        </is>
      </c>
      <c r="H4744" t="inlineStr">
        <is>
          <t>Fleet</t>
        </is>
      </c>
      <c r="I4744" t="inlineStr">
        <is>
          <t>Private buyer</t>
        </is>
      </c>
      <c r="J4744" t="inlineStr">
        <is>
          <t>Priya Nair</t>
        </is>
      </c>
      <c r="K4744" s="70" t="n">
        <v>48</v>
      </c>
      <c r="L4744" s="71" t="n">
        <v>3799052.07</v>
      </c>
      <c r="M4744" s="71" t="n">
        <v>182354499.36</v>
      </c>
      <c r="N4744" s="71" t="n">
        <v>0</v>
      </c>
      <c r="O4744" s="71" t="n">
        <v>182354499.36</v>
      </c>
      <c r="P4744" s="71" t="n">
        <v>136200045.6</v>
      </c>
      <c r="Q4744" s="71" t="n">
        <v>46154453.76</v>
      </c>
      <c r="R4744" t="inlineStr">
        <is>
          <t>TO-03</t>
        </is>
      </c>
      <c r="S4744" t="inlineStr">
        <is>
          <t>Hybrid</t>
        </is>
      </c>
      <c r="T4744" s="70" t="n">
        <v>51</v>
      </c>
      <c r="U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TY104736</t>
        </is>
      </c>
      <c r="B4745" s="68" t="n">
        <v>46289</v>
      </c>
      <c r="C4745" s="69" t="n">
        <v>2026</v>
      </c>
      <c r="D4745" t="inlineStr">
        <is>
          <t>Sep</t>
        </is>
      </c>
      <c r="E4745" t="inlineStr">
        <is>
          <t>Japan</t>
        </is>
      </c>
      <c r="F4745" t="inlineStr">
        <is>
          <t>Japan</t>
        </is>
      </c>
      <c r="G4745" t="inlineStr">
        <is>
          <t>RAV4</t>
        </is>
      </c>
      <c r="H4745" t="inlineStr">
        <is>
          <t>Fleet</t>
        </is>
      </c>
      <c r="I4745" t="inlineStr">
        <is>
          <t>Private buyer</t>
        </is>
      </c>
      <c r="J4745" t="inlineStr">
        <is>
          <t>Amir Khan</t>
        </is>
      </c>
      <c r="K4745" s="70" t="n">
        <v>2</v>
      </c>
      <c r="L4745" s="71" t="n">
        <v>3854216.71</v>
      </c>
      <c r="M4745" s="71" t="n">
        <v>7708433.42</v>
      </c>
      <c r="N4745" s="71" t="n">
        <v>154168.67</v>
      </c>
      <c r="O4745" s="71" t="n">
        <v>7554264.75</v>
      </c>
      <c r="P4745" s="71" t="n">
        <v>5697191.27</v>
      </c>
      <c r="Q4745" s="71" t="n">
        <v>1857073.48</v>
      </c>
      <c r="R4745" t="inlineStr">
        <is>
          <t>OS-03</t>
        </is>
      </c>
      <c r="S4745" t="inlineStr">
        <is>
          <t>Petrol</t>
        </is>
      </c>
      <c r="T4745" s="70" t="n">
        <v>2</v>
      </c>
      <c r="U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TY104737</t>
        </is>
      </c>
      <c r="B4746" s="68" t="n">
        <v>46289</v>
      </c>
      <c r="C4746" s="69" t="n">
        <v>2026</v>
      </c>
      <c r="D4746" t="inlineStr">
        <is>
          <t>Sep</t>
        </is>
      </c>
      <c r="E4746" t="inlineStr">
        <is>
          <t>Middle East</t>
        </is>
      </c>
      <c r="F4746" t="inlineStr">
        <is>
          <t>Saudi Arabia</t>
        </is>
      </c>
      <c r="G4746" t="inlineStr">
        <is>
          <t>Corolla</t>
        </is>
      </c>
      <c r="H4746" t="inlineStr">
        <is>
          <t>Fleet</t>
        </is>
      </c>
      <c r="I4746" t="inlineStr">
        <is>
          <t>Private buyer</t>
        </is>
      </c>
      <c r="J4746" t="inlineStr">
        <is>
          <t>Lucas Martin</t>
        </is>
      </c>
      <c r="K4746" s="70" t="n">
        <v>34</v>
      </c>
      <c r="L4746" s="71" t="n">
        <v>2952110.24</v>
      </c>
      <c r="M4746" s="71" t="n">
        <v>100371748.16</v>
      </c>
      <c r="N4746" s="71" t="n">
        <v>3011152.44</v>
      </c>
      <c r="O4746" s="71" t="n">
        <v>97360595.72</v>
      </c>
      <c r="P4746" s="71" t="n">
        <v>78091011.81</v>
      </c>
      <c r="Q4746" s="71" t="n">
        <v>19269583.91</v>
      </c>
      <c r="R4746" t="inlineStr">
        <is>
          <t>RY-03</t>
        </is>
      </c>
      <c r="S4746" t="inlineStr">
        <is>
          <t>Hybrid</t>
        </is>
      </c>
      <c r="T4746" s="70" t="n">
        <v>35</v>
      </c>
      <c r="U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TY104738</t>
        </is>
      </c>
      <c r="B4747" s="68" t="n">
        <v>46289</v>
      </c>
      <c r="C4747" s="69" t="n">
        <v>2026</v>
      </c>
      <c r="D4747" t="inlineStr">
        <is>
          <t>Sep</t>
        </is>
      </c>
      <c r="E4747" t="inlineStr">
        <is>
          <t>Japan</t>
        </is>
      </c>
      <c r="F4747" t="inlineStr">
        <is>
          <t>Japan</t>
        </is>
      </c>
      <c r="G4747" t="inlineStr">
        <is>
          <t>Corolla</t>
        </is>
      </c>
      <c r="H4747" t="inlineStr">
        <is>
          <t>Dealer retail</t>
        </is>
      </c>
      <c r="I4747" t="inlineStr">
        <is>
          <t>Private buyer</t>
        </is>
      </c>
      <c r="J4747" t="inlineStr">
        <is>
          <t>Liam O'Brien</t>
        </is>
      </c>
      <c r="K4747" s="70" t="n">
        <v>30</v>
      </c>
      <c r="L4747" s="71" t="n">
        <v>2802591.17</v>
      </c>
      <c r="M4747" s="71" t="n">
        <v>84077735.09999999</v>
      </c>
      <c r="N4747" s="71" t="n">
        <v>4203886.75</v>
      </c>
      <c r="O4747" s="71" t="n">
        <v>79873848.34999999</v>
      </c>
      <c r="P4747" s="71" t="n">
        <v>71221308.61</v>
      </c>
      <c r="Q4747" s="71" t="n">
        <v>8652539.74</v>
      </c>
      <c r="R4747" t="inlineStr">
        <is>
          <t>OS-01</t>
        </is>
      </c>
      <c r="S4747" t="inlineStr">
        <is>
          <t>Hybrid</t>
        </is>
      </c>
      <c r="T4747" s="70" t="n">
        <v>31</v>
      </c>
      <c r="U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TY104739</t>
        </is>
      </c>
      <c r="B4748" s="68" t="n">
        <v>46289</v>
      </c>
      <c r="C4748" s="69" t="n">
        <v>2026</v>
      </c>
      <c r="D4748" t="inlineStr">
        <is>
          <t>Sep</t>
        </is>
      </c>
      <c r="E4748" t="inlineStr">
        <is>
          <t>Asia</t>
        </is>
      </c>
      <c r="F4748" t="inlineStr">
        <is>
          <t>Indonesia</t>
        </is>
      </c>
      <c r="G4748" t="inlineStr">
        <is>
          <t>RAV4</t>
        </is>
      </c>
      <c r="H4748" t="inlineStr">
        <is>
          <t>Dealer retail</t>
        </is>
      </c>
      <c r="I4748" t="inlineStr">
        <is>
          <t>Company fleet</t>
        </is>
      </c>
      <c r="J4748" t="inlineStr">
        <is>
          <t>Noah Smith</t>
        </is>
      </c>
      <c r="K4748" s="70" t="n">
        <v>39</v>
      </c>
      <c r="L4748" s="71" t="n">
        <v>3776573.95</v>
      </c>
      <c r="M4748" s="71" t="n">
        <v>147286384.05</v>
      </c>
      <c r="N4748" s="71" t="n">
        <v>4418591.52</v>
      </c>
      <c r="O4748" s="71" t="n">
        <v>142867792.53</v>
      </c>
      <c r="P4748" s="71" t="n">
        <v>112971931.54</v>
      </c>
      <c r="Q4748" s="71" t="n">
        <v>29895860.99</v>
      </c>
      <c r="R4748" t="inlineStr">
        <is>
          <t>JK-04</t>
        </is>
      </c>
      <c r="S4748" t="inlineStr">
        <is>
          <t>Hybrid</t>
        </is>
      </c>
      <c r="T4748" s="70" t="n">
        <v>39</v>
      </c>
      <c r="U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TY104740</t>
        </is>
      </c>
      <c r="B4749" s="68" t="n">
        <v>46289</v>
      </c>
      <c r="C4749" s="69" t="n">
        <v>2026</v>
      </c>
      <c r="D4749" t="inlineStr">
        <is>
          <t>Sep</t>
        </is>
      </c>
      <c r="E4749" t="inlineStr">
        <is>
          <t>Japan</t>
        </is>
      </c>
      <c r="F4749" t="inlineStr">
        <is>
          <t>Japan</t>
        </is>
      </c>
      <c r="G4749" t="inlineStr">
        <is>
          <t>Camry</t>
        </is>
      </c>
      <c r="H4749" t="inlineStr">
        <is>
          <t>Dealer retail</t>
        </is>
      </c>
      <c r="I4749" t="inlineStr">
        <is>
          <t>Company fleet</t>
        </is>
      </c>
      <c r="J4749" t="inlineStr">
        <is>
          <t>Olivia Brown</t>
        </is>
      </c>
      <c r="K4749" s="70" t="n">
        <v>16</v>
      </c>
      <c r="L4749" s="71" t="n">
        <v>3944977.45</v>
      </c>
      <c r="M4749" s="71" t="n">
        <v>63119639.2</v>
      </c>
      <c r="N4749" s="71" t="n">
        <v>0</v>
      </c>
      <c r="O4749" s="71" t="n">
        <v>63119639.2</v>
      </c>
      <c r="P4749" s="71" t="n">
        <v>51241360.5</v>
      </c>
      <c r="Q4749" s="71" t="n">
        <v>11878278.7</v>
      </c>
      <c r="R4749" t="inlineStr">
        <is>
          <t>NG-02</t>
        </is>
      </c>
      <c r="S4749" t="inlineStr">
        <is>
          <t>Hybrid</t>
        </is>
      </c>
      <c r="T4749" s="70" t="n">
        <v>16</v>
      </c>
      <c r="U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TY104741</t>
        </is>
      </c>
      <c r="B4750" s="68" t="n">
        <v>46289</v>
      </c>
      <c r="C4750" s="69" t="n">
        <v>2026</v>
      </c>
      <c r="D4750" t="inlineStr">
        <is>
          <t>Sep</t>
        </is>
      </c>
      <c r="E4750" t="inlineStr">
        <is>
          <t>Asia</t>
        </is>
      </c>
      <c r="F4750" t="inlineStr">
        <is>
          <t>India</t>
        </is>
      </c>
      <c r="G4750" t="inlineStr">
        <is>
          <t>Corolla</t>
        </is>
      </c>
      <c r="H4750" t="inlineStr">
        <is>
          <t>Dealer retail</t>
        </is>
      </c>
      <c r="I4750" t="inlineStr">
        <is>
          <t>Government</t>
        </is>
      </c>
      <c r="J4750" t="inlineStr">
        <is>
          <t>Ruhi Shaikh</t>
        </is>
      </c>
      <c r="K4750" s="70" t="n">
        <v>41</v>
      </c>
      <c r="L4750" s="71" t="n">
        <v>2801526.2</v>
      </c>
      <c r="M4750" s="71" t="n">
        <v>114862574.2</v>
      </c>
      <c r="N4750" s="71" t="n">
        <v>0</v>
      </c>
      <c r="O4750" s="71" t="n">
        <v>114862574.2</v>
      </c>
      <c r="P4750" s="71" t="n">
        <v>97353490.18000001</v>
      </c>
      <c r="Q4750" s="71" t="n">
        <v>17509084.02</v>
      </c>
      <c r="R4750" t="inlineStr">
        <is>
          <t>DL-01</t>
        </is>
      </c>
      <c r="S4750" t="inlineStr">
        <is>
          <t>Hybrid</t>
        </is>
      </c>
      <c r="T4750" s="70" t="n">
        <v>43</v>
      </c>
      <c r="U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TY104742</t>
        </is>
      </c>
      <c r="B4751" s="68" t="n">
        <v>46289</v>
      </c>
      <c r="C4751" s="69" t="n">
        <v>2026</v>
      </c>
      <c r="D4751" t="inlineStr">
        <is>
          <t>Sep</t>
        </is>
      </c>
      <c r="E4751" t="inlineStr">
        <is>
          <t>Japan</t>
        </is>
      </c>
      <c r="F4751" t="inlineStr">
        <is>
          <t>Japan</t>
        </is>
      </c>
      <c r="G4751" t="inlineStr">
        <is>
          <t>Prius</t>
        </is>
      </c>
      <c r="H4751" t="inlineStr">
        <is>
          <t>Online reservation</t>
        </is>
      </c>
      <c r="I4751" t="inlineStr">
        <is>
          <t>Private buyer</t>
        </is>
      </c>
      <c r="J4751" t="inlineStr">
        <is>
          <t>Shraddha Kulkarni</t>
        </is>
      </c>
      <c r="K4751" s="70" t="n">
        <v>33</v>
      </c>
      <c r="L4751" s="71" t="n">
        <v>3822981.94</v>
      </c>
      <c r="M4751" s="71" t="n">
        <v>126158404.02</v>
      </c>
      <c r="N4751" s="71" t="n">
        <v>0</v>
      </c>
      <c r="O4751" s="71" t="n">
        <v>126158404.02</v>
      </c>
      <c r="P4751" s="71" t="n">
        <v>92748607.06999999</v>
      </c>
      <c r="Q4751" s="71" t="n">
        <v>33409796.95</v>
      </c>
      <c r="R4751" t="inlineStr">
        <is>
          <t>TK-03</t>
        </is>
      </c>
      <c r="S4751" t="inlineStr">
        <is>
          <t>Hybrid</t>
        </is>
      </c>
      <c r="T4751" s="70" t="n">
        <v>32</v>
      </c>
      <c r="U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TY104743</t>
        </is>
      </c>
      <c r="B4752" s="68" t="n">
        <v>46289</v>
      </c>
      <c r="C4752" s="69" t="n">
        <v>2026</v>
      </c>
      <c r="D4752" t="inlineStr">
        <is>
          <t>Sep</t>
        </is>
      </c>
      <c r="E4752" t="inlineStr">
        <is>
          <t>Japan</t>
        </is>
      </c>
      <c r="F4752" t="inlineStr">
        <is>
          <t>Japan</t>
        </is>
      </c>
      <c r="G4752" t="inlineStr">
        <is>
          <t>Corolla</t>
        </is>
      </c>
      <c r="H4752" t="inlineStr">
        <is>
          <t>Dealer retail</t>
        </is>
      </c>
      <c r="I4752" t="inlineStr">
        <is>
          <t>Private buyer</t>
        </is>
      </c>
      <c r="J4752" t="inlineStr">
        <is>
          <t>Hiroshi Tanaka</t>
        </is>
      </c>
      <c r="K4752" s="70" t="n">
        <v>11</v>
      </c>
      <c r="L4752" s="71" t="n">
        <v>2867394.98</v>
      </c>
      <c r="M4752" s="71" t="n">
        <v>31541344.78</v>
      </c>
      <c r="N4752" s="71" t="n">
        <v>1577067.24</v>
      </c>
      <c r="O4752" s="71" t="n">
        <v>29964277.54</v>
      </c>
      <c r="P4752" s="71" t="n">
        <v>24269476.58</v>
      </c>
      <c r="Q4752" s="71" t="n">
        <v>5694800.96</v>
      </c>
      <c r="R4752" t="inlineStr">
        <is>
          <t>NG-03</t>
        </is>
      </c>
      <c r="S4752" t="inlineStr">
        <is>
          <t>Hybrid</t>
        </is>
      </c>
      <c r="T4752" s="70" t="n">
        <v>12</v>
      </c>
      <c r="U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TY104744</t>
        </is>
      </c>
      <c r="B4753" s="68" t="n">
        <v>46290</v>
      </c>
      <c r="C4753" s="69" t="n">
        <v>2026</v>
      </c>
      <c r="D4753" t="inlineStr">
        <is>
          <t>Sep</t>
        </is>
      </c>
      <c r="E4753" t="inlineStr">
        <is>
          <t>Japan</t>
        </is>
      </c>
      <c r="F4753" t="inlineStr">
        <is>
          <t>Japan</t>
        </is>
      </c>
      <c r="G4753" t="inlineStr">
        <is>
          <t>Camry</t>
        </is>
      </c>
      <c r="H4753" t="inlineStr">
        <is>
          <t>Dealer retail</t>
        </is>
      </c>
      <c r="I4753" t="inlineStr">
        <is>
          <t>Company fleet</t>
        </is>
      </c>
      <c r="J4753" t="inlineStr">
        <is>
          <t>Arjun Mehta</t>
        </is>
      </c>
      <c r="K4753" s="70" t="n">
        <v>11</v>
      </c>
      <c r="L4753" s="71" t="n">
        <v>4145164.63</v>
      </c>
      <c r="M4753" s="71" t="n">
        <v>45596810.93</v>
      </c>
      <c r="N4753" s="71" t="n">
        <v>911936.22</v>
      </c>
      <c r="O4753" s="71" t="n">
        <v>44684874.71</v>
      </c>
      <c r="P4753" s="71" t="n">
        <v>36470647.07</v>
      </c>
      <c r="Q4753" s="71" t="n">
        <v>8214227.64</v>
      </c>
      <c r="R4753" t="inlineStr">
        <is>
          <t>NG-04</t>
        </is>
      </c>
      <c r="S4753" t="inlineStr">
        <is>
          <t>Petrol</t>
        </is>
      </c>
      <c r="T4753" s="70" t="n">
        <v>11</v>
      </c>
      <c r="U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TY104745</t>
        </is>
      </c>
      <c r="B4754" s="68" t="n">
        <v>46290</v>
      </c>
      <c r="C4754" s="69" t="n">
        <v>2026</v>
      </c>
      <c r="D4754" t="inlineStr">
        <is>
          <t>Sep</t>
        </is>
      </c>
      <c r="E4754" t="inlineStr">
        <is>
          <t>North America</t>
        </is>
      </c>
      <c r="F4754" t="inlineStr">
        <is>
          <t>USA</t>
        </is>
      </c>
      <c r="G4754" t="inlineStr">
        <is>
          <t>Corolla</t>
        </is>
      </c>
      <c r="H4754" t="inlineStr">
        <is>
          <t>Online reservation</t>
        </is>
      </c>
      <c r="I4754" t="inlineStr">
        <is>
          <t>Private buyer</t>
        </is>
      </c>
      <c r="J4754" t="inlineStr">
        <is>
          <t>Aisha Bello</t>
        </is>
      </c>
      <c r="K4754" s="70" t="n">
        <v>42</v>
      </c>
      <c r="L4754" s="71" t="n">
        <v>2740358.52</v>
      </c>
      <c r="M4754" s="71" t="n">
        <v>115095057.84</v>
      </c>
      <c r="N4754" s="71" t="n">
        <v>5754752.89</v>
      </c>
      <c r="O4754" s="71" t="n">
        <v>109340304.95</v>
      </c>
      <c r="P4754" s="71" t="n">
        <v>95032325.31999999</v>
      </c>
      <c r="Q4754" s="71" t="n">
        <v>14307979.63</v>
      </c>
      <c r="R4754" t="inlineStr">
        <is>
          <t>LA-03</t>
        </is>
      </c>
      <c r="S4754" t="inlineStr">
        <is>
          <t>Hybrid</t>
        </is>
      </c>
      <c r="T4754" s="70" t="n">
        <v>41</v>
      </c>
      <c r="U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TY104746</t>
        </is>
      </c>
      <c r="B4755" s="68" t="n">
        <v>46290</v>
      </c>
      <c r="C4755" s="69" t="n">
        <v>2026</v>
      </c>
      <c r="D4755" t="inlineStr">
        <is>
          <t>Sep</t>
        </is>
      </c>
      <c r="E4755" t="inlineStr">
        <is>
          <t>Japan</t>
        </is>
      </c>
      <c r="F4755" t="inlineStr">
        <is>
          <t>Japan</t>
        </is>
      </c>
      <c r="G4755" t="inlineStr">
        <is>
          <t>Corolla</t>
        </is>
      </c>
      <c r="H4755" t="inlineStr">
        <is>
          <t>Dealer retail</t>
        </is>
      </c>
      <c r="I4755" t="inlineStr">
        <is>
          <t>Private buyer</t>
        </is>
      </c>
      <c r="J4755" t="inlineStr">
        <is>
          <t>Fatima Al-Saud</t>
        </is>
      </c>
      <c r="K4755" s="70" t="n">
        <v>41</v>
      </c>
      <c r="L4755" s="71" t="n">
        <v>2830453.96</v>
      </c>
      <c r="M4755" s="71" t="n">
        <v>116048612.36</v>
      </c>
      <c r="N4755" s="71" t="n">
        <v>2320972.25</v>
      </c>
      <c r="O4755" s="71" t="n">
        <v>113727640.11</v>
      </c>
      <c r="P4755" s="71" t="n">
        <v>91057077.65000001</v>
      </c>
      <c r="Q4755" s="71" t="n">
        <v>22670562.46</v>
      </c>
      <c r="R4755" t="inlineStr">
        <is>
          <t>OS-02</t>
        </is>
      </c>
      <c r="S4755" t="inlineStr">
        <is>
          <t>Petrol</t>
        </is>
      </c>
      <c r="T4755" s="70" t="n">
        <v>43</v>
      </c>
      <c r="U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TY104747</t>
        </is>
      </c>
      <c r="B4756" s="68" t="n">
        <v>46290</v>
      </c>
      <c r="C4756" s="69" t="n">
        <v>2026</v>
      </c>
      <c r="D4756" t="inlineStr">
        <is>
          <t>Sep</t>
        </is>
      </c>
      <c r="E4756" t="inlineStr">
        <is>
          <t>Europe</t>
        </is>
      </c>
      <c r="F4756" t="inlineStr">
        <is>
          <t>France</t>
        </is>
      </c>
      <c r="G4756" t="inlineStr">
        <is>
          <t>Prius</t>
        </is>
      </c>
      <c r="H4756" t="inlineStr">
        <is>
          <t>Dealer retail</t>
        </is>
      </c>
      <c r="I4756" t="inlineStr">
        <is>
          <t>Private buyer</t>
        </is>
      </c>
      <c r="J4756" t="inlineStr">
        <is>
          <t>Ravindra Patil</t>
        </is>
      </c>
      <c r="K4756" s="70" t="n">
        <v>42</v>
      </c>
      <c r="L4756" s="71" t="n">
        <v>3875023.25</v>
      </c>
      <c r="M4756" s="71" t="n">
        <v>162750976.5</v>
      </c>
      <c r="N4756" s="71" t="n">
        <v>4882529.29</v>
      </c>
      <c r="O4756" s="71" t="n">
        <v>157868447.21</v>
      </c>
      <c r="P4756" s="71" t="n">
        <v>123009505.46</v>
      </c>
      <c r="Q4756" s="71" t="n">
        <v>34858941.75</v>
      </c>
      <c r="R4756" t="inlineStr">
        <is>
          <t>PA-04</t>
        </is>
      </c>
      <c r="S4756" t="inlineStr">
        <is>
          <t>Hybrid</t>
        </is>
      </c>
      <c r="T4756" s="70" t="n">
        <v>41</v>
      </c>
      <c r="U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TY104748</t>
        </is>
      </c>
      <c r="B4757" s="68" t="n">
        <v>46290</v>
      </c>
      <c r="C4757" s="69" t="n">
        <v>2026</v>
      </c>
      <c r="D4757" t="inlineStr">
        <is>
          <t>Sep</t>
        </is>
      </c>
      <c r="E4757" t="inlineStr">
        <is>
          <t>Japan</t>
        </is>
      </c>
      <c r="F4757" t="inlineStr">
        <is>
          <t>Japan</t>
        </is>
      </c>
      <c r="G4757" t="inlineStr">
        <is>
          <t>bZ4X</t>
        </is>
      </c>
      <c r="H4757" t="inlineStr">
        <is>
          <t>Dealer retail</t>
        </is>
      </c>
      <c r="I4757" t="inlineStr">
        <is>
          <t>Private buyer</t>
        </is>
      </c>
      <c r="J4757" t="inlineStr">
        <is>
          <t>Lucas Martin</t>
        </is>
      </c>
      <c r="K4757" s="70" t="n">
        <v>44</v>
      </c>
      <c r="L4757" s="71" t="n">
        <v>7272414.86</v>
      </c>
      <c r="M4757" s="71" t="n">
        <v>319986253.84</v>
      </c>
      <c r="N4757" s="71" t="n">
        <v>6399725.08</v>
      </c>
      <c r="O4757" s="71" t="n">
        <v>313586528.76</v>
      </c>
      <c r="P4757" s="71" t="n">
        <v>236201392.17</v>
      </c>
      <c r="Q4757" s="71" t="n">
        <v>77385136.59</v>
      </c>
      <c r="R4757" t="inlineStr">
        <is>
          <t>TK-04</t>
        </is>
      </c>
      <c r="S4757" t="inlineStr">
        <is>
          <t>EV</t>
        </is>
      </c>
      <c r="T4757" s="70" t="n">
        <v>49</v>
      </c>
      <c r="U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TY104749</t>
        </is>
      </c>
      <c r="B4758" s="68" t="n">
        <v>46290</v>
      </c>
      <c r="C4758" s="69" t="n">
        <v>2026</v>
      </c>
      <c r="D4758" t="inlineStr">
        <is>
          <t>Sep</t>
        </is>
      </c>
      <c r="E4758" t="inlineStr">
        <is>
          <t>North America</t>
        </is>
      </c>
      <c r="F4758" t="inlineStr">
        <is>
          <t>USA</t>
        </is>
      </c>
      <c r="G4758" t="inlineStr">
        <is>
          <t>Corolla</t>
        </is>
      </c>
      <c r="H4758" t="inlineStr">
        <is>
          <t>Dealer retail</t>
        </is>
      </c>
      <c r="I4758" t="inlineStr">
        <is>
          <t>Private buyer</t>
        </is>
      </c>
      <c r="J4758" t="inlineStr">
        <is>
          <t>Zoya Ahmed</t>
        </is>
      </c>
      <c r="K4758" s="70" t="n">
        <v>40</v>
      </c>
      <c r="L4758" s="71" t="n">
        <v>2987353.04</v>
      </c>
      <c r="M4758" s="71" t="n">
        <v>119494121.6</v>
      </c>
      <c r="N4758" s="71" t="n">
        <v>0</v>
      </c>
      <c r="O4758" s="71" t="n">
        <v>119494121.6</v>
      </c>
      <c r="P4758" s="71" t="n">
        <v>95341579.56999999</v>
      </c>
      <c r="Q4758" s="71" t="n">
        <v>24152542.03</v>
      </c>
      <c r="R4758" t="inlineStr">
        <is>
          <t>LA-01</t>
        </is>
      </c>
      <c r="S4758" t="inlineStr">
        <is>
          <t>Hybrid</t>
        </is>
      </c>
      <c r="T4758" s="70" t="n">
        <v>41</v>
      </c>
      <c r="U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TY104750</t>
        </is>
      </c>
      <c r="B4759" s="68" t="n">
        <v>46290</v>
      </c>
      <c r="C4759" s="69" t="n">
        <v>2026</v>
      </c>
      <c r="D4759" t="inlineStr">
        <is>
          <t>Sep</t>
        </is>
      </c>
      <c r="E4759" t="inlineStr">
        <is>
          <t>North America</t>
        </is>
      </c>
      <c r="F4759" t="inlineStr">
        <is>
          <t>USA</t>
        </is>
      </c>
      <c r="G4759" t="inlineStr">
        <is>
          <t>Corolla</t>
        </is>
      </c>
      <c r="H4759" t="inlineStr">
        <is>
          <t>Dealer retail</t>
        </is>
      </c>
      <c r="I4759" t="inlineStr">
        <is>
          <t>Private buyer</t>
        </is>
      </c>
      <c r="J4759" t="inlineStr">
        <is>
          <t>Arjun Mehta</t>
        </is>
      </c>
      <c r="K4759" s="70" t="n">
        <v>29</v>
      </c>
      <c r="L4759" s="71" t="n">
        <v>2792400.67</v>
      </c>
      <c r="M4759" s="71" t="n">
        <v>80979619.43000001</v>
      </c>
      <c r="N4759" s="71" t="n">
        <v>0</v>
      </c>
      <c r="O4759" s="71" t="n">
        <v>80979619.43000001</v>
      </c>
      <c r="P4759" s="71" t="n">
        <v>64986896.61</v>
      </c>
      <c r="Q4759" s="71" t="n">
        <v>15992722.82</v>
      </c>
      <c r="R4759" t="inlineStr">
        <is>
          <t>LA-02</t>
        </is>
      </c>
      <c r="S4759" t="inlineStr">
        <is>
          <t>Petrol</t>
        </is>
      </c>
      <c r="T4759" s="70" t="n">
        <v>31</v>
      </c>
      <c r="U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TY104751</t>
        </is>
      </c>
      <c r="B4760" s="68" t="n">
        <v>46290</v>
      </c>
      <c r="C4760" s="69" t="n">
        <v>2026</v>
      </c>
      <c r="D4760" t="inlineStr">
        <is>
          <t>Sep</t>
        </is>
      </c>
      <c r="E4760" t="inlineStr">
        <is>
          <t>Asia</t>
        </is>
      </c>
      <c r="F4760" t="inlineStr">
        <is>
          <t>Thailand</t>
        </is>
      </c>
      <c r="G4760" t="inlineStr">
        <is>
          <t>Hilux</t>
        </is>
      </c>
      <c r="H4760" t="inlineStr">
        <is>
          <t>Dealer retail</t>
        </is>
      </c>
      <c r="I4760" t="inlineStr">
        <is>
          <t>Private buyer</t>
        </is>
      </c>
      <c r="J4760" t="inlineStr">
        <is>
          <t>Arjun Mehta</t>
        </is>
      </c>
      <c r="K4760" s="70" t="n">
        <v>3</v>
      </c>
      <c r="L4760" s="71" t="n">
        <v>4220176.56</v>
      </c>
      <c r="M4760" s="71" t="n">
        <v>12660529.68</v>
      </c>
      <c r="N4760" s="71" t="n">
        <v>0</v>
      </c>
      <c r="O4760" s="71" t="n">
        <v>12660529.68</v>
      </c>
      <c r="P4760" s="71" t="n">
        <v>9446041.359999999</v>
      </c>
      <c r="Q4760" s="71" t="n">
        <v>3214488.32</v>
      </c>
      <c r="R4760" t="inlineStr">
        <is>
          <t>BK-04</t>
        </is>
      </c>
      <c r="S4760" t="inlineStr">
        <is>
          <t>Diesel</t>
        </is>
      </c>
      <c r="T4760" s="70" t="n">
        <v>3</v>
      </c>
      <c r="U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TY104752</t>
        </is>
      </c>
      <c r="B4761" s="68" t="n">
        <v>46290</v>
      </c>
      <c r="C4761" s="69" t="n">
        <v>2026</v>
      </c>
      <c r="D4761" t="inlineStr">
        <is>
          <t>Sep</t>
        </is>
      </c>
      <c r="E4761" t="inlineStr">
        <is>
          <t>Japan</t>
        </is>
      </c>
      <c r="F4761" t="inlineStr">
        <is>
          <t>Japan</t>
        </is>
      </c>
      <c r="G4761" t="inlineStr">
        <is>
          <t>Corolla</t>
        </is>
      </c>
      <c r="H4761" t="inlineStr">
        <is>
          <t>Dealer retail</t>
        </is>
      </c>
      <c r="I4761" t="inlineStr">
        <is>
          <t>Private buyer</t>
        </is>
      </c>
      <c r="J4761" t="inlineStr">
        <is>
          <t>Mei Lin</t>
        </is>
      </c>
      <c r="K4761" s="70" t="n">
        <v>9</v>
      </c>
      <c r="L4761" s="71" t="n">
        <v>2769352.36</v>
      </c>
      <c r="M4761" s="71" t="n">
        <v>24924171.24</v>
      </c>
      <c r="N4761" s="71" t="n">
        <v>0</v>
      </c>
      <c r="O4761" s="71" t="n">
        <v>24924171.24</v>
      </c>
      <c r="P4761" s="71" t="n">
        <v>20723970.5</v>
      </c>
      <c r="Q4761" s="71" t="n">
        <v>4200200.74</v>
      </c>
      <c r="R4761" t="inlineStr">
        <is>
          <t>OS-04</t>
        </is>
      </c>
      <c r="S4761" t="inlineStr">
        <is>
          <t>Hybrid</t>
        </is>
      </c>
      <c r="T4761" s="70" t="n">
        <v>10</v>
      </c>
      <c r="U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TY104753</t>
        </is>
      </c>
      <c r="B4762" s="68" t="n">
        <v>46291</v>
      </c>
      <c r="C4762" s="69" t="n">
        <v>2026</v>
      </c>
      <c r="D4762" t="inlineStr">
        <is>
          <t>Sep</t>
        </is>
      </c>
      <c r="E4762" t="inlineStr">
        <is>
          <t>Europe</t>
        </is>
      </c>
      <c r="F4762" t="inlineStr">
        <is>
          <t>UK</t>
        </is>
      </c>
      <c r="G4762" t="inlineStr">
        <is>
          <t>bZ4X</t>
        </is>
      </c>
      <c r="H4762" t="inlineStr">
        <is>
          <t>Dealer retail</t>
        </is>
      </c>
      <c r="I4762" t="inlineStr">
        <is>
          <t>Private buyer</t>
        </is>
      </c>
      <c r="J4762" t="inlineStr">
        <is>
          <t>Hiroshi Tanaka</t>
        </is>
      </c>
      <c r="K4762" s="70" t="n">
        <v>51</v>
      </c>
      <c r="L4762" s="71" t="n">
        <v>6716974.37</v>
      </c>
      <c r="M4762" s="71" t="n">
        <v>342565692.87</v>
      </c>
      <c r="N4762" s="71" t="n">
        <v>6851313.86</v>
      </c>
      <c r="O4762" s="71" t="n">
        <v>335714379.01</v>
      </c>
      <c r="P4762" s="71" t="n">
        <v>273459012</v>
      </c>
      <c r="Q4762" s="71" t="n">
        <v>62255367.01</v>
      </c>
      <c r="R4762" t="inlineStr">
        <is>
          <t>LN-02</t>
        </is>
      </c>
      <c r="S4762" t="inlineStr">
        <is>
          <t>EV</t>
        </is>
      </c>
      <c r="T4762" s="70" t="n">
        <v>49</v>
      </c>
      <c r="U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TY104754</t>
        </is>
      </c>
      <c r="B4763" s="68" t="n">
        <v>46291</v>
      </c>
      <c r="C4763" s="69" t="n">
        <v>2026</v>
      </c>
      <c r="D4763" t="inlineStr">
        <is>
          <t>Sep</t>
        </is>
      </c>
      <c r="E4763" t="inlineStr">
        <is>
          <t>Japan</t>
        </is>
      </c>
      <c r="F4763" t="inlineStr">
        <is>
          <t>Japan</t>
        </is>
      </c>
      <c r="G4763" t="inlineStr">
        <is>
          <t>Corolla</t>
        </is>
      </c>
      <c r="H4763" t="inlineStr">
        <is>
          <t>Fleet</t>
        </is>
      </c>
      <c r="I4763" t="inlineStr">
        <is>
          <t>Private buyer</t>
        </is>
      </c>
      <c r="J4763" t="inlineStr">
        <is>
          <t>Mei Lin</t>
        </is>
      </c>
      <c r="K4763" s="70" t="n">
        <v>38</v>
      </c>
      <c r="L4763" s="71" t="n">
        <v>2737715.87</v>
      </c>
      <c r="M4763" s="71" t="n">
        <v>104033203.06</v>
      </c>
      <c r="N4763" s="71" t="n">
        <v>2080664.06</v>
      </c>
      <c r="O4763" s="71" t="n">
        <v>101952539</v>
      </c>
      <c r="P4763" s="71" t="n">
        <v>84944596.79000001</v>
      </c>
      <c r="Q4763" s="71" t="n">
        <v>17007942.21</v>
      </c>
      <c r="R4763" t="inlineStr">
        <is>
          <t>OS-02</t>
        </is>
      </c>
      <c r="S4763" t="inlineStr">
        <is>
          <t>Hybrid</t>
        </is>
      </c>
      <c r="T4763" s="70" t="n">
        <v>41</v>
      </c>
      <c r="U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TY104755</t>
        </is>
      </c>
      <c r="B4764" s="68" t="n">
        <v>46291</v>
      </c>
      <c r="C4764" s="69" t="n">
        <v>2026</v>
      </c>
      <c r="D4764" t="inlineStr">
        <is>
          <t>Sep</t>
        </is>
      </c>
      <c r="E4764" t="inlineStr">
        <is>
          <t>North America</t>
        </is>
      </c>
      <c r="F4764" t="inlineStr">
        <is>
          <t>USA</t>
        </is>
      </c>
      <c r="G4764" t="inlineStr">
        <is>
          <t>RAV4</t>
        </is>
      </c>
      <c r="H4764" t="inlineStr">
        <is>
          <t>Fleet</t>
        </is>
      </c>
      <c r="I4764" t="inlineStr">
        <is>
          <t>Private buyer</t>
        </is>
      </c>
      <c r="J4764" t="inlineStr">
        <is>
          <t>Liam O'Brien</t>
        </is>
      </c>
      <c r="K4764" s="70" t="n">
        <v>48</v>
      </c>
      <c r="L4764" s="71" t="n">
        <v>3632011.32</v>
      </c>
      <c r="M4764" s="71" t="n">
        <v>174336543.36</v>
      </c>
      <c r="N4764" s="71" t="n">
        <v>5230096.3</v>
      </c>
      <c r="O4764" s="71" t="n">
        <v>169106447.06</v>
      </c>
      <c r="P4764" s="71" t="n">
        <v>138438982.21</v>
      </c>
      <c r="Q4764" s="71" t="n">
        <v>30667464.85</v>
      </c>
      <c r="R4764" t="inlineStr">
        <is>
          <t>NY-03</t>
        </is>
      </c>
      <c r="S4764" t="inlineStr">
        <is>
          <t>Hybrid</t>
        </is>
      </c>
      <c r="T4764" s="70" t="n">
        <v>53</v>
      </c>
      <c r="U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TY104756</t>
        </is>
      </c>
      <c r="B4765" s="68" t="n">
        <v>46291</v>
      </c>
      <c r="C4765" s="69" t="n">
        <v>2026</v>
      </c>
      <c r="D4765" t="inlineStr">
        <is>
          <t>Sep</t>
        </is>
      </c>
      <c r="E4765" t="inlineStr">
        <is>
          <t>Europe</t>
        </is>
      </c>
      <c r="F4765" t="inlineStr">
        <is>
          <t>France</t>
        </is>
      </c>
      <c r="G4765" t="inlineStr">
        <is>
          <t>Prius</t>
        </is>
      </c>
      <c r="H4765" t="inlineStr">
        <is>
          <t>Dealer retail</t>
        </is>
      </c>
      <c r="I4765" t="inlineStr">
        <is>
          <t>Private buyer</t>
        </is>
      </c>
      <c r="J4765" t="inlineStr">
        <is>
          <t>Sara Rossi</t>
        </is>
      </c>
      <c r="K4765" s="70" t="n">
        <v>15</v>
      </c>
      <c r="L4765" s="71" t="n">
        <v>3891847.76</v>
      </c>
      <c r="M4765" s="71" t="n">
        <v>58377716.4</v>
      </c>
      <c r="N4765" s="71" t="n">
        <v>1751331.49</v>
      </c>
      <c r="O4765" s="71" t="n">
        <v>56626384.91</v>
      </c>
      <c r="P4765" s="71" t="n">
        <v>43145428.51</v>
      </c>
      <c r="Q4765" s="71" t="n">
        <v>13480956.4</v>
      </c>
      <c r="R4765" t="inlineStr">
        <is>
          <t>PA-03</t>
        </is>
      </c>
      <c r="S4765" t="inlineStr">
        <is>
          <t>Hybrid</t>
        </is>
      </c>
      <c r="T4765" s="70" t="n">
        <v>16</v>
      </c>
      <c r="U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TY104757</t>
        </is>
      </c>
      <c r="B4766" s="68" t="n">
        <v>46291</v>
      </c>
      <c r="C4766" s="69" t="n">
        <v>2026</v>
      </c>
      <c r="D4766" t="inlineStr">
        <is>
          <t>Sep</t>
        </is>
      </c>
      <c r="E4766" t="inlineStr">
        <is>
          <t>Middle East</t>
        </is>
      </c>
      <c r="F4766" t="inlineStr">
        <is>
          <t>UAE</t>
        </is>
      </c>
      <c r="G4766" t="inlineStr">
        <is>
          <t>Corolla</t>
        </is>
      </c>
      <c r="H4766" t="inlineStr">
        <is>
          <t>Fleet</t>
        </is>
      </c>
      <c r="I4766" t="inlineStr">
        <is>
          <t>Private buyer</t>
        </is>
      </c>
      <c r="J4766" t="inlineStr">
        <is>
          <t>Omar Haddad</t>
        </is>
      </c>
      <c r="K4766" s="70" t="n">
        <v>28</v>
      </c>
      <c r="L4766" s="71" t="n">
        <v>2780443.59</v>
      </c>
      <c r="M4766" s="71" t="n">
        <v>77852420.52</v>
      </c>
      <c r="N4766" s="71" t="n">
        <v>1557048.41</v>
      </c>
      <c r="O4766" s="71" t="n">
        <v>76295372.11</v>
      </c>
      <c r="P4766" s="71" t="n">
        <v>66688634.38</v>
      </c>
      <c r="Q4766" s="71" t="n">
        <v>9606737.73</v>
      </c>
      <c r="R4766" t="inlineStr">
        <is>
          <t>DB-04</t>
        </is>
      </c>
      <c r="S4766" t="inlineStr">
        <is>
          <t>Hybrid</t>
        </is>
      </c>
      <c r="T4766" s="70" t="n">
        <v>27</v>
      </c>
      <c r="U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TY104758</t>
        </is>
      </c>
      <c r="B4767" s="68" t="n">
        <v>46291</v>
      </c>
      <c r="C4767" s="69" t="n">
        <v>2026</v>
      </c>
      <c r="D4767" t="inlineStr">
        <is>
          <t>Sep</t>
        </is>
      </c>
      <c r="E4767" t="inlineStr">
        <is>
          <t>Japan</t>
        </is>
      </c>
      <c r="F4767" t="inlineStr">
        <is>
          <t>Japan</t>
        </is>
      </c>
      <c r="G4767" t="inlineStr">
        <is>
          <t>Corolla</t>
        </is>
      </c>
      <c r="H4767" t="inlineStr">
        <is>
          <t>Online reservation</t>
        </is>
      </c>
      <c r="I4767" t="inlineStr">
        <is>
          <t>Company fleet</t>
        </is>
      </c>
      <c r="J4767" t="inlineStr">
        <is>
          <t>Amir Khan</t>
        </is>
      </c>
      <c r="K4767" s="70" t="n">
        <v>18</v>
      </c>
      <c r="L4767" s="71" t="n">
        <v>2807681.75</v>
      </c>
      <c r="M4767" s="71" t="n">
        <v>50538271.5</v>
      </c>
      <c r="N4767" s="71" t="n">
        <v>1010765.43</v>
      </c>
      <c r="O4767" s="71" t="n">
        <v>49527506.07</v>
      </c>
      <c r="P4767" s="71" t="n">
        <v>41007603.45</v>
      </c>
      <c r="Q4767" s="71" t="n">
        <v>8519902.619999999</v>
      </c>
      <c r="R4767" t="inlineStr">
        <is>
          <t>NG-04</t>
        </is>
      </c>
      <c r="S4767" t="inlineStr">
        <is>
          <t>Petrol</t>
        </is>
      </c>
      <c r="T4767" s="70" t="n">
        <v>19</v>
      </c>
      <c r="U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TY104759</t>
        </is>
      </c>
      <c r="B4768" s="68" t="n">
        <v>46291</v>
      </c>
      <c r="C4768" s="69" t="n">
        <v>2026</v>
      </c>
      <c r="D4768" t="inlineStr">
        <is>
          <t>Sep</t>
        </is>
      </c>
      <c r="E4768" t="inlineStr">
        <is>
          <t>Japan</t>
        </is>
      </c>
      <c r="F4768" t="inlineStr">
        <is>
          <t>Japan</t>
        </is>
      </c>
      <c r="G4768" t="inlineStr">
        <is>
          <t>Corolla</t>
        </is>
      </c>
      <c r="H4768" t="inlineStr">
        <is>
          <t>Online reservation</t>
        </is>
      </c>
      <c r="I4768" t="inlineStr">
        <is>
          <t>Private buyer</t>
        </is>
      </c>
      <c r="J4768" t="inlineStr">
        <is>
          <t>Kofi Mensah</t>
        </is>
      </c>
      <c r="K4768" s="70" t="n">
        <v>36</v>
      </c>
      <c r="L4768" s="71" t="n">
        <v>2810542.17</v>
      </c>
      <c r="M4768" s="71" t="n">
        <v>101179518.12</v>
      </c>
      <c r="N4768" s="71" t="n">
        <v>3035385.54</v>
      </c>
      <c r="O4768" s="71" t="n">
        <v>98144132.58</v>
      </c>
      <c r="P4768" s="71" t="n">
        <v>80486656.81</v>
      </c>
      <c r="Q4768" s="71" t="n">
        <v>17657475.77</v>
      </c>
      <c r="R4768" t="inlineStr">
        <is>
          <t>NG-02</t>
        </is>
      </c>
      <c r="S4768" t="inlineStr">
        <is>
          <t>Petrol</t>
        </is>
      </c>
      <c r="T4768" s="70" t="n">
        <v>39</v>
      </c>
      <c r="U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TY104760</t>
        </is>
      </c>
      <c r="B4769" s="68" t="n">
        <v>46292</v>
      </c>
      <c r="C4769" s="69" t="n">
        <v>2026</v>
      </c>
      <c r="D4769" t="inlineStr">
        <is>
          <t>Sep</t>
        </is>
      </c>
      <c r="E4769" t="inlineStr">
        <is>
          <t>Europe</t>
        </is>
      </c>
      <c r="F4769" t="inlineStr">
        <is>
          <t>France</t>
        </is>
      </c>
      <c r="G4769" t="inlineStr">
        <is>
          <t>Corolla</t>
        </is>
      </c>
      <c r="H4769" t="inlineStr">
        <is>
          <t>Online reservation</t>
        </is>
      </c>
      <c r="I4769" t="inlineStr">
        <is>
          <t>Private buyer</t>
        </is>
      </c>
      <c r="J4769" t="inlineStr">
        <is>
          <t>Arjun Mehta</t>
        </is>
      </c>
      <c r="K4769" s="70" t="n">
        <v>19</v>
      </c>
      <c r="L4769" s="71" t="n">
        <v>2996488.2</v>
      </c>
      <c r="M4769" s="71" t="n">
        <v>56933275.8</v>
      </c>
      <c r="N4769" s="71" t="n">
        <v>2846663.79</v>
      </c>
      <c r="O4769" s="71" t="n">
        <v>54086612.01</v>
      </c>
      <c r="P4769" s="71" t="n">
        <v>44979820.81</v>
      </c>
      <c r="Q4769" s="71" t="n">
        <v>9106791.199999999</v>
      </c>
      <c r="R4769" t="inlineStr">
        <is>
          <t>PA-01</t>
        </is>
      </c>
      <c r="S4769" t="inlineStr">
        <is>
          <t>Hybrid</t>
        </is>
      </c>
      <c r="T4769" s="70" t="n">
        <v>21</v>
      </c>
      <c r="U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TY104761</t>
        </is>
      </c>
      <c r="B4770" s="68" t="n">
        <v>46292</v>
      </c>
      <c r="C4770" s="69" t="n">
        <v>2026</v>
      </c>
      <c r="D4770" t="inlineStr">
        <is>
          <t>Sep</t>
        </is>
      </c>
      <c r="E4770" t="inlineStr">
        <is>
          <t>North America</t>
        </is>
      </c>
      <c r="F4770" t="inlineStr">
        <is>
          <t>USA</t>
        </is>
      </c>
      <c r="G4770" t="inlineStr">
        <is>
          <t>Prius</t>
        </is>
      </c>
      <c r="H4770" t="inlineStr">
        <is>
          <t>Dealer retail</t>
        </is>
      </c>
      <c r="I4770" t="inlineStr">
        <is>
          <t>Company fleet</t>
        </is>
      </c>
      <c r="J4770" t="inlineStr">
        <is>
          <t>Ana Costa</t>
        </is>
      </c>
      <c r="K4770" s="70" t="n">
        <v>50</v>
      </c>
      <c r="L4770" s="71" t="n">
        <v>3590668.5</v>
      </c>
      <c r="M4770" s="71" t="n">
        <v>179533425</v>
      </c>
      <c r="N4770" s="71" t="n">
        <v>5386002.75</v>
      </c>
      <c r="O4770" s="71" t="n">
        <v>174147422.25</v>
      </c>
      <c r="P4770" s="71" t="n">
        <v>136722890.89</v>
      </c>
      <c r="Q4770" s="71" t="n">
        <v>37424531.36</v>
      </c>
      <c r="R4770" t="inlineStr">
        <is>
          <t>LA-02</t>
        </is>
      </c>
      <c r="S4770" t="inlineStr">
        <is>
          <t>Hybrid</t>
        </is>
      </c>
      <c r="T4770" s="70" t="n">
        <v>51</v>
      </c>
      <c r="U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TY104762</t>
        </is>
      </c>
      <c r="B4771" s="68" t="n">
        <v>46292</v>
      </c>
      <c r="C4771" s="69" t="n">
        <v>2026</v>
      </c>
      <c r="D4771" t="inlineStr">
        <is>
          <t>Sep</t>
        </is>
      </c>
      <c r="E4771" t="inlineStr">
        <is>
          <t>North America</t>
        </is>
      </c>
      <c r="F4771" t="inlineStr">
        <is>
          <t>USA</t>
        </is>
      </c>
      <c r="G4771" t="inlineStr">
        <is>
          <t>RAV4</t>
        </is>
      </c>
      <c r="H4771" t="inlineStr">
        <is>
          <t>Dealer retail</t>
        </is>
      </c>
      <c r="I4771" t="inlineStr">
        <is>
          <t>Company fleet</t>
        </is>
      </c>
      <c r="J4771" t="inlineStr">
        <is>
          <t>Carlos Silva</t>
        </is>
      </c>
      <c r="K4771" s="70" t="n">
        <v>4</v>
      </c>
      <c r="L4771" s="71" t="n">
        <v>3916379.02</v>
      </c>
      <c r="M4771" s="71" t="n">
        <v>15665516.08</v>
      </c>
      <c r="N4771" s="71" t="n">
        <v>0</v>
      </c>
      <c r="O4771" s="71" t="n">
        <v>15665516.08</v>
      </c>
      <c r="P4771" s="71" t="n">
        <v>11235908.02</v>
      </c>
      <c r="Q4771" s="71" t="n">
        <v>4429608.06</v>
      </c>
      <c r="R4771" t="inlineStr">
        <is>
          <t>TX-02</t>
        </is>
      </c>
      <c r="S4771" t="inlineStr">
        <is>
          <t>Petrol</t>
        </is>
      </c>
      <c r="T4771" s="70" t="n">
        <v>4</v>
      </c>
      <c r="U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TY104763</t>
        </is>
      </c>
      <c r="B4772" s="68" t="n">
        <v>46292</v>
      </c>
      <c r="C4772" s="69" t="n">
        <v>2026</v>
      </c>
      <c r="D4772" t="inlineStr">
        <is>
          <t>Sep</t>
        </is>
      </c>
      <c r="E4772" t="inlineStr">
        <is>
          <t>North America</t>
        </is>
      </c>
      <c r="F4772" t="inlineStr">
        <is>
          <t>USA</t>
        </is>
      </c>
      <c r="G4772" t="inlineStr">
        <is>
          <t>Corolla</t>
        </is>
      </c>
      <c r="H4772" t="inlineStr">
        <is>
          <t>Dealer retail</t>
        </is>
      </c>
      <c r="I4772" t="inlineStr">
        <is>
          <t>Company fleet</t>
        </is>
      </c>
      <c r="J4772" t="inlineStr">
        <is>
          <t>Yuki Sato</t>
        </is>
      </c>
      <c r="K4772" s="70" t="n">
        <v>24</v>
      </c>
      <c r="L4772" s="71" t="n">
        <v>2912629.8</v>
      </c>
      <c r="M4772" s="71" t="n">
        <v>69903115.2</v>
      </c>
      <c r="N4772" s="71" t="n">
        <v>0</v>
      </c>
      <c r="O4772" s="71" t="n">
        <v>69903115.2</v>
      </c>
      <c r="P4772" s="71" t="n">
        <v>53185347.56</v>
      </c>
      <c r="Q4772" s="71" t="n">
        <v>16717767.64</v>
      </c>
      <c r="R4772" t="inlineStr">
        <is>
          <t>LA-02</t>
        </is>
      </c>
      <c r="S4772" t="inlineStr">
        <is>
          <t>Petrol</t>
        </is>
      </c>
      <c r="T4772" s="70" t="n">
        <v>25</v>
      </c>
      <c r="U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TY104764</t>
        </is>
      </c>
      <c r="B4773" s="68" t="n">
        <v>46292</v>
      </c>
      <c r="C4773" s="69" t="n">
        <v>2026</v>
      </c>
      <c r="D4773" t="inlineStr">
        <is>
          <t>Sep</t>
        </is>
      </c>
      <c r="E4773" t="inlineStr">
        <is>
          <t>Asia</t>
        </is>
      </c>
      <c r="F4773" t="inlineStr">
        <is>
          <t>Thailand</t>
        </is>
      </c>
      <c r="G4773" t="inlineStr">
        <is>
          <t>Camry</t>
        </is>
      </c>
      <c r="H4773" t="inlineStr">
        <is>
          <t>Dealer retail</t>
        </is>
      </c>
      <c r="I4773" t="inlineStr">
        <is>
          <t>Private buyer</t>
        </is>
      </c>
      <c r="J4773" t="inlineStr">
        <is>
          <t>Priya Nair</t>
        </is>
      </c>
      <c r="K4773" s="70" t="n">
        <v>46</v>
      </c>
      <c r="L4773" s="71" t="n">
        <v>3979912.3</v>
      </c>
      <c r="M4773" s="71" t="n">
        <v>183075965.8</v>
      </c>
      <c r="N4773" s="71" t="n">
        <v>5492278.97</v>
      </c>
      <c r="O4773" s="71" t="n">
        <v>177583686.83</v>
      </c>
      <c r="P4773" s="71" t="n">
        <v>147802504.92</v>
      </c>
      <c r="Q4773" s="71" t="n">
        <v>29781181.91</v>
      </c>
      <c r="R4773" t="inlineStr">
        <is>
          <t>BK-02</t>
        </is>
      </c>
      <c r="S4773" t="inlineStr">
        <is>
          <t>Hybrid</t>
        </is>
      </c>
      <c r="T4773" s="70" t="n">
        <v>49</v>
      </c>
      <c r="U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TY104765</t>
        </is>
      </c>
      <c r="B4774" s="68" t="n">
        <v>46292</v>
      </c>
      <c r="C4774" s="69" t="n">
        <v>2026</v>
      </c>
      <c r="D4774" t="inlineStr">
        <is>
          <t>Sep</t>
        </is>
      </c>
      <c r="E4774" t="inlineStr">
        <is>
          <t>Asia</t>
        </is>
      </c>
      <c r="F4774" t="inlineStr">
        <is>
          <t>Indonesia</t>
        </is>
      </c>
      <c r="G4774" t="inlineStr">
        <is>
          <t>Corolla</t>
        </is>
      </c>
      <c r="H4774" t="inlineStr">
        <is>
          <t>Fleet</t>
        </is>
      </c>
      <c r="I4774" t="inlineStr">
        <is>
          <t>Private buyer</t>
        </is>
      </c>
      <c r="J4774" t="inlineStr">
        <is>
          <t>Hiroshi Tanaka</t>
        </is>
      </c>
      <c r="K4774" s="70" t="n">
        <v>45</v>
      </c>
      <c r="L4774" s="71" t="n">
        <v>2672394.8</v>
      </c>
      <c r="M4774" s="71" t="n">
        <v>120257766</v>
      </c>
      <c r="N4774" s="71" t="n">
        <v>3607732.98</v>
      </c>
      <c r="O4774" s="71" t="n">
        <v>116650033.02</v>
      </c>
      <c r="P4774" s="71" t="n">
        <v>106387183.69</v>
      </c>
      <c r="Q4774" s="71" t="n">
        <v>10262849.33</v>
      </c>
      <c r="R4774" t="inlineStr">
        <is>
          <t>JK-04</t>
        </is>
      </c>
      <c r="S4774" t="inlineStr">
        <is>
          <t>Hybrid</t>
        </is>
      </c>
      <c r="T4774" s="70" t="n">
        <v>43</v>
      </c>
      <c r="U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TY104766</t>
        </is>
      </c>
      <c r="B4775" s="68" t="n">
        <v>46292</v>
      </c>
      <c r="C4775" s="69" t="n">
        <v>2026</v>
      </c>
      <c r="D4775" t="inlineStr">
        <is>
          <t>Sep</t>
        </is>
      </c>
      <c r="E4775" t="inlineStr">
        <is>
          <t>Asia</t>
        </is>
      </c>
      <c r="F4775" t="inlineStr">
        <is>
          <t>Thailand</t>
        </is>
      </c>
      <c r="G4775" t="inlineStr">
        <is>
          <t>RAV4</t>
        </is>
      </c>
      <c r="H4775" t="inlineStr">
        <is>
          <t>Fleet</t>
        </is>
      </c>
      <c r="I4775" t="inlineStr">
        <is>
          <t>Private buyer</t>
        </is>
      </c>
      <c r="J4775" t="inlineStr">
        <is>
          <t>Olivia Brown</t>
        </is>
      </c>
      <c r="K4775" s="70" t="n">
        <v>16</v>
      </c>
      <c r="L4775" s="71" t="n">
        <v>3916896.43</v>
      </c>
      <c r="M4775" s="71" t="n">
        <v>62670342.88</v>
      </c>
      <c r="N4775" s="71" t="n">
        <v>1880110.29</v>
      </c>
      <c r="O4775" s="71" t="n">
        <v>60790232.59</v>
      </c>
      <c r="P4775" s="71" t="n">
        <v>47141888.4</v>
      </c>
      <c r="Q4775" s="71" t="n">
        <v>13648344.19</v>
      </c>
      <c r="R4775" t="inlineStr">
        <is>
          <t>BK-03</t>
        </is>
      </c>
      <c r="S4775" t="inlineStr">
        <is>
          <t>Petrol</t>
        </is>
      </c>
      <c r="T4775" s="70" t="n">
        <v>15</v>
      </c>
      <c r="U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TY104767</t>
        </is>
      </c>
      <c r="B4776" s="68" t="n">
        <v>46293</v>
      </c>
      <c r="C4776" s="69" t="n">
        <v>2026</v>
      </c>
      <c r="D4776" t="inlineStr">
        <is>
          <t>Sep</t>
        </is>
      </c>
      <c r="E4776" t="inlineStr">
        <is>
          <t>Japan</t>
        </is>
      </c>
      <c r="F4776" t="inlineStr">
        <is>
          <t>Japan</t>
        </is>
      </c>
      <c r="G4776" t="inlineStr">
        <is>
          <t>Hilux</t>
        </is>
      </c>
      <c r="H4776" t="inlineStr">
        <is>
          <t>Dealer retail</t>
        </is>
      </c>
      <c r="I4776" t="inlineStr">
        <is>
          <t>Private buyer</t>
        </is>
      </c>
      <c r="J4776" t="inlineStr">
        <is>
          <t>Mei Lin</t>
        </is>
      </c>
      <c r="K4776" s="70" t="n">
        <v>23</v>
      </c>
      <c r="L4776" s="71" t="n">
        <v>4072387.73</v>
      </c>
      <c r="M4776" s="71" t="n">
        <v>93664917.79000001</v>
      </c>
      <c r="N4776" s="71" t="n">
        <v>2809947.53</v>
      </c>
      <c r="O4776" s="71" t="n">
        <v>90854970.26000001</v>
      </c>
      <c r="P4776" s="71" t="n">
        <v>72567748.52</v>
      </c>
      <c r="Q4776" s="71" t="n">
        <v>18287221.74</v>
      </c>
      <c r="R4776" t="inlineStr">
        <is>
          <t>OS-01</t>
        </is>
      </c>
      <c r="S4776" t="inlineStr">
        <is>
          <t>Diesel</t>
        </is>
      </c>
      <c r="T4776" s="70" t="n">
        <v>24</v>
      </c>
      <c r="U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TY104768</t>
        </is>
      </c>
      <c r="B4777" s="68" t="n">
        <v>46293</v>
      </c>
      <c r="C4777" s="69" t="n">
        <v>2026</v>
      </c>
      <c r="D4777" t="inlineStr">
        <is>
          <t>Sep</t>
        </is>
      </c>
      <c r="E4777" t="inlineStr">
        <is>
          <t>Asia</t>
        </is>
      </c>
      <c r="F4777" t="inlineStr">
        <is>
          <t>India</t>
        </is>
      </c>
      <c r="G4777" t="inlineStr">
        <is>
          <t>RAV4</t>
        </is>
      </c>
      <c r="H4777" t="inlineStr">
        <is>
          <t>Dealer retail</t>
        </is>
      </c>
      <c r="I4777" t="inlineStr">
        <is>
          <t>Private buyer</t>
        </is>
      </c>
      <c r="J4777" t="inlineStr">
        <is>
          <t>Omar Haddad</t>
        </is>
      </c>
      <c r="K4777" s="70" t="n">
        <v>19</v>
      </c>
      <c r="L4777" s="71" t="n">
        <v>3903416.76</v>
      </c>
      <c r="M4777" s="71" t="n">
        <v>74164918.44</v>
      </c>
      <c r="N4777" s="71" t="n">
        <v>2224947.55</v>
      </c>
      <c r="O4777" s="71" t="n">
        <v>71939970.89</v>
      </c>
      <c r="P4777" s="71" t="n">
        <v>53358669.4</v>
      </c>
      <c r="Q4777" s="71" t="n">
        <v>18581301.49</v>
      </c>
      <c r="R4777" t="inlineStr">
        <is>
          <t>DL-03</t>
        </is>
      </c>
      <c r="S4777" t="inlineStr">
        <is>
          <t>Hybrid</t>
        </is>
      </c>
      <c r="T4777" s="70" t="n">
        <v>19</v>
      </c>
      <c r="U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TY104769</t>
        </is>
      </c>
      <c r="B4778" s="68" t="n">
        <v>46293</v>
      </c>
      <c r="C4778" s="69" t="n">
        <v>2026</v>
      </c>
      <c r="D4778" t="inlineStr">
        <is>
          <t>Sep</t>
        </is>
      </c>
      <c r="E4778" t="inlineStr">
        <is>
          <t>North America</t>
        </is>
      </c>
      <c r="F4778" t="inlineStr">
        <is>
          <t>USA</t>
        </is>
      </c>
      <c r="G4778" t="inlineStr">
        <is>
          <t>Corolla</t>
        </is>
      </c>
      <c r="H4778" t="inlineStr">
        <is>
          <t>Dealer retail</t>
        </is>
      </c>
      <c r="I4778" t="inlineStr">
        <is>
          <t>Private buyer</t>
        </is>
      </c>
      <c r="J4778" t="inlineStr">
        <is>
          <t>Noah Smith</t>
        </is>
      </c>
      <c r="K4778" s="70" t="n">
        <v>20</v>
      </c>
      <c r="L4778" s="71" t="n">
        <v>2850081.41</v>
      </c>
      <c r="M4778" s="71" t="n">
        <v>57001628.2</v>
      </c>
      <c r="N4778" s="71" t="n">
        <v>0</v>
      </c>
      <c r="O4778" s="71" t="n">
        <v>57001628.2</v>
      </c>
      <c r="P4778" s="71" t="n">
        <v>46571284.55</v>
      </c>
      <c r="Q4778" s="71" t="n">
        <v>10430343.65</v>
      </c>
      <c r="R4778" t="inlineStr">
        <is>
          <t>NY-01</t>
        </is>
      </c>
      <c r="S4778" t="inlineStr">
        <is>
          <t>Petrol</t>
        </is>
      </c>
      <c r="T4778" s="70" t="n">
        <v>22</v>
      </c>
      <c r="U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TY104770</t>
        </is>
      </c>
      <c r="B4779" s="68" t="n">
        <v>46293</v>
      </c>
      <c r="C4779" s="69" t="n">
        <v>2026</v>
      </c>
      <c r="D4779" t="inlineStr">
        <is>
          <t>Sep</t>
        </is>
      </c>
      <c r="E4779" t="inlineStr">
        <is>
          <t>Japan</t>
        </is>
      </c>
      <c r="F4779" t="inlineStr">
        <is>
          <t>Japan</t>
        </is>
      </c>
      <c r="G4779" t="inlineStr">
        <is>
          <t>Corolla</t>
        </is>
      </c>
      <c r="H4779" t="inlineStr">
        <is>
          <t>Dealer retail</t>
        </is>
      </c>
      <c r="I4779" t="inlineStr">
        <is>
          <t>Private buyer</t>
        </is>
      </c>
      <c r="J4779" t="inlineStr">
        <is>
          <t>Ana Costa</t>
        </is>
      </c>
      <c r="K4779" s="70" t="n">
        <v>45</v>
      </c>
      <c r="L4779" s="71" t="n">
        <v>2693149.77</v>
      </c>
      <c r="M4779" s="71" t="n">
        <v>121191739.65</v>
      </c>
      <c r="N4779" s="71" t="n">
        <v>6059586.98</v>
      </c>
      <c r="O4779" s="71" t="n">
        <v>115132152.67</v>
      </c>
      <c r="P4779" s="71" t="n">
        <v>101159141.64</v>
      </c>
      <c r="Q4779" s="71" t="n">
        <v>13973011.03</v>
      </c>
      <c r="R4779" t="inlineStr">
        <is>
          <t>NG-01</t>
        </is>
      </c>
      <c r="S4779" t="inlineStr">
        <is>
          <t>Petrol</t>
        </is>
      </c>
      <c r="T4779" s="70" t="n">
        <v>43</v>
      </c>
      <c r="U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TY104771</t>
        </is>
      </c>
      <c r="B4780" s="68" t="n">
        <v>46293</v>
      </c>
      <c r="C4780" s="69" t="n">
        <v>2026</v>
      </c>
      <c r="D4780" t="inlineStr">
        <is>
          <t>Sep</t>
        </is>
      </c>
      <c r="E4780" t="inlineStr">
        <is>
          <t>North America</t>
        </is>
      </c>
      <c r="F4780" t="inlineStr">
        <is>
          <t>USA</t>
        </is>
      </c>
      <c r="G4780" t="inlineStr">
        <is>
          <t>bZ4X</t>
        </is>
      </c>
      <c r="H4780" t="inlineStr">
        <is>
          <t>Fleet</t>
        </is>
      </c>
      <c r="I4780" t="inlineStr">
        <is>
          <t>Company fleet</t>
        </is>
      </c>
      <c r="J4780" t="inlineStr">
        <is>
          <t>Amir Khan</t>
        </is>
      </c>
      <c r="K4780" s="70" t="n">
        <v>37</v>
      </c>
      <c r="L4780" s="71" t="n">
        <v>6709680.04</v>
      </c>
      <c r="M4780" s="71" t="n">
        <v>248258161.48</v>
      </c>
      <c r="N4780" s="71" t="n">
        <v>7447744.84</v>
      </c>
      <c r="O4780" s="71" t="n">
        <v>240810416.64</v>
      </c>
      <c r="P4780" s="71" t="n">
        <v>207149372.77</v>
      </c>
      <c r="Q4780" s="71" t="n">
        <v>33661043.87</v>
      </c>
      <c r="R4780" t="inlineStr">
        <is>
          <t>NY-04</t>
        </is>
      </c>
      <c r="S4780" t="inlineStr">
        <is>
          <t>EV</t>
        </is>
      </c>
      <c r="T4780" s="70" t="n">
        <v>36</v>
      </c>
      <c r="U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TY104772</t>
        </is>
      </c>
      <c r="B4781" s="68" t="n">
        <v>46293</v>
      </c>
      <c r="C4781" s="69" t="n">
        <v>2026</v>
      </c>
      <c r="D4781" t="inlineStr">
        <is>
          <t>Sep</t>
        </is>
      </c>
      <c r="E4781" t="inlineStr">
        <is>
          <t>Middle East</t>
        </is>
      </c>
      <c r="F4781" t="inlineStr">
        <is>
          <t>Saudi Arabia</t>
        </is>
      </c>
      <c r="G4781" t="inlineStr">
        <is>
          <t>Camry</t>
        </is>
      </c>
      <c r="H4781" t="inlineStr">
        <is>
          <t>Fleet</t>
        </is>
      </c>
      <c r="I4781" t="inlineStr">
        <is>
          <t>Private buyer</t>
        </is>
      </c>
      <c r="J4781" t="inlineStr">
        <is>
          <t>Aisha Bello</t>
        </is>
      </c>
      <c r="K4781" s="70" t="n">
        <v>42</v>
      </c>
      <c r="L4781" s="71" t="n">
        <v>4230656.76</v>
      </c>
      <c r="M4781" s="71" t="n">
        <v>177687583.92</v>
      </c>
      <c r="N4781" s="71" t="n">
        <v>5330627.52</v>
      </c>
      <c r="O4781" s="71" t="n">
        <v>172356956.4</v>
      </c>
      <c r="P4781" s="71" t="n">
        <v>138661246.43</v>
      </c>
      <c r="Q4781" s="71" t="n">
        <v>33695709.97</v>
      </c>
      <c r="R4781" t="inlineStr">
        <is>
          <t>RY-02</t>
        </is>
      </c>
      <c r="S4781" t="inlineStr">
        <is>
          <t>Petrol</t>
        </is>
      </c>
      <c r="T4781" s="70" t="n">
        <v>45</v>
      </c>
      <c r="U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TY104773</t>
        </is>
      </c>
      <c r="B4782" s="68" t="n">
        <v>46293</v>
      </c>
      <c r="C4782" s="69" t="n">
        <v>2026</v>
      </c>
      <c r="D4782" t="inlineStr">
        <is>
          <t>Sep</t>
        </is>
      </c>
      <c r="E4782" t="inlineStr">
        <is>
          <t>North America</t>
        </is>
      </c>
      <c r="F4782" t="inlineStr">
        <is>
          <t>USA</t>
        </is>
      </c>
      <c r="G4782" t="inlineStr">
        <is>
          <t>bZ4X</t>
        </is>
      </c>
      <c r="H4782" t="inlineStr">
        <is>
          <t>Online reservation</t>
        </is>
      </c>
      <c r="I4782" t="inlineStr">
        <is>
          <t>Company fleet</t>
        </is>
      </c>
      <c r="J4782" t="inlineStr">
        <is>
          <t>Liam O'Brien</t>
        </is>
      </c>
      <c r="K4782" s="70" t="n">
        <v>48</v>
      </c>
      <c r="L4782" s="71" t="n">
        <v>7050086.93</v>
      </c>
      <c r="M4782" s="71" t="n">
        <v>338404172.64</v>
      </c>
      <c r="N4782" s="71" t="n">
        <v>0</v>
      </c>
      <c r="O4782" s="71" t="n">
        <v>338404172.64</v>
      </c>
      <c r="P4782" s="71" t="n">
        <v>254480318.58</v>
      </c>
      <c r="Q4782" s="71" t="n">
        <v>83923854.06</v>
      </c>
      <c r="R4782" t="inlineStr">
        <is>
          <t>TX-04</t>
        </is>
      </c>
      <c r="S4782" t="inlineStr">
        <is>
          <t>EV</t>
        </is>
      </c>
      <c r="T4782" s="70" t="n">
        <v>49</v>
      </c>
      <c r="U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TY104774</t>
        </is>
      </c>
      <c r="B4783" s="68" t="n">
        <v>46293</v>
      </c>
      <c r="C4783" s="69" t="n">
        <v>2026</v>
      </c>
      <c r="D4783" t="inlineStr">
        <is>
          <t>Sep</t>
        </is>
      </c>
      <c r="E4783" t="inlineStr">
        <is>
          <t>North America</t>
        </is>
      </c>
      <c r="F4783" t="inlineStr">
        <is>
          <t>Canada</t>
        </is>
      </c>
      <c r="G4783" t="inlineStr">
        <is>
          <t>RAV4</t>
        </is>
      </c>
      <c r="H4783" t="inlineStr">
        <is>
          <t>Dealer retail</t>
        </is>
      </c>
      <c r="I4783" t="inlineStr">
        <is>
          <t>Private buyer</t>
        </is>
      </c>
      <c r="J4783" t="inlineStr">
        <is>
          <t>Yuki Sato</t>
        </is>
      </c>
      <c r="K4783" s="70" t="n">
        <v>48</v>
      </c>
      <c r="L4783" s="71" t="n">
        <v>3854669.22</v>
      </c>
      <c r="M4783" s="71" t="n">
        <v>185024122.56</v>
      </c>
      <c r="N4783" s="71" t="n">
        <v>9251206.130000001</v>
      </c>
      <c r="O4783" s="71" t="n">
        <v>175772916.43</v>
      </c>
      <c r="P4783" s="71" t="n">
        <v>140365212.7</v>
      </c>
      <c r="Q4783" s="71" t="n">
        <v>35407703.73</v>
      </c>
      <c r="R4783" t="inlineStr">
        <is>
          <t>TO-01</t>
        </is>
      </c>
      <c r="S4783" t="inlineStr">
        <is>
          <t>Hybrid</t>
        </is>
      </c>
      <c r="T4783" s="70" t="n">
        <v>51</v>
      </c>
      <c r="U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TY104775</t>
        </is>
      </c>
      <c r="B4784" s="68" t="n">
        <v>46293</v>
      </c>
      <c r="C4784" s="69" t="n">
        <v>2026</v>
      </c>
      <c r="D4784" t="inlineStr">
        <is>
          <t>Sep</t>
        </is>
      </c>
      <c r="E4784" t="inlineStr">
        <is>
          <t>Asia</t>
        </is>
      </c>
      <c r="F4784" t="inlineStr">
        <is>
          <t>Thailand</t>
        </is>
      </c>
      <c r="G4784" t="inlineStr">
        <is>
          <t>Hilux</t>
        </is>
      </c>
      <c r="H4784" t="inlineStr">
        <is>
          <t>Dealer retail</t>
        </is>
      </c>
      <c r="I4784" t="inlineStr">
        <is>
          <t>Private buyer</t>
        </is>
      </c>
      <c r="J4784" t="inlineStr">
        <is>
          <t>Ana Costa</t>
        </is>
      </c>
      <c r="K4784" s="70" t="n">
        <v>41</v>
      </c>
      <c r="L4784" s="71" t="n">
        <v>4182694.65</v>
      </c>
      <c r="M4784" s="71" t="n">
        <v>171490480.65</v>
      </c>
      <c r="N4784" s="71" t="n">
        <v>0</v>
      </c>
      <c r="O4784" s="71" t="n">
        <v>171490480.65</v>
      </c>
      <c r="P4784" s="71" t="n">
        <v>135319657.11</v>
      </c>
      <c r="Q4784" s="71" t="n">
        <v>36170823.54</v>
      </c>
      <c r="R4784" t="inlineStr">
        <is>
          <t>BK-04</t>
        </is>
      </c>
      <c r="S4784" t="inlineStr">
        <is>
          <t>Diesel</t>
        </is>
      </c>
      <c r="T4784" s="70" t="n">
        <v>45</v>
      </c>
      <c r="U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TY104776</t>
        </is>
      </c>
      <c r="B4785" s="68" t="n">
        <v>46296</v>
      </c>
      <c r="C4785" s="69" t="n">
        <v>2026</v>
      </c>
      <c r="D4785" t="inlineStr">
        <is>
          <t>Oct</t>
        </is>
      </c>
      <c r="E4785" t="inlineStr">
        <is>
          <t>Japan</t>
        </is>
      </c>
      <c r="F4785" t="inlineStr">
        <is>
          <t>Japan</t>
        </is>
      </c>
      <c r="G4785" t="inlineStr">
        <is>
          <t>RAV4</t>
        </is>
      </c>
      <c r="H4785" t="inlineStr">
        <is>
          <t>Dealer retail</t>
        </is>
      </c>
      <c r="I4785" t="inlineStr">
        <is>
          <t>Company fleet</t>
        </is>
      </c>
      <c r="J4785" t="inlineStr">
        <is>
          <t>Aisha Bello</t>
        </is>
      </c>
      <c r="K4785" s="70" t="n">
        <v>3</v>
      </c>
      <c r="L4785" s="71" t="n">
        <v>3645419.23</v>
      </c>
      <c r="M4785" s="71" t="n">
        <v>10936257.69</v>
      </c>
      <c r="N4785" s="71" t="n">
        <v>0</v>
      </c>
      <c r="O4785" s="71" t="n">
        <v>10936257.69</v>
      </c>
      <c r="P4785" s="71" t="n">
        <v>8762206.890000001</v>
      </c>
      <c r="Q4785" s="71" t="n">
        <v>2174050.8</v>
      </c>
      <c r="R4785" t="inlineStr">
        <is>
          <t>TK-03</t>
        </is>
      </c>
      <c r="S4785" t="inlineStr">
        <is>
          <t>Petrol</t>
        </is>
      </c>
      <c r="T4785" s="70" t="n">
        <v>3</v>
      </c>
      <c r="U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TY104777</t>
        </is>
      </c>
      <c r="B4786" s="68" t="n">
        <v>46296</v>
      </c>
      <c r="C4786" s="69" t="n">
        <v>2026</v>
      </c>
      <c r="D4786" t="inlineStr">
        <is>
          <t>Oct</t>
        </is>
      </c>
      <c r="E4786" t="inlineStr">
        <is>
          <t>Middle East</t>
        </is>
      </c>
      <c r="F4786" t="inlineStr">
        <is>
          <t>Saudi Arabia</t>
        </is>
      </c>
      <c r="G4786" t="inlineStr">
        <is>
          <t>Camry</t>
        </is>
      </c>
      <c r="H4786" t="inlineStr">
        <is>
          <t>Dealer retail</t>
        </is>
      </c>
      <c r="I4786" t="inlineStr">
        <is>
          <t>Private buyer</t>
        </is>
      </c>
      <c r="J4786" t="inlineStr">
        <is>
          <t>Lucas Martin</t>
        </is>
      </c>
      <c r="K4786" s="70" t="n">
        <v>46</v>
      </c>
      <c r="L4786" s="71" t="n">
        <v>3963058.21</v>
      </c>
      <c r="M4786" s="71" t="n">
        <v>182300677.66</v>
      </c>
      <c r="N4786" s="71" t="n">
        <v>0</v>
      </c>
      <c r="O4786" s="71" t="n">
        <v>182300677.66</v>
      </c>
      <c r="P4786" s="71" t="n">
        <v>146727972.64</v>
      </c>
      <c r="Q4786" s="71" t="n">
        <v>35572705.02</v>
      </c>
      <c r="R4786" t="inlineStr">
        <is>
          <t>RY-01</t>
        </is>
      </c>
      <c r="S4786" t="inlineStr">
        <is>
          <t>Hybrid</t>
        </is>
      </c>
      <c r="T4786" s="70" t="n">
        <v>46</v>
      </c>
      <c r="U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TY104778</t>
        </is>
      </c>
      <c r="B4787" s="68" t="n">
        <v>46296</v>
      </c>
      <c r="C4787" s="69" t="n">
        <v>2026</v>
      </c>
      <c r="D4787" t="inlineStr">
        <is>
          <t>Oct</t>
        </is>
      </c>
      <c r="E4787" t="inlineStr">
        <is>
          <t>North America</t>
        </is>
      </c>
      <c r="F4787" t="inlineStr">
        <is>
          <t>USA</t>
        </is>
      </c>
      <c r="G4787" t="inlineStr">
        <is>
          <t>Corolla</t>
        </is>
      </c>
      <c r="H4787" t="inlineStr">
        <is>
          <t>Dealer retail</t>
        </is>
      </c>
      <c r="I4787" t="inlineStr">
        <is>
          <t>Private buyer</t>
        </is>
      </c>
      <c r="J4787" t="inlineStr">
        <is>
          <t>Priya Nair</t>
        </is>
      </c>
      <c r="K4787" s="70" t="n">
        <v>24</v>
      </c>
      <c r="L4787" s="71" t="n">
        <v>2945799.07</v>
      </c>
      <c r="M4787" s="71" t="n">
        <v>70699177.68000001</v>
      </c>
      <c r="N4787" s="71" t="n">
        <v>2120975.33</v>
      </c>
      <c r="O4787" s="71" t="n">
        <v>68578202.34999999</v>
      </c>
      <c r="P4787" s="71" t="n">
        <v>54849017.36</v>
      </c>
      <c r="Q4787" s="71" t="n">
        <v>13729184.99</v>
      </c>
      <c r="R4787" t="inlineStr">
        <is>
          <t>LA-01</t>
        </is>
      </c>
      <c r="S4787" t="inlineStr">
        <is>
          <t>Hybrid</t>
        </is>
      </c>
      <c r="T4787" s="70" t="n">
        <v>23</v>
      </c>
      <c r="U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TY104779</t>
        </is>
      </c>
      <c r="B4788" s="68" t="n">
        <v>46296</v>
      </c>
      <c r="C4788" s="69" t="n">
        <v>2026</v>
      </c>
      <c r="D4788" t="inlineStr">
        <is>
          <t>Oct</t>
        </is>
      </c>
      <c r="E4788" t="inlineStr">
        <is>
          <t>Middle East</t>
        </is>
      </c>
      <c r="F4788" t="inlineStr">
        <is>
          <t>Saudi Arabia</t>
        </is>
      </c>
      <c r="G4788" t="inlineStr">
        <is>
          <t>RAV4</t>
        </is>
      </c>
      <c r="H4788" t="inlineStr">
        <is>
          <t>Dealer retail</t>
        </is>
      </c>
      <c r="I4788" t="inlineStr">
        <is>
          <t>Private buyer</t>
        </is>
      </c>
      <c r="J4788" t="inlineStr">
        <is>
          <t>Omar Haddad</t>
        </is>
      </c>
      <c r="K4788" s="70" t="n">
        <v>15</v>
      </c>
      <c r="L4788" s="71" t="n">
        <v>3604342.89</v>
      </c>
      <c r="M4788" s="71" t="n">
        <v>54065143.35</v>
      </c>
      <c r="N4788" s="71" t="n">
        <v>0</v>
      </c>
      <c r="O4788" s="71" t="n">
        <v>54065143.35</v>
      </c>
      <c r="P4788" s="71" t="n">
        <v>42380105.4</v>
      </c>
      <c r="Q4788" s="71" t="n">
        <v>11685037.95</v>
      </c>
      <c r="R4788" t="inlineStr">
        <is>
          <t>RY-01</t>
        </is>
      </c>
      <c r="S4788" t="inlineStr">
        <is>
          <t>Hybrid</t>
        </is>
      </c>
      <c r="T4788" s="70" t="n">
        <v>16</v>
      </c>
      <c r="U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TY104780</t>
        </is>
      </c>
      <c r="B4789" s="68" t="n">
        <v>46296</v>
      </c>
      <c r="C4789" s="69" t="n">
        <v>2026</v>
      </c>
      <c r="D4789" t="inlineStr">
        <is>
          <t>Oct</t>
        </is>
      </c>
      <c r="E4789" t="inlineStr">
        <is>
          <t>Europe</t>
        </is>
      </c>
      <c r="F4789" t="inlineStr">
        <is>
          <t>UK</t>
        </is>
      </c>
      <c r="G4789" t="inlineStr">
        <is>
          <t>bZ4X</t>
        </is>
      </c>
      <c r="H4789" t="inlineStr">
        <is>
          <t>Dealer retail</t>
        </is>
      </c>
      <c r="I4789" t="inlineStr">
        <is>
          <t>Private buyer</t>
        </is>
      </c>
      <c r="J4789" t="inlineStr">
        <is>
          <t>Priya Nair</t>
        </is>
      </c>
      <c r="K4789" s="70" t="n">
        <v>12</v>
      </c>
      <c r="L4789" s="71" t="n">
        <v>7303170.68</v>
      </c>
      <c r="M4789" s="71" t="n">
        <v>87638048.16</v>
      </c>
      <c r="N4789" s="71" t="n">
        <v>4381902.41</v>
      </c>
      <c r="O4789" s="71" t="n">
        <v>83256145.75</v>
      </c>
      <c r="P4789" s="71" t="n">
        <v>67098933.3</v>
      </c>
      <c r="Q4789" s="71" t="n">
        <v>16157212.45</v>
      </c>
      <c r="R4789" t="inlineStr">
        <is>
          <t>LN-04</t>
        </is>
      </c>
      <c r="S4789" t="inlineStr">
        <is>
          <t>EV</t>
        </is>
      </c>
      <c r="T4789" s="70" t="n">
        <v>13</v>
      </c>
      <c r="U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TY104781</t>
        </is>
      </c>
      <c r="B4790" s="68" t="n">
        <v>46296</v>
      </c>
      <c r="C4790" s="69" t="n">
        <v>2026</v>
      </c>
      <c r="D4790" t="inlineStr">
        <is>
          <t>Oct</t>
        </is>
      </c>
      <c r="E4790" t="inlineStr">
        <is>
          <t>North America</t>
        </is>
      </c>
      <c r="F4790" t="inlineStr">
        <is>
          <t>USA</t>
        </is>
      </c>
      <c r="G4790" t="inlineStr">
        <is>
          <t>Camry</t>
        </is>
      </c>
      <c r="H4790" t="inlineStr">
        <is>
          <t>Fleet</t>
        </is>
      </c>
      <c r="I4790" t="inlineStr">
        <is>
          <t>Private buyer</t>
        </is>
      </c>
      <c r="J4790" t="inlineStr">
        <is>
          <t>Priya Nair</t>
        </is>
      </c>
      <c r="K4790" s="70" t="n">
        <v>46</v>
      </c>
      <c r="L4790" s="71" t="n">
        <v>3993196.17</v>
      </c>
      <c r="M4790" s="71" t="n">
        <v>183687023.82</v>
      </c>
      <c r="N4790" s="71" t="n">
        <v>9184351.189999999</v>
      </c>
      <c r="O4790" s="71" t="n">
        <v>174502672.63</v>
      </c>
      <c r="P4790" s="71" t="n">
        <v>141786288.66</v>
      </c>
      <c r="Q4790" s="71" t="n">
        <v>32716383.97</v>
      </c>
      <c r="R4790" t="inlineStr">
        <is>
          <t>LA-01</t>
        </is>
      </c>
      <c r="S4790" t="inlineStr">
        <is>
          <t>Hybrid</t>
        </is>
      </c>
      <c r="T4790" s="70" t="n">
        <v>51</v>
      </c>
      <c r="U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TY104782</t>
        </is>
      </c>
      <c r="B4791" s="68" t="n">
        <v>46296</v>
      </c>
      <c r="C4791" s="69" t="n">
        <v>2026</v>
      </c>
      <c r="D4791" t="inlineStr">
        <is>
          <t>Oct</t>
        </is>
      </c>
      <c r="E4791" t="inlineStr">
        <is>
          <t>Japan</t>
        </is>
      </c>
      <c r="F4791" t="inlineStr">
        <is>
          <t>Japan</t>
        </is>
      </c>
      <c r="G4791" t="inlineStr">
        <is>
          <t>RAV4</t>
        </is>
      </c>
      <c r="H4791" t="inlineStr">
        <is>
          <t>Fleet</t>
        </is>
      </c>
      <c r="I4791" t="inlineStr">
        <is>
          <t>Private buyer</t>
        </is>
      </c>
      <c r="J4791" t="inlineStr">
        <is>
          <t>Ruhi Shaikh</t>
        </is>
      </c>
      <c r="K4791" s="70" t="n">
        <v>17</v>
      </c>
      <c r="L4791" s="71" t="n">
        <v>3958535.74</v>
      </c>
      <c r="M4791" s="71" t="n">
        <v>67295107.58</v>
      </c>
      <c r="N4791" s="71" t="n">
        <v>0</v>
      </c>
      <c r="O4791" s="71" t="n">
        <v>67295107.58</v>
      </c>
      <c r="P4791" s="71" t="n">
        <v>48468140.21</v>
      </c>
      <c r="Q4791" s="71" t="n">
        <v>18826967.37</v>
      </c>
      <c r="R4791" t="inlineStr">
        <is>
          <t>TK-02</t>
        </is>
      </c>
      <c r="S4791" t="inlineStr">
        <is>
          <t>Hybrid</t>
        </is>
      </c>
      <c r="T4791" s="70" t="n">
        <v>19</v>
      </c>
      <c r="U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TY104783</t>
        </is>
      </c>
      <c r="B4792" s="68" t="n">
        <v>46296</v>
      </c>
      <c r="C4792" s="69" t="n">
        <v>2026</v>
      </c>
      <c r="D4792" t="inlineStr">
        <is>
          <t>Oct</t>
        </is>
      </c>
      <c r="E4792" t="inlineStr">
        <is>
          <t>North America</t>
        </is>
      </c>
      <c r="F4792" t="inlineStr">
        <is>
          <t>Canada</t>
        </is>
      </c>
      <c r="G4792" t="inlineStr">
        <is>
          <t>RAV4</t>
        </is>
      </c>
      <c r="H4792" t="inlineStr">
        <is>
          <t>Dealer retail</t>
        </is>
      </c>
      <c r="I4792" t="inlineStr">
        <is>
          <t>Private buyer</t>
        </is>
      </c>
      <c r="J4792" t="inlineStr">
        <is>
          <t>Wei Chen</t>
        </is>
      </c>
      <c r="K4792" s="70" t="n">
        <v>8</v>
      </c>
      <c r="L4792" s="71" t="n">
        <v>3584792</v>
      </c>
      <c r="M4792" s="71" t="n">
        <v>28678336</v>
      </c>
      <c r="N4792" s="71" t="n">
        <v>0</v>
      </c>
      <c r="O4792" s="71" t="n">
        <v>28678336</v>
      </c>
      <c r="P4792" s="71" t="n">
        <v>21980741.03</v>
      </c>
      <c r="Q4792" s="71" t="n">
        <v>6697594.97</v>
      </c>
      <c r="R4792" t="inlineStr">
        <is>
          <t>TO-02</t>
        </is>
      </c>
      <c r="S4792" t="inlineStr">
        <is>
          <t>Hybrid</t>
        </is>
      </c>
      <c r="T4792" s="70" t="n">
        <v>9</v>
      </c>
      <c r="U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TY104784</t>
        </is>
      </c>
      <c r="B4793" s="68" t="n">
        <v>46296</v>
      </c>
      <c r="C4793" s="69" t="n">
        <v>2026</v>
      </c>
      <c r="D4793" t="inlineStr">
        <is>
          <t>Oct</t>
        </is>
      </c>
      <c r="E4793" t="inlineStr">
        <is>
          <t>Japan</t>
        </is>
      </c>
      <c r="F4793" t="inlineStr">
        <is>
          <t>Japan</t>
        </is>
      </c>
      <c r="G4793" t="inlineStr">
        <is>
          <t>Corolla</t>
        </is>
      </c>
      <c r="H4793" t="inlineStr">
        <is>
          <t>Fleet</t>
        </is>
      </c>
      <c r="I4793" t="inlineStr">
        <is>
          <t>Private buyer</t>
        </is>
      </c>
      <c r="J4793" t="inlineStr">
        <is>
          <t>Ruhi Shaikh</t>
        </is>
      </c>
      <c r="K4793" s="70" t="n">
        <v>21</v>
      </c>
      <c r="L4793" s="71" t="n">
        <v>2720469.98</v>
      </c>
      <c r="M4793" s="71" t="n">
        <v>57129869.58</v>
      </c>
      <c r="N4793" s="71" t="n">
        <v>1142597.39</v>
      </c>
      <c r="O4793" s="71" t="n">
        <v>55987272.19</v>
      </c>
      <c r="P4793" s="71" t="n">
        <v>48980296.05</v>
      </c>
      <c r="Q4793" s="71" t="n">
        <v>7006976.14</v>
      </c>
      <c r="R4793" t="inlineStr">
        <is>
          <t>OS-02</t>
        </is>
      </c>
      <c r="S4793" t="inlineStr">
        <is>
          <t>Hybrid</t>
        </is>
      </c>
      <c r="T4793" s="70" t="n">
        <v>23</v>
      </c>
      <c r="U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TY104785</t>
        </is>
      </c>
      <c r="B4794" s="68" t="n">
        <v>46296</v>
      </c>
      <c r="C4794" s="69" t="n">
        <v>2026</v>
      </c>
      <c r="D4794" t="inlineStr">
        <is>
          <t>Oct</t>
        </is>
      </c>
      <c r="E4794" t="inlineStr">
        <is>
          <t>Europe</t>
        </is>
      </c>
      <c r="F4794" t="inlineStr">
        <is>
          <t>UK</t>
        </is>
      </c>
      <c r="G4794" t="inlineStr">
        <is>
          <t>Prius</t>
        </is>
      </c>
      <c r="H4794" t="inlineStr">
        <is>
          <t>Dealer retail</t>
        </is>
      </c>
      <c r="I4794" t="inlineStr">
        <is>
          <t>Private buyer</t>
        </is>
      </c>
      <c r="J4794" t="inlineStr">
        <is>
          <t>Kofi Mensah</t>
        </is>
      </c>
      <c r="K4794" s="70" t="n">
        <v>11</v>
      </c>
      <c r="L4794" s="71" t="n">
        <v>3679598.94</v>
      </c>
      <c r="M4794" s="71" t="n">
        <v>40475588.34</v>
      </c>
      <c r="N4794" s="71" t="n">
        <v>809511.77</v>
      </c>
      <c r="O4794" s="71" t="n">
        <v>39666076.57</v>
      </c>
      <c r="P4794" s="71" t="n">
        <v>31697997.37</v>
      </c>
      <c r="Q4794" s="71" t="n">
        <v>7968079.2</v>
      </c>
      <c r="R4794" t="inlineStr">
        <is>
          <t>LN-01</t>
        </is>
      </c>
      <c r="S4794" t="inlineStr">
        <is>
          <t>Hybrid</t>
        </is>
      </c>
      <c r="T4794" s="70" t="n">
        <v>12</v>
      </c>
      <c r="U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TY104786</t>
        </is>
      </c>
      <c r="B4795" s="68" t="n">
        <v>46296</v>
      </c>
      <c r="C4795" s="69" t="n">
        <v>2026</v>
      </c>
      <c r="D4795" t="inlineStr">
        <is>
          <t>Oct</t>
        </is>
      </c>
      <c r="E4795" t="inlineStr">
        <is>
          <t>North America</t>
        </is>
      </c>
      <c r="F4795" t="inlineStr">
        <is>
          <t>Canada</t>
        </is>
      </c>
      <c r="G4795" t="inlineStr">
        <is>
          <t>RAV4</t>
        </is>
      </c>
      <c r="H4795" t="inlineStr">
        <is>
          <t>Dealer retail</t>
        </is>
      </c>
      <c r="I4795" t="inlineStr">
        <is>
          <t>Private buyer</t>
        </is>
      </c>
      <c r="J4795" t="inlineStr">
        <is>
          <t>Lucas Martin</t>
        </is>
      </c>
      <c r="K4795" s="70" t="n">
        <v>28</v>
      </c>
      <c r="L4795" s="71" t="n">
        <v>3591065.48</v>
      </c>
      <c r="M4795" s="71" t="n">
        <v>100549833.44</v>
      </c>
      <c r="N4795" s="71" t="n">
        <v>5027491.67</v>
      </c>
      <c r="O4795" s="71" t="n">
        <v>95522341.77</v>
      </c>
      <c r="P4795" s="71" t="n">
        <v>81117865.55</v>
      </c>
      <c r="Q4795" s="71" t="n">
        <v>14404476.22</v>
      </c>
      <c r="R4795" t="inlineStr">
        <is>
          <t>TO-02</t>
        </is>
      </c>
      <c r="S4795" t="inlineStr">
        <is>
          <t>Petrol</t>
        </is>
      </c>
      <c r="T4795" s="70" t="n">
        <v>27</v>
      </c>
      <c r="U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TY104787</t>
        </is>
      </c>
      <c r="B4796" s="68" t="n">
        <v>46296</v>
      </c>
      <c r="C4796" s="69" t="n">
        <v>2026</v>
      </c>
      <c r="D4796" t="inlineStr">
        <is>
          <t>Oct</t>
        </is>
      </c>
      <c r="E4796" t="inlineStr">
        <is>
          <t>Middle East</t>
        </is>
      </c>
      <c r="F4796" t="inlineStr">
        <is>
          <t>Saudi Arabia</t>
        </is>
      </c>
      <c r="G4796" t="inlineStr">
        <is>
          <t>bZ4X</t>
        </is>
      </c>
      <c r="H4796" t="inlineStr">
        <is>
          <t>Dealer retail</t>
        </is>
      </c>
      <c r="I4796" t="inlineStr">
        <is>
          <t>Private buyer</t>
        </is>
      </c>
      <c r="J4796" t="inlineStr">
        <is>
          <t>Liam O'Brien</t>
        </is>
      </c>
      <c r="K4796" s="70" t="n">
        <v>55</v>
      </c>
      <c r="L4796" s="71" t="n">
        <v>7202222.38</v>
      </c>
      <c r="M4796" s="71" t="n">
        <v>396122230.9</v>
      </c>
      <c r="N4796" s="71" t="n">
        <v>19806111.54</v>
      </c>
      <c r="O4796" s="71" t="n">
        <v>376316119.36</v>
      </c>
      <c r="P4796" s="71" t="n">
        <v>292213017.49</v>
      </c>
      <c r="Q4796" s="71" t="n">
        <v>84103101.87</v>
      </c>
      <c r="R4796" t="inlineStr">
        <is>
          <t>RY-04</t>
        </is>
      </c>
      <c r="S4796" t="inlineStr">
        <is>
          <t>EV</t>
        </is>
      </c>
      <c r="T4796" s="70" t="n">
        <v>59</v>
      </c>
      <c r="U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TY104788</t>
        </is>
      </c>
      <c r="B4797" s="68" t="n">
        <v>46296</v>
      </c>
      <c r="C4797" s="69" t="n">
        <v>2026</v>
      </c>
      <c r="D4797" t="inlineStr">
        <is>
          <t>Oct</t>
        </is>
      </c>
      <c r="E4797" t="inlineStr">
        <is>
          <t>North America</t>
        </is>
      </c>
      <c r="F4797" t="inlineStr">
        <is>
          <t>USA</t>
        </is>
      </c>
      <c r="G4797" t="inlineStr">
        <is>
          <t>bZ4X</t>
        </is>
      </c>
      <c r="H4797" t="inlineStr">
        <is>
          <t>Dealer retail</t>
        </is>
      </c>
      <c r="I4797" t="inlineStr">
        <is>
          <t>Private buyer</t>
        </is>
      </c>
      <c r="J4797" t="inlineStr">
        <is>
          <t>Fatima Al-Saud</t>
        </is>
      </c>
      <c r="K4797" s="70" t="n">
        <v>35</v>
      </c>
      <c r="L4797" s="71" t="n">
        <v>7273927.61</v>
      </c>
      <c r="M4797" s="71" t="n">
        <v>254587466.35</v>
      </c>
      <c r="N4797" s="71" t="n">
        <v>12729373.32</v>
      </c>
      <c r="O4797" s="71" t="n">
        <v>241858093.03</v>
      </c>
      <c r="P4797" s="71" t="n">
        <v>193017397.2</v>
      </c>
      <c r="Q4797" s="71" t="n">
        <v>48840695.83</v>
      </c>
      <c r="R4797" t="inlineStr">
        <is>
          <t>LA-03</t>
        </is>
      </c>
      <c r="S4797" t="inlineStr">
        <is>
          <t>EV</t>
        </is>
      </c>
      <c r="T4797" s="70" t="n">
        <v>36</v>
      </c>
      <c r="U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TY104789</t>
        </is>
      </c>
      <c r="B4798" s="68" t="n">
        <v>46296</v>
      </c>
      <c r="C4798" s="69" t="n">
        <v>2026</v>
      </c>
      <c r="D4798" t="inlineStr">
        <is>
          <t>Oct</t>
        </is>
      </c>
      <c r="E4798" t="inlineStr">
        <is>
          <t>Japan</t>
        </is>
      </c>
      <c r="F4798" t="inlineStr">
        <is>
          <t>Japan</t>
        </is>
      </c>
      <c r="G4798" t="inlineStr">
        <is>
          <t>Camry</t>
        </is>
      </c>
      <c r="H4798" t="inlineStr">
        <is>
          <t>Dealer retail</t>
        </is>
      </c>
      <c r="I4798" t="inlineStr">
        <is>
          <t>Private buyer</t>
        </is>
      </c>
      <c r="J4798" t="inlineStr">
        <is>
          <t>Wei Chen</t>
        </is>
      </c>
      <c r="K4798" s="70" t="n">
        <v>6</v>
      </c>
      <c r="L4798" s="71" t="n">
        <v>3953287.48</v>
      </c>
      <c r="M4798" s="71" t="n">
        <v>23719724.88</v>
      </c>
      <c r="N4798" s="71" t="n">
        <v>1185986.24</v>
      </c>
      <c r="O4798" s="71" t="n">
        <v>22533738.64</v>
      </c>
      <c r="P4798" s="71" t="n">
        <v>19573263.38</v>
      </c>
      <c r="Q4798" s="71" t="n">
        <v>2960475.26</v>
      </c>
      <c r="R4798" t="inlineStr">
        <is>
          <t>OS-03</t>
        </is>
      </c>
      <c r="S4798" t="inlineStr">
        <is>
          <t>Petrol</t>
        </is>
      </c>
      <c r="T4798" s="70" t="n">
        <v>6</v>
      </c>
      <c r="U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TY104790</t>
        </is>
      </c>
      <c r="B4799" s="68" t="n">
        <v>46297</v>
      </c>
      <c r="C4799" s="69" t="n">
        <v>2026</v>
      </c>
      <c r="D4799" t="inlineStr">
        <is>
          <t>Oct</t>
        </is>
      </c>
      <c r="E4799" t="inlineStr">
        <is>
          <t>Japan</t>
        </is>
      </c>
      <c r="F4799" t="inlineStr">
        <is>
          <t>Japan</t>
        </is>
      </c>
      <c r="G4799" t="inlineStr">
        <is>
          <t>Corolla</t>
        </is>
      </c>
      <c r="H4799" t="inlineStr">
        <is>
          <t>Dealer retail</t>
        </is>
      </c>
      <c r="I4799" t="inlineStr">
        <is>
          <t>Private buyer</t>
        </is>
      </c>
      <c r="J4799" t="inlineStr">
        <is>
          <t>Aisha Bello</t>
        </is>
      </c>
      <c r="K4799" s="70" t="n">
        <v>46</v>
      </c>
      <c r="L4799" s="71" t="n">
        <v>2672365</v>
      </c>
      <c r="M4799" s="71" t="n">
        <v>122928790</v>
      </c>
      <c r="N4799" s="71" t="n">
        <v>0</v>
      </c>
      <c r="O4799" s="71" t="n">
        <v>122928790</v>
      </c>
      <c r="P4799" s="71" t="n">
        <v>105646891.02</v>
      </c>
      <c r="Q4799" s="71" t="n">
        <v>17281898.98</v>
      </c>
      <c r="R4799" t="inlineStr">
        <is>
          <t>NG-02</t>
        </is>
      </c>
      <c r="S4799" t="inlineStr">
        <is>
          <t>Hybrid</t>
        </is>
      </c>
      <c r="T4799" s="70" t="n">
        <v>46</v>
      </c>
      <c r="U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TY104791</t>
        </is>
      </c>
      <c r="B4800" s="68" t="n">
        <v>46297</v>
      </c>
      <c r="C4800" s="69" t="n">
        <v>2026</v>
      </c>
      <c r="D4800" t="inlineStr">
        <is>
          <t>Oct</t>
        </is>
      </c>
      <c r="E4800" t="inlineStr">
        <is>
          <t>North America</t>
        </is>
      </c>
      <c r="F4800" t="inlineStr">
        <is>
          <t>Canada</t>
        </is>
      </c>
      <c r="G4800" t="inlineStr">
        <is>
          <t>RAV4</t>
        </is>
      </c>
      <c r="H4800" t="inlineStr">
        <is>
          <t>Online reservation</t>
        </is>
      </c>
      <c r="I4800" t="inlineStr">
        <is>
          <t>Private buyer</t>
        </is>
      </c>
      <c r="J4800" t="inlineStr">
        <is>
          <t>Aisha Bello</t>
        </is>
      </c>
      <c r="K4800" s="70" t="n">
        <v>51</v>
      </c>
      <c r="L4800" s="71" t="n">
        <v>3838158.04</v>
      </c>
      <c r="M4800" s="71" t="n">
        <v>195746060.04</v>
      </c>
      <c r="N4800" s="71" t="n">
        <v>5872381.8</v>
      </c>
      <c r="O4800" s="71" t="n">
        <v>189873678.24</v>
      </c>
      <c r="P4800" s="71" t="n">
        <v>141902055.96</v>
      </c>
      <c r="Q4800" s="71" t="n">
        <v>47971622.28</v>
      </c>
      <c r="R4800" t="inlineStr">
        <is>
          <t>TO-02</t>
        </is>
      </c>
      <c r="S4800" t="inlineStr">
        <is>
          <t>Hybrid</t>
        </is>
      </c>
      <c r="T4800" s="70" t="n">
        <v>52</v>
      </c>
      <c r="U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TY104792</t>
        </is>
      </c>
      <c r="B4801" s="68" t="n">
        <v>46297</v>
      </c>
      <c r="C4801" s="69" t="n">
        <v>2026</v>
      </c>
      <c r="D4801" t="inlineStr">
        <is>
          <t>Oct</t>
        </is>
      </c>
      <c r="E4801" t="inlineStr">
        <is>
          <t>Asia</t>
        </is>
      </c>
      <c r="F4801" t="inlineStr">
        <is>
          <t>Thailand</t>
        </is>
      </c>
      <c r="G4801" t="inlineStr">
        <is>
          <t>Corolla</t>
        </is>
      </c>
      <c r="H4801" t="inlineStr">
        <is>
          <t>Online reservation</t>
        </is>
      </c>
      <c r="I4801" t="inlineStr">
        <is>
          <t>Government</t>
        </is>
      </c>
      <c r="J4801" t="inlineStr">
        <is>
          <t>Carlos Silva</t>
        </is>
      </c>
      <c r="K4801" s="70" t="n">
        <v>33</v>
      </c>
      <c r="L4801" s="71" t="n">
        <v>2679063.64</v>
      </c>
      <c r="M4801" s="71" t="n">
        <v>88409100.12</v>
      </c>
      <c r="N4801" s="71" t="n">
        <v>0</v>
      </c>
      <c r="O4801" s="71" t="n">
        <v>88409100.12</v>
      </c>
      <c r="P4801" s="71" t="n">
        <v>78774896.33</v>
      </c>
      <c r="Q4801" s="71" t="n">
        <v>9634203.789999999</v>
      </c>
      <c r="R4801" t="inlineStr">
        <is>
          <t>BK-03</t>
        </is>
      </c>
      <c r="S4801" t="inlineStr">
        <is>
          <t>Petrol</t>
        </is>
      </c>
      <c r="T4801" s="70" t="n">
        <v>34</v>
      </c>
      <c r="U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TY104793</t>
        </is>
      </c>
      <c r="B4802" s="68" t="n">
        <v>46297</v>
      </c>
      <c r="C4802" s="69" t="n">
        <v>2026</v>
      </c>
      <c r="D4802" t="inlineStr">
        <is>
          <t>Oct</t>
        </is>
      </c>
      <c r="E4802" t="inlineStr">
        <is>
          <t>Middle East</t>
        </is>
      </c>
      <c r="F4802" t="inlineStr">
        <is>
          <t>Saudi Arabia</t>
        </is>
      </c>
      <c r="G4802" t="inlineStr">
        <is>
          <t>Land Cruiser</t>
        </is>
      </c>
      <c r="H4802" t="inlineStr">
        <is>
          <t>Online reservation</t>
        </is>
      </c>
      <c r="I4802" t="inlineStr">
        <is>
          <t>Private buyer</t>
        </is>
      </c>
      <c r="J4802" t="inlineStr">
        <is>
          <t>Amir Khan</t>
        </is>
      </c>
      <c r="K4802" s="70" t="n">
        <v>12</v>
      </c>
      <c r="L4802" s="71" t="n">
        <v>7886636.63</v>
      </c>
      <c r="M4802" s="71" t="n">
        <v>94639639.56</v>
      </c>
      <c r="N4802" s="71" t="n">
        <v>1892792.79</v>
      </c>
      <c r="O4802" s="71" t="n">
        <v>92746846.77</v>
      </c>
      <c r="P4802" s="71" t="n">
        <v>65779557.91</v>
      </c>
      <c r="Q4802" s="71" t="n">
        <v>26967288.86</v>
      </c>
      <c r="R4802" t="inlineStr">
        <is>
          <t>RY-04</t>
        </is>
      </c>
      <c r="S4802" t="inlineStr">
        <is>
          <t>Petrol</t>
        </is>
      </c>
      <c r="T4802" s="70" t="n">
        <v>11</v>
      </c>
      <c r="U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TY104794</t>
        </is>
      </c>
      <c r="B4803" s="68" t="n">
        <v>46297</v>
      </c>
      <c r="C4803" s="69" t="n">
        <v>2026</v>
      </c>
      <c r="D4803" t="inlineStr">
        <is>
          <t>Oct</t>
        </is>
      </c>
      <c r="E4803" t="inlineStr">
        <is>
          <t>Japan</t>
        </is>
      </c>
      <c r="F4803" t="inlineStr">
        <is>
          <t>Japan</t>
        </is>
      </c>
      <c r="G4803" t="inlineStr">
        <is>
          <t>Corolla</t>
        </is>
      </c>
      <c r="H4803" t="inlineStr">
        <is>
          <t>Online reservation</t>
        </is>
      </c>
      <c r="I4803" t="inlineStr">
        <is>
          <t>Private buyer</t>
        </is>
      </c>
      <c r="J4803" t="inlineStr">
        <is>
          <t>Aisha Bello</t>
        </is>
      </c>
      <c r="K4803" s="70" t="n">
        <v>40</v>
      </c>
      <c r="L4803" s="71" t="n">
        <v>2696977.99</v>
      </c>
      <c r="M4803" s="71" t="n">
        <v>107879119.6</v>
      </c>
      <c r="N4803" s="71" t="n">
        <v>3236373.59</v>
      </c>
      <c r="O4803" s="71" t="n">
        <v>104642746.01</v>
      </c>
      <c r="P4803" s="71" t="n">
        <v>92116792.59</v>
      </c>
      <c r="Q4803" s="71" t="n">
        <v>12525953.42</v>
      </c>
      <c r="R4803" t="inlineStr">
        <is>
          <t>OS-04</t>
        </is>
      </c>
      <c r="S4803" t="inlineStr">
        <is>
          <t>Petrol</t>
        </is>
      </c>
      <c r="T4803" s="70" t="n">
        <v>43</v>
      </c>
      <c r="U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TY104795</t>
        </is>
      </c>
      <c r="B4804" s="68" t="n">
        <v>46297</v>
      </c>
      <c r="C4804" s="69" t="n">
        <v>2026</v>
      </c>
      <c r="D4804" t="inlineStr">
        <is>
          <t>Oct</t>
        </is>
      </c>
      <c r="E4804" t="inlineStr">
        <is>
          <t>North America</t>
        </is>
      </c>
      <c r="F4804" t="inlineStr">
        <is>
          <t>Canada</t>
        </is>
      </c>
      <c r="G4804" t="inlineStr">
        <is>
          <t>Prius</t>
        </is>
      </c>
      <c r="H4804" t="inlineStr">
        <is>
          <t>Dealer retail</t>
        </is>
      </c>
      <c r="I4804" t="inlineStr">
        <is>
          <t>Government</t>
        </is>
      </c>
      <c r="J4804" t="inlineStr">
        <is>
          <t>Emma Clarke</t>
        </is>
      </c>
      <c r="K4804" s="70" t="n">
        <v>27</v>
      </c>
      <c r="L4804" s="71" t="n">
        <v>3746284.98</v>
      </c>
      <c r="M4804" s="71" t="n">
        <v>101149694.46</v>
      </c>
      <c r="N4804" s="71" t="n">
        <v>0</v>
      </c>
      <c r="O4804" s="71" t="n">
        <v>101149694.46</v>
      </c>
      <c r="P4804" s="71" t="n">
        <v>77802338.91</v>
      </c>
      <c r="Q4804" s="71" t="n">
        <v>23347355.55</v>
      </c>
      <c r="R4804" t="inlineStr">
        <is>
          <t>TO-04</t>
        </is>
      </c>
      <c r="S4804" t="inlineStr">
        <is>
          <t>Hybrid</t>
        </is>
      </c>
      <c r="T4804" s="70" t="n">
        <v>28</v>
      </c>
      <c r="U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TY104796</t>
        </is>
      </c>
      <c r="B4805" s="68" t="n">
        <v>46297</v>
      </c>
      <c r="C4805" s="69" t="n">
        <v>2026</v>
      </c>
      <c r="D4805" t="inlineStr">
        <is>
          <t>Oct</t>
        </is>
      </c>
      <c r="E4805" t="inlineStr">
        <is>
          <t>Asia</t>
        </is>
      </c>
      <c r="F4805" t="inlineStr">
        <is>
          <t>India</t>
        </is>
      </c>
      <c r="G4805" t="inlineStr">
        <is>
          <t>RAV4</t>
        </is>
      </c>
      <c r="H4805" t="inlineStr">
        <is>
          <t>Dealer retail</t>
        </is>
      </c>
      <c r="I4805" t="inlineStr">
        <is>
          <t>Private buyer</t>
        </is>
      </c>
      <c r="J4805" t="inlineStr">
        <is>
          <t>Kofi Mensah</t>
        </is>
      </c>
      <c r="K4805" s="70" t="n">
        <v>27</v>
      </c>
      <c r="L4805" s="71" t="n">
        <v>3868166.06</v>
      </c>
      <c r="M4805" s="71" t="n">
        <v>104440483.62</v>
      </c>
      <c r="N4805" s="71" t="n">
        <v>5222024.18</v>
      </c>
      <c r="O4805" s="71" t="n">
        <v>99218459.44</v>
      </c>
      <c r="P4805" s="71" t="n">
        <v>75156963.93000001</v>
      </c>
      <c r="Q4805" s="71" t="n">
        <v>24061495.51</v>
      </c>
      <c r="R4805" t="inlineStr">
        <is>
          <t>BL-04</t>
        </is>
      </c>
      <c r="S4805" t="inlineStr">
        <is>
          <t>Hybrid</t>
        </is>
      </c>
      <c r="T4805" s="70" t="n">
        <v>28</v>
      </c>
      <c r="U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TY104797</t>
        </is>
      </c>
      <c r="B4806" s="68" t="n">
        <v>46297</v>
      </c>
      <c r="C4806" s="69" t="n">
        <v>2026</v>
      </c>
      <c r="D4806" t="inlineStr">
        <is>
          <t>Oct</t>
        </is>
      </c>
      <c r="E4806" t="inlineStr">
        <is>
          <t>Middle East</t>
        </is>
      </c>
      <c r="F4806" t="inlineStr">
        <is>
          <t>UAE</t>
        </is>
      </c>
      <c r="G4806" t="inlineStr">
        <is>
          <t>Corolla</t>
        </is>
      </c>
      <c r="H4806" t="inlineStr">
        <is>
          <t>Dealer retail</t>
        </is>
      </c>
      <c r="I4806" t="inlineStr">
        <is>
          <t>Company fleet</t>
        </is>
      </c>
      <c r="J4806" t="inlineStr">
        <is>
          <t>Sara Rossi</t>
        </is>
      </c>
      <c r="K4806" s="70" t="n">
        <v>15</v>
      </c>
      <c r="L4806" s="71" t="n">
        <v>2936006.88</v>
      </c>
      <c r="M4806" s="71" t="n">
        <v>44040103.2</v>
      </c>
      <c r="N4806" s="71" t="n">
        <v>880802.0600000001</v>
      </c>
      <c r="O4806" s="71" t="n">
        <v>43159301.14</v>
      </c>
      <c r="P4806" s="71" t="n">
        <v>35739027.11</v>
      </c>
      <c r="Q4806" s="71" t="n">
        <v>7420274.03</v>
      </c>
      <c r="R4806" t="inlineStr">
        <is>
          <t>DB-04</t>
        </is>
      </c>
      <c r="S4806" t="inlineStr">
        <is>
          <t>Hybrid</t>
        </is>
      </c>
      <c r="T4806" s="70" t="n">
        <v>16</v>
      </c>
      <c r="U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TY104798</t>
        </is>
      </c>
      <c r="B4807" s="68" t="n">
        <v>46297</v>
      </c>
      <c r="C4807" s="69" t="n">
        <v>2026</v>
      </c>
      <c r="D4807" t="inlineStr">
        <is>
          <t>Oct</t>
        </is>
      </c>
      <c r="E4807" t="inlineStr">
        <is>
          <t>Europe</t>
        </is>
      </c>
      <c r="F4807" t="inlineStr">
        <is>
          <t>France</t>
        </is>
      </c>
      <c r="G4807" t="inlineStr">
        <is>
          <t>Camry</t>
        </is>
      </c>
      <c r="H4807" t="inlineStr">
        <is>
          <t>Dealer retail</t>
        </is>
      </c>
      <c r="I4807" t="inlineStr">
        <is>
          <t>Private buyer</t>
        </is>
      </c>
      <c r="J4807" t="inlineStr">
        <is>
          <t>Omar Haddad</t>
        </is>
      </c>
      <c r="K4807" s="70" t="n">
        <v>6</v>
      </c>
      <c r="L4807" s="71" t="n">
        <v>3915354.72</v>
      </c>
      <c r="M4807" s="71" t="n">
        <v>23492128.32</v>
      </c>
      <c r="N4807" s="71" t="n">
        <v>704763.85</v>
      </c>
      <c r="O4807" s="71" t="n">
        <v>22787364.47</v>
      </c>
      <c r="P4807" s="71" t="n">
        <v>18969639.76</v>
      </c>
      <c r="Q4807" s="71" t="n">
        <v>3817724.71</v>
      </c>
      <c r="R4807" t="inlineStr">
        <is>
          <t>PA-02</t>
        </is>
      </c>
      <c r="S4807" t="inlineStr">
        <is>
          <t>Hybrid</t>
        </is>
      </c>
      <c r="T4807" s="70" t="n">
        <v>6</v>
      </c>
      <c r="U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TY104799</t>
        </is>
      </c>
      <c r="B4808" s="68" t="n">
        <v>46298</v>
      </c>
      <c r="C4808" s="69" t="n">
        <v>2026</v>
      </c>
      <c r="D4808" t="inlineStr">
        <is>
          <t>Oct</t>
        </is>
      </c>
      <c r="E4808" t="inlineStr">
        <is>
          <t>Asia</t>
        </is>
      </c>
      <c r="F4808" t="inlineStr">
        <is>
          <t>Indonesia</t>
        </is>
      </c>
      <c r="G4808" t="inlineStr">
        <is>
          <t>Corolla</t>
        </is>
      </c>
      <c r="H4808" t="inlineStr">
        <is>
          <t>Dealer retail</t>
        </is>
      </c>
      <c r="I4808" t="inlineStr">
        <is>
          <t>Private buyer</t>
        </is>
      </c>
      <c r="J4808" t="inlineStr">
        <is>
          <t>Hiroshi Tanaka</t>
        </is>
      </c>
      <c r="K4808" s="70" t="n">
        <v>19</v>
      </c>
      <c r="L4808" s="71" t="n">
        <v>2709874.96</v>
      </c>
      <c r="M4808" s="71" t="n">
        <v>51487624.24</v>
      </c>
      <c r="N4808" s="71" t="n">
        <v>0</v>
      </c>
      <c r="O4808" s="71" t="n">
        <v>51487624.24</v>
      </c>
      <c r="P4808" s="71" t="n">
        <v>43445483.94</v>
      </c>
      <c r="Q4808" s="71" t="n">
        <v>8042140.3</v>
      </c>
      <c r="R4808" t="inlineStr">
        <is>
          <t>JK-02</t>
        </is>
      </c>
      <c r="S4808" t="inlineStr">
        <is>
          <t>Hybrid</t>
        </is>
      </c>
      <c r="T4808" s="70" t="n">
        <v>21</v>
      </c>
      <c r="U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TY104800</t>
        </is>
      </c>
      <c r="B4809" s="68" t="n">
        <v>46298</v>
      </c>
      <c r="C4809" s="69" t="n">
        <v>2026</v>
      </c>
      <c r="D4809" t="inlineStr">
        <is>
          <t>Oct</t>
        </is>
      </c>
      <c r="E4809" t="inlineStr">
        <is>
          <t>Middle East</t>
        </is>
      </c>
      <c r="F4809" t="inlineStr">
        <is>
          <t>Saudi Arabia</t>
        </is>
      </c>
      <c r="G4809" t="inlineStr">
        <is>
          <t>Corolla</t>
        </is>
      </c>
      <c r="H4809" t="inlineStr">
        <is>
          <t>Dealer retail</t>
        </is>
      </c>
      <c r="I4809" t="inlineStr">
        <is>
          <t>Private buyer</t>
        </is>
      </c>
      <c r="J4809" t="inlineStr">
        <is>
          <t>Lucas Martin</t>
        </is>
      </c>
      <c r="K4809" s="70" t="n">
        <v>6</v>
      </c>
      <c r="L4809" s="71" t="n">
        <v>2750516.42</v>
      </c>
      <c r="M4809" s="71" t="n">
        <v>16503098.52</v>
      </c>
      <c r="N4809" s="71" t="n">
        <v>0</v>
      </c>
      <c r="O4809" s="71" t="n">
        <v>16503098.52</v>
      </c>
      <c r="P4809" s="71" t="n">
        <v>13258792.09</v>
      </c>
      <c r="Q4809" s="71" t="n">
        <v>3244306.43</v>
      </c>
      <c r="R4809" t="inlineStr">
        <is>
          <t>RY-03</t>
        </is>
      </c>
      <c r="S4809" t="inlineStr">
        <is>
          <t>Petrol</t>
        </is>
      </c>
      <c r="T4809" s="70" t="n">
        <v>6</v>
      </c>
      <c r="U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TY104801</t>
        </is>
      </c>
      <c r="B4810" s="68" t="n">
        <v>46298</v>
      </c>
      <c r="C4810" s="69" t="n">
        <v>2026</v>
      </c>
      <c r="D4810" t="inlineStr">
        <is>
          <t>Oct</t>
        </is>
      </c>
      <c r="E4810" t="inlineStr">
        <is>
          <t>Asia</t>
        </is>
      </c>
      <c r="F4810" t="inlineStr">
        <is>
          <t>India</t>
        </is>
      </c>
      <c r="G4810" t="inlineStr">
        <is>
          <t>Camry</t>
        </is>
      </c>
      <c r="H4810" t="inlineStr">
        <is>
          <t>Dealer retail</t>
        </is>
      </c>
      <c r="I4810" t="inlineStr">
        <is>
          <t>Government</t>
        </is>
      </c>
      <c r="J4810" t="inlineStr">
        <is>
          <t>Priya Nair</t>
        </is>
      </c>
      <c r="K4810" s="70" t="n">
        <v>45</v>
      </c>
      <c r="L4810" s="71" t="n">
        <v>3983072.95</v>
      </c>
      <c r="M4810" s="71" t="n">
        <v>179238282.75</v>
      </c>
      <c r="N4810" s="71" t="n">
        <v>3584765.66</v>
      </c>
      <c r="O4810" s="71" t="n">
        <v>175653517.09</v>
      </c>
      <c r="P4810" s="71" t="n">
        <v>143458258.21</v>
      </c>
      <c r="Q4810" s="71" t="n">
        <v>32195258.88</v>
      </c>
      <c r="R4810" t="inlineStr">
        <is>
          <t>PU-02</t>
        </is>
      </c>
      <c r="S4810" t="inlineStr">
        <is>
          <t>Hybrid</t>
        </is>
      </c>
      <c r="T4810" s="70" t="n">
        <v>45</v>
      </c>
      <c r="U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TY104802</t>
        </is>
      </c>
      <c r="B4811" s="68" t="n">
        <v>46298</v>
      </c>
      <c r="C4811" s="69" t="n">
        <v>2026</v>
      </c>
      <c r="D4811" t="inlineStr">
        <is>
          <t>Oct</t>
        </is>
      </c>
      <c r="E4811" t="inlineStr">
        <is>
          <t>Europe</t>
        </is>
      </c>
      <c r="F4811" t="inlineStr">
        <is>
          <t>UK</t>
        </is>
      </c>
      <c r="G4811" t="inlineStr">
        <is>
          <t>Prius</t>
        </is>
      </c>
      <c r="H4811" t="inlineStr">
        <is>
          <t>Dealer retail</t>
        </is>
      </c>
      <c r="I4811" t="inlineStr">
        <is>
          <t>Private buyer</t>
        </is>
      </c>
      <c r="J4811" t="inlineStr">
        <is>
          <t>Emma Clarke</t>
        </is>
      </c>
      <c r="K4811" s="70" t="n">
        <v>10</v>
      </c>
      <c r="L4811" s="71" t="n">
        <v>3704332.13</v>
      </c>
      <c r="M4811" s="71" t="n">
        <v>37043321.3</v>
      </c>
      <c r="N4811" s="71" t="n">
        <v>740866.4300000001</v>
      </c>
      <c r="O4811" s="71" t="n">
        <v>36302454.87</v>
      </c>
      <c r="P4811" s="71" t="n">
        <v>27484788.69</v>
      </c>
      <c r="Q4811" s="71" t="n">
        <v>8817666.18</v>
      </c>
      <c r="R4811" t="inlineStr">
        <is>
          <t>LN-04</t>
        </is>
      </c>
      <c r="S4811" t="inlineStr">
        <is>
          <t>Hybrid</t>
        </is>
      </c>
      <c r="T4811" s="70" t="n">
        <v>11</v>
      </c>
      <c r="U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TY104803</t>
        </is>
      </c>
      <c r="B4812" s="68" t="n">
        <v>46298</v>
      </c>
      <c r="C4812" s="69" t="n">
        <v>2026</v>
      </c>
      <c r="D4812" t="inlineStr">
        <is>
          <t>Oct</t>
        </is>
      </c>
      <c r="E4812" t="inlineStr">
        <is>
          <t>Japan</t>
        </is>
      </c>
      <c r="F4812" t="inlineStr">
        <is>
          <t>Japan</t>
        </is>
      </c>
      <c r="G4812" t="inlineStr">
        <is>
          <t>RAV4</t>
        </is>
      </c>
      <c r="H4812" t="inlineStr">
        <is>
          <t>Online reservation</t>
        </is>
      </c>
      <c r="I4812" t="inlineStr">
        <is>
          <t>Company fleet</t>
        </is>
      </c>
      <c r="J4812" t="inlineStr">
        <is>
          <t>Ana Costa</t>
        </is>
      </c>
      <c r="K4812" s="70" t="n">
        <v>15</v>
      </c>
      <c r="L4812" s="71" t="n">
        <v>3613651.93</v>
      </c>
      <c r="M4812" s="71" t="n">
        <v>54204778.95</v>
      </c>
      <c r="N4812" s="71" t="n">
        <v>0</v>
      </c>
      <c r="O4812" s="71" t="n">
        <v>54204778.95</v>
      </c>
      <c r="P4812" s="71" t="n">
        <v>42481691.27</v>
      </c>
      <c r="Q4812" s="71" t="n">
        <v>11723087.68</v>
      </c>
      <c r="R4812" t="inlineStr">
        <is>
          <t>OS-04</t>
        </is>
      </c>
      <c r="S4812" t="inlineStr">
        <is>
          <t>Petrol</t>
        </is>
      </c>
      <c r="T4812" s="70" t="n">
        <v>15</v>
      </c>
      <c r="U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TY104804</t>
        </is>
      </c>
      <c r="B4813" s="68" t="n">
        <v>46298</v>
      </c>
      <c r="C4813" s="69" t="n">
        <v>2026</v>
      </c>
      <c r="D4813" t="inlineStr">
        <is>
          <t>Oct</t>
        </is>
      </c>
      <c r="E4813" t="inlineStr">
        <is>
          <t>Japan</t>
        </is>
      </c>
      <c r="F4813" t="inlineStr">
        <is>
          <t>Japan</t>
        </is>
      </c>
      <c r="G4813" t="inlineStr">
        <is>
          <t>Corolla</t>
        </is>
      </c>
      <c r="H4813" t="inlineStr">
        <is>
          <t>Dealer retail</t>
        </is>
      </c>
      <c r="I4813" t="inlineStr">
        <is>
          <t>Private buyer</t>
        </is>
      </c>
      <c r="J4813" t="inlineStr">
        <is>
          <t>Shraddha Kulkarni</t>
        </is>
      </c>
      <c r="K4813" s="70" t="n">
        <v>39</v>
      </c>
      <c r="L4813" s="71" t="n">
        <v>2950894.86</v>
      </c>
      <c r="M4813" s="71" t="n">
        <v>115084899.54</v>
      </c>
      <c r="N4813" s="71" t="n">
        <v>0</v>
      </c>
      <c r="O4813" s="71" t="n">
        <v>115084899.54</v>
      </c>
      <c r="P4813" s="71" t="n">
        <v>86084115.41</v>
      </c>
      <c r="Q4813" s="71" t="n">
        <v>29000784.13</v>
      </c>
      <c r="R4813" t="inlineStr">
        <is>
          <t>TK-02</t>
        </is>
      </c>
      <c r="S4813" t="inlineStr">
        <is>
          <t>Hybrid</t>
        </is>
      </c>
      <c r="T4813" s="70" t="n">
        <v>40</v>
      </c>
      <c r="U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TY104805</t>
        </is>
      </c>
      <c r="B4814" s="68" t="n">
        <v>46298</v>
      </c>
      <c r="C4814" s="69" t="n">
        <v>2026</v>
      </c>
      <c r="D4814" t="inlineStr">
        <is>
          <t>Oct</t>
        </is>
      </c>
      <c r="E4814" t="inlineStr">
        <is>
          <t>Middle East</t>
        </is>
      </c>
      <c r="F4814" t="inlineStr">
        <is>
          <t>Saudi Arabia</t>
        </is>
      </c>
      <c r="G4814" t="inlineStr">
        <is>
          <t>Camry</t>
        </is>
      </c>
      <c r="H4814" t="inlineStr">
        <is>
          <t>Dealer retail</t>
        </is>
      </c>
      <c r="I4814" t="inlineStr">
        <is>
          <t>Private buyer</t>
        </is>
      </c>
      <c r="J4814" t="inlineStr">
        <is>
          <t>Ana Costa</t>
        </is>
      </c>
      <c r="K4814" s="70" t="n">
        <v>4</v>
      </c>
      <c r="L4814" s="71" t="n">
        <v>3892120.82</v>
      </c>
      <c r="M4814" s="71" t="n">
        <v>15568483.28</v>
      </c>
      <c r="N4814" s="71" t="n">
        <v>467054.5</v>
      </c>
      <c r="O4814" s="71" t="n">
        <v>15101428.78</v>
      </c>
      <c r="P4814" s="71" t="n">
        <v>12793461.82</v>
      </c>
      <c r="Q4814" s="71" t="n">
        <v>2307966.96</v>
      </c>
      <c r="R4814" t="inlineStr">
        <is>
          <t>RY-04</t>
        </is>
      </c>
      <c r="S4814" t="inlineStr">
        <is>
          <t>Hybrid</t>
        </is>
      </c>
      <c r="T4814" s="70" t="n">
        <v>4</v>
      </c>
      <c r="U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TY104806</t>
        </is>
      </c>
      <c r="B4815" s="68" t="n">
        <v>46298</v>
      </c>
      <c r="C4815" s="69" t="n">
        <v>2026</v>
      </c>
      <c r="D4815" t="inlineStr">
        <is>
          <t>Oct</t>
        </is>
      </c>
      <c r="E4815" t="inlineStr">
        <is>
          <t>Asia</t>
        </is>
      </c>
      <c r="F4815" t="inlineStr">
        <is>
          <t>India</t>
        </is>
      </c>
      <c r="G4815" t="inlineStr">
        <is>
          <t>bZ4X</t>
        </is>
      </c>
      <c r="H4815" t="inlineStr">
        <is>
          <t>Fleet</t>
        </is>
      </c>
      <c r="I4815" t="inlineStr">
        <is>
          <t>Private buyer</t>
        </is>
      </c>
      <c r="J4815" t="inlineStr">
        <is>
          <t>Olivia Brown</t>
        </is>
      </c>
      <c r="K4815" s="70" t="n">
        <v>48</v>
      </c>
      <c r="L4815" s="71" t="n">
        <v>6703377.23</v>
      </c>
      <c r="M4815" s="71" t="n">
        <v>321762107.04</v>
      </c>
      <c r="N4815" s="71" t="n">
        <v>9652863.210000001</v>
      </c>
      <c r="O4815" s="71" t="n">
        <v>312109243.83</v>
      </c>
      <c r="P4815" s="71" t="n">
        <v>250167249.74</v>
      </c>
      <c r="Q4815" s="71" t="n">
        <v>61941994.09</v>
      </c>
      <c r="R4815" t="inlineStr">
        <is>
          <t>DL-01</t>
        </is>
      </c>
      <c r="S4815" t="inlineStr">
        <is>
          <t>EV</t>
        </is>
      </c>
      <c r="T4815" s="70" t="n">
        <v>53</v>
      </c>
      <c r="U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TY104807</t>
        </is>
      </c>
      <c r="B4816" s="68" t="n">
        <v>46298</v>
      </c>
      <c r="C4816" s="69" t="n">
        <v>2026</v>
      </c>
      <c r="D4816" t="inlineStr">
        <is>
          <t>Oct</t>
        </is>
      </c>
      <c r="E4816" t="inlineStr">
        <is>
          <t>North America</t>
        </is>
      </c>
      <c r="F4816" t="inlineStr">
        <is>
          <t>Canada</t>
        </is>
      </c>
      <c r="G4816" t="inlineStr">
        <is>
          <t>RAV4</t>
        </is>
      </c>
      <c r="H4816" t="inlineStr">
        <is>
          <t>Dealer retail</t>
        </is>
      </c>
      <c r="I4816" t="inlineStr">
        <is>
          <t>Private buyer</t>
        </is>
      </c>
      <c r="J4816" t="inlineStr">
        <is>
          <t>Aisha Bello</t>
        </is>
      </c>
      <c r="K4816" s="70" t="n">
        <v>40</v>
      </c>
      <c r="L4816" s="71" t="n">
        <v>3652563.23</v>
      </c>
      <c r="M4816" s="71" t="n">
        <v>146102529.2</v>
      </c>
      <c r="N4816" s="71" t="n">
        <v>7305126.46</v>
      </c>
      <c r="O4816" s="71" t="n">
        <v>138797402.74</v>
      </c>
      <c r="P4816" s="71" t="n">
        <v>116103838.99</v>
      </c>
      <c r="Q4816" s="71" t="n">
        <v>22693563.75</v>
      </c>
      <c r="R4816" t="inlineStr">
        <is>
          <t>TO-02</t>
        </is>
      </c>
      <c r="S4816" t="inlineStr">
        <is>
          <t>Hybrid</t>
        </is>
      </c>
      <c r="T4816" s="70" t="n">
        <v>42</v>
      </c>
      <c r="U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TY104808</t>
        </is>
      </c>
      <c r="B4817" s="68" t="n">
        <v>46299</v>
      </c>
      <c r="C4817" s="69" t="n">
        <v>2026</v>
      </c>
      <c r="D4817" t="inlineStr">
        <is>
          <t>Oct</t>
        </is>
      </c>
      <c r="E4817" t="inlineStr">
        <is>
          <t>Middle East</t>
        </is>
      </c>
      <c r="F4817" t="inlineStr">
        <is>
          <t>Saudi Arabia</t>
        </is>
      </c>
      <c r="G4817" t="inlineStr">
        <is>
          <t>Prius</t>
        </is>
      </c>
      <c r="H4817" t="inlineStr">
        <is>
          <t>Fleet</t>
        </is>
      </c>
      <c r="I4817" t="inlineStr">
        <is>
          <t>Private buyer</t>
        </is>
      </c>
      <c r="J4817" t="inlineStr">
        <is>
          <t>Zoya Ahmed</t>
        </is>
      </c>
      <c r="K4817" s="70" t="n">
        <v>16</v>
      </c>
      <c r="L4817" s="71" t="n">
        <v>3487215.18</v>
      </c>
      <c r="M4817" s="71" t="n">
        <v>55795442.88</v>
      </c>
      <c r="N4817" s="71" t="n">
        <v>1673863.29</v>
      </c>
      <c r="O4817" s="71" t="n">
        <v>54121579.59</v>
      </c>
      <c r="P4817" s="71" t="n">
        <v>46793780</v>
      </c>
      <c r="Q4817" s="71" t="n">
        <v>7327799.59</v>
      </c>
      <c r="R4817" t="inlineStr">
        <is>
          <t>RY-03</t>
        </is>
      </c>
      <c r="S4817" t="inlineStr">
        <is>
          <t>Hybrid</t>
        </is>
      </c>
      <c r="T4817" s="70" t="n">
        <v>16</v>
      </c>
      <c r="U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TY104809</t>
        </is>
      </c>
      <c r="B4818" s="68" t="n">
        <v>46299</v>
      </c>
      <c r="C4818" s="69" t="n">
        <v>2026</v>
      </c>
      <c r="D4818" t="inlineStr">
        <is>
          <t>Oct</t>
        </is>
      </c>
      <c r="E4818" t="inlineStr">
        <is>
          <t>Europe</t>
        </is>
      </c>
      <c r="F4818" t="inlineStr">
        <is>
          <t>France</t>
        </is>
      </c>
      <c r="G4818" t="inlineStr">
        <is>
          <t>Camry</t>
        </is>
      </c>
      <c r="H4818" t="inlineStr">
        <is>
          <t>Dealer retail</t>
        </is>
      </c>
      <c r="I4818" t="inlineStr">
        <is>
          <t>Company fleet</t>
        </is>
      </c>
      <c r="J4818" t="inlineStr">
        <is>
          <t>Carlos Silva</t>
        </is>
      </c>
      <c r="K4818" s="70" t="n">
        <v>44</v>
      </c>
      <c r="L4818" s="71" t="n">
        <v>3806271.75</v>
      </c>
      <c r="M4818" s="71" t="n">
        <v>167475957</v>
      </c>
      <c r="N4818" s="71" t="n">
        <v>0</v>
      </c>
      <c r="O4818" s="71" t="n">
        <v>167475957</v>
      </c>
      <c r="P4818" s="71" t="n">
        <v>137816174.61</v>
      </c>
      <c r="Q4818" s="71" t="n">
        <v>29659782.39</v>
      </c>
      <c r="R4818" t="inlineStr">
        <is>
          <t>PA-02</t>
        </is>
      </c>
      <c r="S4818" t="inlineStr">
        <is>
          <t>Petrol</t>
        </is>
      </c>
      <c r="T4818" s="70" t="n">
        <v>43</v>
      </c>
      <c r="U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TY104810</t>
        </is>
      </c>
      <c r="B4819" s="68" t="n">
        <v>46299</v>
      </c>
      <c r="C4819" s="69" t="n">
        <v>2026</v>
      </c>
      <c r="D4819" t="inlineStr">
        <is>
          <t>Oct</t>
        </is>
      </c>
      <c r="E4819" t="inlineStr">
        <is>
          <t>North America</t>
        </is>
      </c>
      <c r="F4819" t="inlineStr">
        <is>
          <t>Canada</t>
        </is>
      </c>
      <c r="G4819" t="inlineStr">
        <is>
          <t>RAV4</t>
        </is>
      </c>
      <c r="H4819" t="inlineStr">
        <is>
          <t>Dealer retail</t>
        </is>
      </c>
      <c r="I4819" t="inlineStr">
        <is>
          <t>Government</t>
        </is>
      </c>
      <c r="J4819" t="inlineStr">
        <is>
          <t>Lucas Martin</t>
        </is>
      </c>
      <c r="K4819" s="70" t="n">
        <v>36</v>
      </c>
      <c r="L4819" s="71" t="n">
        <v>3651675.65</v>
      </c>
      <c r="M4819" s="71" t="n">
        <v>131460323.4</v>
      </c>
      <c r="N4819" s="71" t="n">
        <v>2629206.47</v>
      </c>
      <c r="O4819" s="71" t="n">
        <v>128831116.93</v>
      </c>
      <c r="P4819" s="71" t="n">
        <v>103222562.97</v>
      </c>
      <c r="Q4819" s="71" t="n">
        <v>25608553.96</v>
      </c>
      <c r="R4819" t="inlineStr">
        <is>
          <t>TO-04</t>
        </is>
      </c>
      <c r="S4819" t="inlineStr">
        <is>
          <t>Petrol</t>
        </is>
      </c>
      <c r="T4819" s="70" t="n">
        <v>40</v>
      </c>
      <c r="U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TY104811</t>
        </is>
      </c>
      <c r="B4820" s="68" t="n">
        <v>46299</v>
      </c>
      <c r="C4820" s="69" t="n">
        <v>2026</v>
      </c>
      <c r="D4820" t="inlineStr">
        <is>
          <t>Oct</t>
        </is>
      </c>
      <c r="E4820" t="inlineStr">
        <is>
          <t>North America</t>
        </is>
      </c>
      <c r="F4820" t="inlineStr">
        <is>
          <t>Canada</t>
        </is>
      </c>
      <c r="G4820" t="inlineStr">
        <is>
          <t>Land Cruiser</t>
        </is>
      </c>
      <c r="H4820" t="inlineStr">
        <is>
          <t>Fleet</t>
        </is>
      </c>
      <c r="I4820" t="inlineStr">
        <is>
          <t>Private buyer</t>
        </is>
      </c>
      <c r="J4820" t="inlineStr">
        <is>
          <t>Noah Smith</t>
        </is>
      </c>
      <c r="K4820" s="70" t="n">
        <v>51</v>
      </c>
      <c r="L4820" s="71" t="n">
        <v>7928557.72</v>
      </c>
      <c r="M4820" s="71" t="n">
        <v>404356443.72</v>
      </c>
      <c r="N4820" s="71" t="n">
        <v>0</v>
      </c>
      <c r="O4820" s="71" t="n">
        <v>404356443.72</v>
      </c>
      <c r="P4820" s="71" t="n">
        <v>279580506.26</v>
      </c>
      <c r="Q4820" s="71" t="n">
        <v>124775937.46</v>
      </c>
      <c r="R4820" t="inlineStr">
        <is>
          <t>TO-02</t>
        </is>
      </c>
      <c r="S4820" t="inlineStr">
        <is>
          <t>Hybrid</t>
        </is>
      </c>
      <c r="T4820" s="70" t="n">
        <v>52</v>
      </c>
      <c r="U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TY104812</t>
        </is>
      </c>
      <c r="B4821" s="68" t="n">
        <v>46299</v>
      </c>
      <c r="C4821" s="69" t="n">
        <v>2026</v>
      </c>
      <c r="D4821" t="inlineStr">
        <is>
          <t>Oct</t>
        </is>
      </c>
      <c r="E4821" t="inlineStr">
        <is>
          <t>Japan</t>
        </is>
      </c>
      <c r="F4821" t="inlineStr">
        <is>
          <t>Japan</t>
        </is>
      </c>
      <c r="G4821" t="inlineStr">
        <is>
          <t>Hilux</t>
        </is>
      </c>
      <c r="H4821" t="inlineStr">
        <is>
          <t>Dealer retail</t>
        </is>
      </c>
      <c r="I4821" t="inlineStr">
        <is>
          <t>Government</t>
        </is>
      </c>
      <c r="J4821" t="inlineStr">
        <is>
          <t>Liam O'Brien</t>
        </is>
      </c>
      <c r="K4821" s="70" t="n">
        <v>7</v>
      </c>
      <c r="L4821" s="71" t="n">
        <v>4136644.28</v>
      </c>
      <c r="M4821" s="71" t="n">
        <v>28956509.96</v>
      </c>
      <c r="N4821" s="71" t="n">
        <v>579130.2</v>
      </c>
      <c r="O4821" s="71" t="n">
        <v>28377379.76</v>
      </c>
      <c r="P4821" s="71" t="n">
        <v>21883602.52</v>
      </c>
      <c r="Q4821" s="71" t="n">
        <v>6493777.24</v>
      </c>
      <c r="R4821" t="inlineStr">
        <is>
          <t>NG-01</t>
        </is>
      </c>
      <c r="S4821" t="inlineStr">
        <is>
          <t>Petrol</t>
        </is>
      </c>
      <c r="T4821" s="70" t="n">
        <v>7</v>
      </c>
      <c r="U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TY104813</t>
        </is>
      </c>
      <c r="B4822" s="68" t="n">
        <v>46299</v>
      </c>
      <c r="C4822" s="69" t="n">
        <v>2026</v>
      </c>
      <c r="D4822" t="inlineStr">
        <is>
          <t>Oct</t>
        </is>
      </c>
      <c r="E4822" t="inlineStr">
        <is>
          <t>Europe</t>
        </is>
      </c>
      <c r="F4822" t="inlineStr">
        <is>
          <t>Germany</t>
        </is>
      </c>
      <c r="G4822" t="inlineStr">
        <is>
          <t>Camry</t>
        </is>
      </c>
      <c r="H4822" t="inlineStr">
        <is>
          <t>Dealer retail</t>
        </is>
      </c>
      <c r="I4822" t="inlineStr">
        <is>
          <t>Private buyer</t>
        </is>
      </c>
      <c r="J4822" t="inlineStr">
        <is>
          <t>Fatima Al-Saud</t>
        </is>
      </c>
      <c r="K4822" s="70" t="n">
        <v>30</v>
      </c>
      <c r="L4822" s="71" t="n">
        <v>3877344</v>
      </c>
      <c r="M4822" s="71" t="n">
        <v>116320320</v>
      </c>
      <c r="N4822" s="71" t="n">
        <v>3489609.6</v>
      </c>
      <c r="O4822" s="71" t="n">
        <v>112830710.4</v>
      </c>
      <c r="P4822" s="71" t="n">
        <v>94231200.51000001</v>
      </c>
      <c r="Q4822" s="71" t="n">
        <v>18599509.89</v>
      </c>
      <c r="R4822" t="inlineStr">
        <is>
          <t>BE-03</t>
        </is>
      </c>
      <c r="S4822" t="inlineStr">
        <is>
          <t>Petrol</t>
        </is>
      </c>
      <c r="T4822" s="70" t="n">
        <v>30</v>
      </c>
      <c r="U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TY104814</t>
        </is>
      </c>
      <c r="B4823" s="68" t="n">
        <v>46299</v>
      </c>
      <c r="C4823" s="69" t="n">
        <v>2026</v>
      </c>
      <c r="D4823" t="inlineStr">
        <is>
          <t>Oct</t>
        </is>
      </c>
      <c r="E4823" t="inlineStr">
        <is>
          <t>North America</t>
        </is>
      </c>
      <c r="F4823" t="inlineStr">
        <is>
          <t>USA</t>
        </is>
      </c>
      <c r="G4823" t="inlineStr">
        <is>
          <t>Land Cruiser</t>
        </is>
      </c>
      <c r="H4823" t="inlineStr">
        <is>
          <t>Dealer retail</t>
        </is>
      </c>
      <c r="I4823" t="inlineStr">
        <is>
          <t>Company fleet</t>
        </is>
      </c>
      <c r="J4823" t="inlineStr">
        <is>
          <t>Olivia Brown</t>
        </is>
      </c>
      <c r="K4823" s="70" t="n">
        <v>30</v>
      </c>
      <c r="L4823" s="71" t="n">
        <v>7658909.52</v>
      </c>
      <c r="M4823" s="71" t="n">
        <v>229767285.6</v>
      </c>
      <c r="N4823" s="71" t="n">
        <v>4595345.71</v>
      </c>
      <c r="O4823" s="71" t="n">
        <v>225171939.89</v>
      </c>
      <c r="P4823" s="71" t="n">
        <v>161138620.65</v>
      </c>
      <c r="Q4823" s="71" t="n">
        <v>64033319.24</v>
      </c>
      <c r="R4823" t="inlineStr">
        <is>
          <t>TX-03</t>
        </is>
      </c>
      <c r="S4823" t="inlineStr">
        <is>
          <t>Diesel</t>
        </is>
      </c>
      <c r="T4823" s="70" t="n">
        <v>31</v>
      </c>
      <c r="U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TY104815</t>
        </is>
      </c>
      <c r="B4824" s="68" t="n">
        <v>46299</v>
      </c>
      <c r="C4824" s="69" t="n">
        <v>2026</v>
      </c>
      <c r="D4824" t="inlineStr">
        <is>
          <t>Oct</t>
        </is>
      </c>
      <c r="E4824" t="inlineStr">
        <is>
          <t>North America</t>
        </is>
      </c>
      <c r="F4824" t="inlineStr">
        <is>
          <t>USA</t>
        </is>
      </c>
      <c r="G4824" t="inlineStr">
        <is>
          <t>bZ4X</t>
        </is>
      </c>
      <c r="H4824" t="inlineStr">
        <is>
          <t>Dealer retail</t>
        </is>
      </c>
      <c r="I4824" t="inlineStr">
        <is>
          <t>Company fleet</t>
        </is>
      </c>
      <c r="J4824" t="inlineStr">
        <is>
          <t>Ruhi Shaikh</t>
        </is>
      </c>
      <c r="K4824" s="70" t="n">
        <v>17</v>
      </c>
      <c r="L4824" s="71" t="n">
        <v>7056666.58</v>
      </c>
      <c r="M4824" s="71" t="n">
        <v>119963331.86</v>
      </c>
      <c r="N4824" s="71" t="n">
        <v>2399266.64</v>
      </c>
      <c r="O4824" s="71" t="n">
        <v>117564065.22</v>
      </c>
      <c r="P4824" s="71" t="n">
        <v>88360805.98</v>
      </c>
      <c r="Q4824" s="71" t="n">
        <v>29203259.24</v>
      </c>
      <c r="R4824" t="inlineStr">
        <is>
          <t>TX-03</t>
        </is>
      </c>
      <c r="S4824" t="inlineStr">
        <is>
          <t>EV</t>
        </is>
      </c>
      <c r="T4824" s="70" t="n">
        <v>18</v>
      </c>
      <c r="U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TY104816</t>
        </is>
      </c>
      <c r="B4825" s="68" t="n">
        <v>46299</v>
      </c>
      <c r="C4825" s="69" t="n">
        <v>2026</v>
      </c>
      <c r="D4825" t="inlineStr">
        <is>
          <t>Oct</t>
        </is>
      </c>
      <c r="E4825" t="inlineStr">
        <is>
          <t>Japan</t>
        </is>
      </c>
      <c r="F4825" t="inlineStr">
        <is>
          <t>Japan</t>
        </is>
      </c>
      <c r="G4825" t="inlineStr">
        <is>
          <t>Hilux</t>
        </is>
      </c>
      <c r="H4825" t="inlineStr">
        <is>
          <t>Dealer retail</t>
        </is>
      </c>
      <c r="I4825" t="inlineStr">
        <is>
          <t>Company fleet</t>
        </is>
      </c>
      <c r="J4825" t="inlineStr">
        <is>
          <t>Yuki Sato</t>
        </is>
      </c>
      <c r="K4825" s="70" t="n">
        <v>9</v>
      </c>
      <c r="L4825" s="71" t="n">
        <v>4157872.99</v>
      </c>
      <c r="M4825" s="71" t="n">
        <v>37420856.91</v>
      </c>
      <c r="N4825" s="71" t="n">
        <v>1871042.85</v>
      </c>
      <c r="O4825" s="71" t="n">
        <v>35549814.06</v>
      </c>
      <c r="P4825" s="71" t="n">
        <v>28123525.32</v>
      </c>
      <c r="Q4825" s="71" t="n">
        <v>7426288.74</v>
      </c>
      <c r="R4825" t="inlineStr">
        <is>
          <t>OS-01</t>
        </is>
      </c>
      <c r="S4825" t="inlineStr">
        <is>
          <t>Petrol</t>
        </is>
      </c>
      <c r="T4825" s="70" t="n">
        <v>9</v>
      </c>
      <c r="U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TY104817</t>
        </is>
      </c>
      <c r="B4826" s="68" t="n">
        <v>46300</v>
      </c>
      <c r="C4826" s="69" t="n">
        <v>2026</v>
      </c>
      <c r="D4826" t="inlineStr">
        <is>
          <t>Oct</t>
        </is>
      </c>
      <c r="E4826" t="inlineStr">
        <is>
          <t>Japan</t>
        </is>
      </c>
      <c r="F4826" t="inlineStr">
        <is>
          <t>Japan</t>
        </is>
      </c>
      <c r="G4826" t="inlineStr">
        <is>
          <t>bZ4X</t>
        </is>
      </c>
      <c r="H4826" t="inlineStr">
        <is>
          <t>Fleet</t>
        </is>
      </c>
      <c r="I4826" t="inlineStr">
        <is>
          <t>Company fleet</t>
        </is>
      </c>
      <c r="J4826" t="inlineStr">
        <is>
          <t>Shraddha Kulkarni</t>
        </is>
      </c>
      <c r="K4826" s="70" t="n">
        <v>20</v>
      </c>
      <c r="L4826" s="71" t="n">
        <v>6673293.23</v>
      </c>
      <c r="M4826" s="71" t="n">
        <v>133465864.6</v>
      </c>
      <c r="N4826" s="71" t="n">
        <v>4003975.94</v>
      </c>
      <c r="O4826" s="71" t="n">
        <v>129461888.66</v>
      </c>
      <c r="P4826" s="71" t="n">
        <v>103683746.28</v>
      </c>
      <c r="Q4826" s="71" t="n">
        <v>25778142.38</v>
      </c>
      <c r="R4826" t="inlineStr">
        <is>
          <t>TK-04</t>
        </is>
      </c>
      <c r="S4826" t="inlineStr">
        <is>
          <t>EV</t>
        </is>
      </c>
      <c r="T4826" s="70" t="n">
        <v>20</v>
      </c>
      <c r="U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TY104818</t>
        </is>
      </c>
      <c r="B4827" s="68" t="n">
        <v>46300</v>
      </c>
      <c r="C4827" s="69" t="n">
        <v>2026</v>
      </c>
      <c r="D4827" t="inlineStr">
        <is>
          <t>Oct</t>
        </is>
      </c>
      <c r="E4827" t="inlineStr">
        <is>
          <t>Japan</t>
        </is>
      </c>
      <c r="F4827" t="inlineStr">
        <is>
          <t>Japan</t>
        </is>
      </c>
      <c r="G4827" t="inlineStr">
        <is>
          <t>Camry</t>
        </is>
      </c>
      <c r="H4827" t="inlineStr">
        <is>
          <t>Dealer retail</t>
        </is>
      </c>
      <c r="I4827" t="inlineStr">
        <is>
          <t>Private buyer</t>
        </is>
      </c>
      <c r="J4827" t="inlineStr">
        <is>
          <t>Lucas Martin</t>
        </is>
      </c>
      <c r="K4827" s="70" t="n">
        <v>29</v>
      </c>
      <c r="L4827" s="71" t="n">
        <v>3824552.67</v>
      </c>
      <c r="M4827" s="71" t="n">
        <v>110912027.43</v>
      </c>
      <c r="N4827" s="71" t="n">
        <v>5545601.37</v>
      </c>
      <c r="O4827" s="71" t="n">
        <v>105366426.06</v>
      </c>
      <c r="P4827" s="71" t="n">
        <v>90834078</v>
      </c>
      <c r="Q4827" s="71" t="n">
        <v>14532348.06</v>
      </c>
      <c r="R4827" t="inlineStr">
        <is>
          <t>NG-01</t>
        </is>
      </c>
      <c r="S4827" t="inlineStr">
        <is>
          <t>Hybrid</t>
        </is>
      </c>
      <c r="T4827" s="70" t="n">
        <v>31</v>
      </c>
      <c r="U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TY104819</t>
        </is>
      </c>
      <c r="B4828" s="68" t="n">
        <v>46300</v>
      </c>
      <c r="C4828" s="69" t="n">
        <v>2026</v>
      </c>
      <c r="D4828" t="inlineStr">
        <is>
          <t>Oct</t>
        </is>
      </c>
      <c r="E4828" t="inlineStr">
        <is>
          <t>Europe</t>
        </is>
      </c>
      <c r="F4828" t="inlineStr">
        <is>
          <t>France</t>
        </is>
      </c>
      <c r="G4828" t="inlineStr">
        <is>
          <t>Camry</t>
        </is>
      </c>
      <c r="H4828" t="inlineStr">
        <is>
          <t>Dealer retail</t>
        </is>
      </c>
      <c r="I4828" t="inlineStr">
        <is>
          <t>Company fleet</t>
        </is>
      </c>
      <c r="J4828" t="inlineStr">
        <is>
          <t>Aisha Bello</t>
        </is>
      </c>
      <c r="K4828" s="70" t="n">
        <v>35</v>
      </c>
      <c r="L4828" s="71" t="n">
        <v>4088119.62</v>
      </c>
      <c r="M4828" s="71" t="n">
        <v>143084186.7</v>
      </c>
      <c r="N4828" s="71" t="n">
        <v>7154209.33</v>
      </c>
      <c r="O4828" s="71" t="n">
        <v>135929977.37</v>
      </c>
      <c r="P4828" s="71" t="n">
        <v>115937803.65</v>
      </c>
      <c r="Q4828" s="71" t="n">
        <v>19992173.72</v>
      </c>
      <c r="R4828" t="inlineStr">
        <is>
          <t>PA-01</t>
        </is>
      </c>
      <c r="S4828" t="inlineStr">
        <is>
          <t>Hybrid</t>
        </is>
      </c>
      <c r="T4828" s="70" t="n">
        <v>37</v>
      </c>
      <c r="U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TY104820</t>
        </is>
      </c>
      <c r="B4829" s="68" t="n">
        <v>46300</v>
      </c>
      <c r="C4829" s="69" t="n">
        <v>2026</v>
      </c>
      <c r="D4829" t="inlineStr">
        <is>
          <t>Oct</t>
        </is>
      </c>
      <c r="E4829" t="inlineStr">
        <is>
          <t>Middle East</t>
        </is>
      </c>
      <c r="F4829" t="inlineStr">
        <is>
          <t>UAE</t>
        </is>
      </c>
      <c r="G4829" t="inlineStr">
        <is>
          <t>Camry</t>
        </is>
      </c>
      <c r="H4829" t="inlineStr">
        <is>
          <t>Dealer retail</t>
        </is>
      </c>
      <c r="I4829" t="inlineStr">
        <is>
          <t>Private buyer</t>
        </is>
      </c>
      <c r="J4829" t="inlineStr">
        <is>
          <t>Olivia Brown</t>
        </is>
      </c>
      <c r="K4829" s="70" t="n">
        <v>23</v>
      </c>
      <c r="L4829" s="71" t="n">
        <v>3862285.17</v>
      </c>
      <c r="M4829" s="71" t="n">
        <v>88832558.91</v>
      </c>
      <c r="N4829" s="71" t="n">
        <v>2664976.77</v>
      </c>
      <c r="O4829" s="71" t="n">
        <v>86167582.14</v>
      </c>
      <c r="P4829" s="71" t="n">
        <v>75069403.72</v>
      </c>
      <c r="Q4829" s="71" t="n">
        <v>11098178.42</v>
      </c>
      <c r="R4829" t="inlineStr">
        <is>
          <t>DB-01</t>
        </is>
      </c>
      <c r="S4829" t="inlineStr">
        <is>
          <t>Hybrid</t>
        </is>
      </c>
      <c r="T4829" s="70" t="n">
        <v>24</v>
      </c>
      <c r="U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TY104821</t>
        </is>
      </c>
      <c r="B4830" s="68" t="n">
        <v>46300</v>
      </c>
      <c r="C4830" s="69" t="n">
        <v>2026</v>
      </c>
      <c r="D4830" t="inlineStr">
        <is>
          <t>Oct</t>
        </is>
      </c>
      <c r="E4830" t="inlineStr">
        <is>
          <t>Japan</t>
        </is>
      </c>
      <c r="F4830" t="inlineStr">
        <is>
          <t>Japan</t>
        </is>
      </c>
      <c r="G4830" t="inlineStr">
        <is>
          <t>Corolla</t>
        </is>
      </c>
      <c r="H4830" t="inlineStr">
        <is>
          <t>Dealer retail</t>
        </is>
      </c>
      <c r="I4830" t="inlineStr">
        <is>
          <t>Private buyer</t>
        </is>
      </c>
      <c r="J4830" t="inlineStr">
        <is>
          <t>Amir Khan</t>
        </is>
      </c>
      <c r="K4830" s="70" t="n">
        <v>11</v>
      </c>
      <c r="L4830" s="71" t="n">
        <v>2800187.34</v>
      </c>
      <c r="M4830" s="71" t="n">
        <v>30802060.74</v>
      </c>
      <c r="N4830" s="71" t="n">
        <v>924061.8199999999</v>
      </c>
      <c r="O4830" s="71" t="n">
        <v>29877998.92</v>
      </c>
      <c r="P4830" s="71" t="n">
        <v>25914519.63</v>
      </c>
      <c r="Q4830" s="71" t="n">
        <v>3963479.29</v>
      </c>
      <c r="R4830" t="inlineStr">
        <is>
          <t>NG-02</t>
        </is>
      </c>
      <c r="S4830" t="inlineStr">
        <is>
          <t>Petrol</t>
        </is>
      </c>
      <c r="T4830" s="70" t="n">
        <v>12</v>
      </c>
      <c r="U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TY104822</t>
        </is>
      </c>
      <c r="B4831" s="68" t="n">
        <v>46300</v>
      </c>
      <c r="C4831" s="69" t="n">
        <v>2026</v>
      </c>
      <c r="D4831" t="inlineStr">
        <is>
          <t>Oct</t>
        </is>
      </c>
      <c r="E4831" t="inlineStr">
        <is>
          <t>Japan</t>
        </is>
      </c>
      <c r="F4831" t="inlineStr">
        <is>
          <t>Japan</t>
        </is>
      </c>
      <c r="G4831" t="inlineStr">
        <is>
          <t>Camry</t>
        </is>
      </c>
      <c r="H4831" t="inlineStr">
        <is>
          <t>Dealer retail</t>
        </is>
      </c>
      <c r="I4831" t="inlineStr">
        <is>
          <t>Private buyer</t>
        </is>
      </c>
      <c r="J4831" t="inlineStr">
        <is>
          <t>Sara Rossi</t>
        </is>
      </c>
      <c r="K4831" s="70" t="n">
        <v>26</v>
      </c>
      <c r="L4831" s="71" t="n">
        <v>3935252.69</v>
      </c>
      <c r="M4831" s="71" t="n">
        <v>102316569.94</v>
      </c>
      <c r="N4831" s="71" t="n">
        <v>2046331.4</v>
      </c>
      <c r="O4831" s="71" t="n">
        <v>100270238.54</v>
      </c>
      <c r="P4831" s="71" t="n">
        <v>82598582.37</v>
      </c>
      <c r="Q4831" s="71" t="n">
        <v>17671656.17</v>
      </c>
      <c r="R4831" t="inlineStr">
        <is>
          <t>TK-02</t>
        </is>
      </c>
      <c r="S4831" t="inlineStr">
        <is>
          <t>Petrol</t>
        </is>
      </c>
      <c r="T4831" s="70" t="n">
        <v>29</v>
      </c>
      <c r="U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TY104823</t>
        </is>
      </c>
      <c r="B4832" s="68" t="n">
        <v>46300</v>
      </c>
      <c r="C4832" s="69" t="n">
        <v>2026</v>
      </c>
      <c r="D4832" t="inlineStr">
        <is>
          <t>Oct</t>
        </is>
      </c>
      <c r="E4832" t="inlineStr">
        <is>
          <t>North America</t>
        </is>
      </c>
      <c r="F4832" t="inlineStr">
        <is>
          <t>Canada</t>
        </is>
      </c>
      <c r="G4832" t="inlineStr">
        <is>
          <t>Camry</t>
        </is>
      </c>
      <c r="H4832" t="inlineStr">
        <is>
          <t>Dealer retail</t>
        </is>
      </c>
      <c r="I4832" t="inlineStr">
        <is>
          <t>Private buyer</t>
        </is>
      </c>
      <c r="J4832" t="inlineStr">
        <is>
          <t>Hiroshi Tanaka</t>
        </is>
      </c>
      <c r="K4832" s="70" t="n">
        <v>23</v>
      </c>
      <c r="L4832" s="71" t="n">
        <v>4083435.5</v>
      </c>
      <c r="M4832" s="71" t="n">
        <v>93919016.5</v>
      </c>
      <c r="N4832" s="71" t="n">
        <v>4695950.83</v>
      </c>
      <c r="O4832" s="71" t="n">
        <v>89223065.67</v>
      </c>
      <c r="P4832" s="71" t="n">
        <v>75861004.25</v>
      </c>
      <c r="Q4832" s="71" t="n">
        <v>13362061.42</v>
      </c>
      <c r="R4832" t="inlineStr">
        <is>
          <t>TO-01</t>
        </is>
      </c>
      <c r="S4832" t="inlineStr">
        <is>
          <t>Petrol</t>
        </is>
      </c>
      <c r="T4832" s="70" t="n">
        <v>24</v>
      </c>
      <c r="U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TY104824</t>
        </is>
      </c>
      <c r="B4833" s="68" t="n">
        <v>46300</v>
      </c>
      <c r="C4833" s="69" t="n">
        <v>2026</v>
      </c>
      <c r="D4833" t="inlineStr">
        <is>
          <t>Oct</t>
        </is>
      </c>
      <c r="E4833" t="inlineStr">
        <is>
          <t>Japan</t>
        </is>
      </c>
      <c r="F4833" t="inlineStr">
        <is>
          <t>Japan</t>
        </is>
      </c>
      <c r="G4833" t="inlineStr">
        <is>
          <t>RAV4</t>
        </is>
      </c>
      <c r="H4833" t="inlineStr">
        <is>
          <t>Dealer retail</t>
        </is>
      </c>
      <c r="I4833" t="inlineStr">
        <is>
          <t>Private buyer</t>
        </is>
      </c>
      <c r="J4833" t="inlineStr">
        <is>
          <t>Lucas Martin</t>
        </is>
      </c>
      <c r="K4833" s="70" t="n">
        <v>46</v>
      </c>
      <c r="L4833" s="71" t="n">
        <v>3814893.23</v>
      </c>
      <c r="M4833" s="71" t="n">
        <v>175485088.58</v>
      </c>
      <c r="N4833" s="71" t="n">
        <v>8774254.43</v>
      </c>
      <c r="O4833" s="71" t="n">
        <v>166710834.15</v>
      </c>
      <c r="P4833" s="71" t="n">
        <v>127692213.03</v>
      </c>
      <c r="Q4833" s="71" t="n">
        <v>39018621.12</v>
      </c>
      <c r="R4833" t="inlineStr">
        <is>
          <t>TK-02</t>
        </is>
      </c>
      <c r="S4833" t="inlineStr">
        <is>
          <t>Petrol</t>
        </is>
      </c>
      <c r="T4833" s="70" t="n">
        <v>46</v>
      </c>
      <c r="U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TY104825</t>
        </is>
      </c>
      <c r="B4834" s="68" t="n">
        <v>46301</v>
      </c>
      <c r="C4834" s="69" t="n">
        <v>2026</v>
      </c>
      <c r="D4834" t="inlineStr">
        <is>
          <t>Oct</t>
        </is>
      </c>
      <c r="E4834" t="inlineStr">
        <is>
          <t>Middle East</t>
        </is>
      </c>
      <c r="F4834" t="inlineStr">
        <is>
          <t>UAE</t>
        </is>
      </c>
      <c r="G4834" t="inlineStr">
        <is>
          <t>Camry</t>
        </is>
      </c>
      <c r="H4834" t="inlineStr">
        <is>
          <t>Dealer retail</t>
        </is>
      </c>
      <c r="I4834" t="inlineStr">
        <is>
          <t>Private buyer</t>
        </is>
      </c>
      <c r="J4834" t="inlineStr">
        <is>
          <t>Emma Clarke</t>
        </is>
      </c>
      <c r="K4834" s="70" t="n">
        <v>34</v>
      </c>
      <c r="L4834" s="71" t="n">
        <v>4110438.58</v>
      </c>
      <c r="M4834" s="71" t="n">
        <v>139754911.72</v>
      </c>
      <c r="N4834" s="71" t="n">
        <v>0</v>
      </c>
      <c r="O4834" s="71" t="n">
        <v>139754911.72</v>
      </c>
      <c r="P4834" s="71" t="n">
        <v>109578900.57</v>
      </c>
      <c r="Q4834" s="71" t="n">
        <v>30176011.15</v>
      </c>
      <c r="R4834" t="inlineStr">
        <is>
          <t>DB-02</t>
        </is>
      </c>
      <c r="S4834" t="inlineStr">
        <is>
          <t>Hybrid</t>
        </is>
      </c>
      <c r="T4834" s="70" t="n">
        <v>33</v>
      </c>
      <c r="U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TY104826</t>
        </is>
      </c>
      <c r="B4835" s="68" t="n">
        <v>46301</v>
      </c>
      <c r="C4835" s="69" t="n">
        <v>2026</v>
      </c>
      <c r="D4835" t="inlineStr">
        <is>
          <t>Oct</t>
        </is>
      </c>
      <c r="E4835" t="inlineStr">
        <is>
          <t>North America</t>
        </is>
      </c>
      <c r="F4835" t="inlineStr">
        <is>
          <t>USA</t>
        </is>
      </c>
      <c r="G4835" t="inlineStr">
        <is>
          <t>Land Cruiser</t>
        </is>
      </c>
      <c r="H4835" t="inlineStr">
        <is>
          <t>Online reservation</t>
        </is>
      </c>
      <c r="I4835" t="inlineStr">
        <is>
          <t>Private buyer</t>
        </is>
      </c>
      <c r="J4835" t="inlineStr">
        <is>
          <t>Sara Rossi</t>
        </is>
      </c>
      <c r="K4835" s="70" t="n">
        <v>5</v>
      </c>
      <c r="L4835" s="71" t="n">
        <v>7881925.98</v>
      </c>
      <c r="M4835" s="71" t="n">
        <v>39409629.9</v>
      </c>
      <c r="N4835" s="71" t="n">
        <v>1182288.9</v>
      </c>
      <c r="O4835" s="71" t="n">
        <v>38227341</v>
      </c>
      <c r="P4835" s="71" t="n">
        <v>27020466.59</v>
      </c>
      <c r="Q4835" s="71" t="n">
        <v>11206874.41</v>
      </c>
      <c r="R4835" t="inlineStr">
        <is>
          <t>LA-02</t>
        </is>
      </c>
      <c r="S4835" t="inlineStr">
        <is>
          <t>Petrol</t>
        </is>
      </c>
      <c r="T4835" s="70" t="n">
        <v>5</v>
      </c>
      <c r="U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TY104827</t>
        </is>
      </c>
      <c r="B4836" s="68" t="n">
        <v>46301</v>
      </c>
      <c r="C4836" s="69" t="n">
        <v>2026</v>
      </c>
      <c r="D4836" t="inlineStr">
        <is>
          <t>Oct</t>
        </is>
      </c>
      <c r="E4836" t="inlineStr">
        <is>
          <t>Asia</t>
        </is>
      </c>
      <c r="F4836" t="inlineStr">
        <is>
          <t>India</t>
        </is>
      </c>
      <c r="G4836" t="inlineStr">
        <is>
          <t>RAV4</t>
        </is>
      </c>
      <c r="H4836" t="inlineStr">
        <is>
          <t>Dealer retail</t>
        </is>
      </c>
      <c r="I4836" t="inlineStr">
        <is>
          <t>Private buyer</t>
        </is>
      </c>
      <c r="J4836" t="inlineStr">
        <is>
          <t>Noah Smith</t>
        </is>
      </c>
      <c r="K4836" s="70" t="n">
        <v>20</v>
      </c>
      <c r="L4836" s="71" t="n">
        <v>3604288.07</v>
      </c>
      <c r="M4836" s="71" t="n">
        <v>72085761.40000001</v>
      </c>
      <c r="N4836" s="71" t="n">
        <v>2162572.84</v>
      </c>
      <c r="O4836" s="71" t="n">
        <v>69923188.56</v>
      </c>
      <c r="P4836" s="71" t="n">
        <v>56012824.01</v>
      </c>
      <c r="Q4836" s="71" t="n">
        <v>13910364.55</v>
      </c>
      <c r="R4836" t="inlineStr">
        <is>
          <t>BL-01</t>
        </is>
      </c>
      <c r="S4836" t="inlineStr">
        <is>
          <t>Petrol</t>
        </is>
      </c>
      <c r="T4836" s="70" t="n">
        <v>21</v>
      </c>
      <c r="U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TY104828</t>
        </is>
      </c>
      <c r="B4837" s="68" t="n">
        <v>46301</v>
      </c>
      <c r="C4837" s="69" t="n">
        <v>2026</v>
      </c>
      <c r="D4837" t="inlineStr">
        <is>
          <t>Oct</t>
        </is>
      </c>
      <c r="E4837" t="inlineStr">
        <is>
          <t>Japan</t>
        </is>
      </c>
      <c r="F4837" t="inlineStr">
        <is>
          <t>Japan</t>
        </is>
      </c>
      <c r="G4837" t="inlineStr">
        <is>
          <t>Camry</t>
        </is>
      </c>
      <c r="H4837" t="inlineStr">
        <is>
          <t>Fleet</t>
        </is>
      </c>
      <c r="I4837" t="inlineStr">
        <is>
          <t>Private buyer</t>
        </is>
      </c>
      <c r="J4837" t="inlineStr">
        <is>
          <t>Mei Lin</t>
        </is>
      </c>
      <c r="K4837" s="70" t="n">
        <v>47</v>
      </c>
      <c r="L4837" s="71" t="n">
        <v>4011650.26</v>
      </c>
      <c r="M4837" s="71" t="n">
        <v>188547562.22</v>
      </c>
      <c r="N4837" s="71" t="n">
        <v>3770951.24</v>
      </c>
      <c r="O4837" s="71" t="n">
        <v>184776610.98</v>
      </c>
      <c r="P4837" s="71" t="n">
        <v>144795749.3</v>
      </c>
      <c r="Q4837" s="71" t="n">
        <v>39980861.68</v>
      </c>
      <c r="R4837" t="inlineStr">
        <is>
          <t>NG-03</t>
        </is>
      </c>
      <c r="S4837" t="inlineStr">
        <is>
          <t>Hybrid</t>
        </is>
      </c>
      <c r="T4837" s="70" t="n">
        <v>52</v>
      </c>
      <c r="U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TY104829</t>
        </is>
      </c>
      <c r="B4838" s="68" t="n">
        <v>46302</v>
      </c>
      <c r="C4838" s="69" t="n">
        <v>2026</v>
      </c>
      <c r="D4838" t="inlineStr">
        <is>
          <t>Oct</t>
        </is>
      </c>
      <c r="E4838" t="inlineStr">
        <is>
          <t>Japan</t>
        </is>
      </c>
      <c r="F4838" t="inlineStr">
        <is>
          <t>Japan</t>
        </is>
      </c>
      <c r="G4838" t="inlineStr">
        <is>
          <t>RAV4</t>
        </is>
      </c>
      <c r="H4838" t="inlineStr">
        <is>
          <t>Dealer retail</t>
        </is>
      </c>
      <c r="I4838" t="inlineStr">
        <is>
          <t>Private buyer</t>
        </is>
      </c>
      <c r="J4838" t="inlineStr">
        <is>
          <t>Emma Clarke</t>
        </is>
      </c>
      <c r="K4838" s="70" t="n">
        <v>38</v>
      </c>
      <c r="L4838" s="71" t="n">
        <v>3636348.81</v>
      </c>
      <c r="M4838" s="71" t="n">
        <v>138181254.78</v>
      </c>
      <c r="N4838" s="71" t="n">
        <v>6909062.74</v>
      </c>
      <c r="O4838" s="71" t="n">
        <v>131272192.04</v>
      </c>
      <c r="P4838" s="71" t="n">
        <v>110210647.47</v>
      </c>
      <c r="Q4838" s="71" t="n">
        <v>21061544.57</v>
      </c>
      <c r="R4838" t="inlineStr">
        <is>
          <t>TK-02</t>
        </is>
      </c>
      <c r="S4838" t="inlineStr">
        <is>
          <t>Hybrid</t>
        </is>
      </c>
      <c r="T4838" s="70" t="n">
        <v>36</v>
      </c>
      <c r="U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TY104830</t>
        </is>
      </c>
      <c r="B4839" s="68" t="n">
        <v>46302</v>
      </c>
      <c r="C4839" s="69" t="n">
        <v>2026</v>
      </c>
      <c r="D4839" t="inlineStr">
        <is>
          <t>Oct</t>
        </is>
      </c>
      <c r="E4839" t="inlineStr">
        <is>
          <t>Asia</t>
        </is>
      </c>
      <c r="F4839" t="inlineStr">
        <is>
          <t>Indonesia</t>
        </is>
      </c>
      <c r="G4839" t="inlineStr">
        <is>
          <t>Corolla</t>
        </is>
      </c>
      <c r="H4839" t="inlineStr">
        <is>
          <t>Dealer retail</t>
        </is>
      </c>
      <c r="I4839" t="inlineStr">
        <is>
          <t>Government</t>
        </is>
      </c>
      <c r="J4839" t="inlineStr">
        <is>
          <t>Olivia Brown</t>
        </is>
      </c>
      <c r="K4839" s="70" t="n">
        <v>37</v>
      </c>
      <c r="L4839" s="71" t="n">
        <v>2925652.89</v>
      </c>
      <c r="M4839" s="71" t="n">
        <v>108249156.93</v>
      </c>
      <c r="N4839" s="71" t="n">
        <v>3247474.71</v>
      </c>
      <c r="O4839" s="71" t="n">
        <v>105001682.22</v>
      </c>
      <c r="P4839" s="71" t="n">
        <v>84318971.81</v>
      </c>
      <c r="Q4839" s="71" t="n">
        <v>20682710.41</v>
      </c>
      <c r="R4839" t="inlineStr">
        <is>
          <t>JK-04</t>
        </is>
      </c>
      <c r="S4839" t="inlineStr">
        <is>
          <t>Petrol</t>
        </is>
      </c>
      <c r="T4839" s="70" t="n">
        <v>40</v>
      </c>
      <c r="U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TY104831</t>
        </is>
      </c>
      <c r="B4840" s="68" t="n">
        <v>46302</v>
      </c>
      <c r="C4840" s="69" t="n">
        <v>2026</v>
      </c>
      <c r="D4840" t="inlineStr">
        <is>
          <t>Oct</t>
        </is>
      </c>
      <c r="E4840" t="inlineStr">
        <is>
          <t>North America</t>
        </is>
      </c>
      <c r="F4840" t="inlineStr">
        <is>
          <t>Canada</t>
        </is>
      </c>
      <c r="G4840" t="inlineStr">
        <is>
          <t>Corolla</t>
        </is>
      </c>
      <c r="H4840" t="inlineStr">
        <is>
          <t>Dealer retail</t>
        </is>
      </c>
      <c r="I4840" t="inlineStr">
        <is>
          <t>Private buyer</t>
        </is>
      </c>
      <c r="J4840" t="inlineStr">
        <is>
          <t>Priya Nair</t>
        </is>
      </c>
      <c r="K4840" s="70" t="n">
        <v>7</v>
      </c>
      <c r="L4840" s="71" t="n">
        <v>2716679.73</v>
      </c>
      <c r="M4840" s="71" t="n">
        <v>19016758.11</v>
      </c>
      <c r="N4840" s="71" t="n">
        <v>570502.74</v>
      </c>
      <c r="O4840" s="71" t="n">
        <v>18446255.37</v>
      </c>
      <c r="P4840" s="71" t="n">
        <v>15619633.12</v>
      </c>
      <c r="Q4840" s="71" t="n">
        <v>2826622.25</v>
      </c>
      <c r="R4840" t="inlineStr">
        <is>
          <t>TO-01</t>
        </is>
      </c>
      <c r="S4840" t="inlineStr">
        <is>
          <t>Petrol</t>
        </is>
      </c>
      <c r="T4840" s="70" t="n">
        <v>8</v>
      </c>
      <c r="U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TY104832</t>
        </is>
      </c>
      <c r="B4841" s="68" t="n">
        <v>46302</v>
      </c>
      <c r="C4841" s="69" t="n">
        <v>2026</v>
      </c>
      <c r="D4841" t="inlineStr">
        <is>
          <t>Oct</t>
        </is>
      </c>
      <c r="E4841" t="inlineStr">
        <is>
          <t>Asia</t>
        </is>
      </c>
      <c r="F4841" t="inlineStr">
        <is>
          <t>Indonesia</t>
        </is>
      </c>
      <c r="G4841" t="inlineStr">
        <is>
          <t>RAV4</t>
        </is>
      </c>
      <c r="H4841" t="inlineStr">
        <is>
          <t>Dealer retail</t>
        </is>
      </c>
      <c r="I4841" t="inlineStr">
        <is>
          <t>Private buyer</t>
        </is>
      </c>
      <c r="J4841" t="inlineStr">
        <is>
          <t>Mei Lin</t>
        </is>
      </c>
      <c r="K4841" s="70" t="n">
        <v>51</v>
      </c>
      <c r="L4841" s="71" t="n">
        <v>3682464.81</v>
      </c>
      <c r="M4841" s="71" t="n">
        <v>187805705.31</v>
      </c>
      <c r="N4841" s="71" t="n">
        <v>3756114.11</v>
      </c>
      <c r="O4841" s="71" t="n">
        <v>184049591.2</v>
      </c>
      <c r="P4841" s="71" t="n">
        <v>147221354.36</v>
      </c>
      <c r="Q4841" s="71" t="n">
        <v>36828236.84</v>
      </c>
      <c r="R4841" t="inlineStr">
        <is>
          <t>JK-04</t>
        </is>
      </c>
      <c r="S4841" t="inlineStr">
        <is>
          <t>Hybrid</t>
        </is>
      </c>
      <c r="T4841" s="70" t="n">
        <v>49</v>
      </c>
      <c r="U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TY104833</t>
        </is>
      </c>
      <c r="B4842" s="68" t="n">
        <v>46302</v>
      </c>
      <c r="C4842" s="69" t="n">
        <v>2026</v>
      </c>
      <c r="D4842" t="inlineStr">
        <is>
          <t>Oct</t>
        </is>
      </c>
      <c r="E4842" t="inlineStr">
        <is>
          <t>North America</t>
        </is>
      </c>
      <c r="F4842" t="inlineStr">
        <is>
          <t>USA</t>
        </is>
      </c>
      <c r="G4842" t="inlineStr">
        <is>
          <t>Hilux</t>
        </is>
      </c>
      <c r="H4842" t="inlineStr">
        <is>
          <t>Dealer retail</t>
        </is>
      </c>
      <c r="I4842" t="inlineStr">
        <is>
          <t>Private buyer</t>
        </is>
      </c>
      <c r="J4842" t="inlineStr">
        <is>
          <t>Priya Nair</t>
        </is>
      </c>
      <c r="K4842" s="70" t="n">
        <v>11</v>
      </c>
      <c r="L4842" s="71" t="n">
        <v>3829395.75</v>
      </c>
      <c r="M4842" s="71" t="n">
        <v>42123353.25</v>
      </c>
      <c r="N4842" s="71" t="n">
        <v>842467.0699999999</v>
      </c>
      <c r="O4842" s="71" t="n">
        <v>41280886.18</v>
      </c>
      <c r="P4842" s="71" t="n">
        <v>36173827.06</v>
      </c>
      <c r="Q4842" s="71" t="n">
        <v>5107059.12</v>
      </c>
      <c r="R4842" t="inlineStr">
        <is>
          <t>NY-01</t>
        </is>
      </c>
      <c r="S4842" t="inlineStr">
        <is>
          <t>Petrol</t>
        </is>
      </c>
      <c r="T4842" s="70" t="n">
        <v>12</v>
      </c>
      <c r="U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TY104834</t>
        </is>
      </c>
      <c r="B4843" s="68" t="n">
        <v>46302</v>
      </c>
      <c r="C4843" s="69" t="n">
        <v>2026</v>
      </c>
      <c r="D4843" t="inlineStr">
        <is>
          <t>Oct</t>
        </is>
      </c>
      <c r="E4843" t="inlineStr">
        <is>
          <t>North America</t>
        </is>
      </c>
      <c r="F4843" t="inlineStr">
        <is>
          <t>Canada</t>
        </is>
      </c>
      <c r="G4843" t="inlineStr">
        <is>
          <t>Corolla</t>
        </is>
      </c>
      <c r="H4843" t="inlineStr">
        <is>
          <t>Dealer retail</t>
        </is>
      </c>
      <c r="I4843" t="inlineStr">
        <is>
          <t>Private buyer</t>
        </is>
      </c>
      <c r="J4843" t="inlineStr">
        <is>
          <t>Sara Rossi</t>
        </is>
      </c>
      <c r="K4843" s="70" t="n">
        <v>35</v>
      </c>
      <c r="L4843" s="71" t="n">
        <v>2887940.39</v>
      </c>
      <c r="M4843" s="71" t="n">
        <v>101077913.65</v>
      </c>
      <c r="N4843" s="71" t="n">
        <v>2021558.27</v>
      </c>
      <c r="O4843" s="71" t="n">
        <v>99056355.38</v>
      </c>
      <c r="P4843" s="71" t="n">
        <v>80475780.20999999</v>
      </c>
      <c r="Q4843" s="71" t="n">
        <v>18580575.17</v>
      </c>
      <c r="R4843" t="inlineStr">
        <is>
          <t>TO-04</t>
        </is>
      </c>
      <c r="S4843" t="inlineStr">
        <is>
          <t>Hybrid</t>
        </is>
      </c>
      <c r="T4843" s="70" t="n">
        <v>37</v>
      </c>
      <c r="U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TY104835</t>
        </is>
      </c>
      <c r="B4844" s="68" t="n">
        <v>46302</v>
      </c>
      <c r="C4844" s="69" t="n">
        <v>2026</v>
      </c>
      <c r="D4844" t="inlineStr">
        <is>
          <t>Oct</t>
        </is>
      </c>
      <c r="E4844" t="inlineStr">
        <is>
          <t>North America</t>
        </is>
      </c>
      <c r="F4844" t="inlineStr">
        <is>
          <t>USA</t>
        </is>
      </c>
      <c r="G4844" t="inlineStr">
        <is>
          <t>Land Cruiser</t>
        </is>
      </c>
      <c r="H4844" t="inlineStr">
        <is>
          <t>Dealer retail</t>
        </is>
      </c>
      <c r="I4844" t="inlineStr">
        <is>
          <t>Company fleet</t>
        </is>
      </c>
      <c r="J4844" t="inlineStr">
        <is>
          <t>Kofi Mensah</t>
        </is>
      </c>
      <c r="K4844" s="70" t="n">
        <v>33</v>
      </c>
      <c r="L4844" s="71" t="n">
        <v>7422539.62</v>
      </c>
      <c r="M4844" s="71" t="n">
        <v>244943807.46</v>
      </c>
      <c r="N4844" s="71" t="n">
        <v>7348314.22</v>
      </c>
      <c r="O4844" s="71" t="n">
        <v>237595493.24</v>
      </c>
      <c r="P4844" s="71" t="n">
        <v>179881800.3</v>
      </c>
      <c r="Q4844" s="71" t="n">
        <v>57713692.94</v>
      </c>
      <c r="R4844" t="inlineStr">
        <is>
          <t>TX-01</t>
        </is>
      </c>
      <c r="S4844" t="inlineStr">
        <is>
          <t>Petrol</t>
        </is>
      </c>
      <c r="T4844" s="70" t="n">
        <v>35</v>
      </c>
      <c r="U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TY104836</t>
        </is>
      </c>
      <c r="B4845" s="68" t="n">
        <v>46302</v>
      </c>
      <c r="C4845" s="69" t="n">
        <v>2026</v>
      </c>
      <c r="D4845" t="inlineStr">
        <is>
          <t>Oct</t>
        </is>
      </c>
      <c r="E4845" t="inlineStr">
        <is>
          <t>Asia</t>
        </is>
      </c>
      <c r="F4845" t="inlineStr">
        <is>
          <t>Thailand</t>
        </is>
      </c>
      <c r="G4845" t="inlineStr">
        <is>
          <t>Land Cruiser</t>
        </is>
      </c>
      <c r="H4845" t="inlineStr">
        <is>
          <t>Online reservation</t>
        </is>
      </c>
      <c r="I4845" t="inlineStr">
        <is>
          <t>Private buyer</t>
        </is>
      </c>
      <c r="J4845" t="inlineStr">
        <is>
          <t>Zoya Ahmed</t>
        </is>
      </c>
      <c r="K4845" s="70" t="n">
        <v>5</v>
      </c>
      <c r="L4845" s="71" t="n">
        <v>8066671.72</v>
      </c>
      <c r="M4845" s="71" t="n">
        <v>40333358.6</v>
      </c>
      <c r="N4845" s="71" t="n">
        <v>2016667.93</v>
      </c>
      <c r="O4845" s="71" t="n">
        <v>38316690.67</v>
      </c>
      <c r="P4845" s="71" t="n">
        <v>27181829.07</v>
      </c>
      <c r="Q4845" s="71" t="n">
        <v>11134861.6</v>
      </c>
      <c r="R4845" t="inlineStr">
        <is>
          <t>BK-01</t>
        </is>
      </c>
      <c r="S4845" t="inlineStr">
        <is>
          <t>Petrol</t>
        </is>
      </c>
      <c r="T4845" s="70" t="n">
        <v>5</v>
      </c>
      <c r="U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TY104837</t>
        </is>
      </c>
      <c r="B4846" s="68" t="n">
        <v>46302</v>
      </c>
      <c r="C4846" s="69" t="n">
        <v>2026</v>
      </c>
      <c r="D4846" t="inlineStr">
        <is>
          <t>Oct</t>
        </is>
      </c>
      <c r="E4846" t="inlineStr">
        <is>
          <t>North America</t>
        </is>
      </c>
      <c r="F4846" t="inlineStr">
        <is>
          <t>USA</t>
        </is>
      </c>
      <c r="G4846" t="inlineStr">
        <is>
          <t>Hilux</t>
        </is>
      </c>
      <c r="H4846" t="inlineStr">
        <is>
          <t>Dealer retail</t>
        </is>
      </c>
      <c r="I4846" t="inlineStr">
        <is>
          <t>Private buyer</t>
        </is>
      </c>
      <c r="J4846" t="inlineStr">
        <is>
          <t>Yuki Sato</t>
        </is>
      </c>
      <c r="K4846" s="70" t="n">
        <v>47</v>
      </c>
      <c r="L4846" s="71" t="n">
        <v>4238620.47</v>
      </c>
      <c r="M4846" s="71" t="n">
        <v>199215162.09</v>
      </c>
      <c r="N4846" s="71" t="n">
        <v>3984303.24</v>
      </c>
      <c r="O4846" s="71" t="n">
        <v>195230858.85</v>
      </c>
      <c r="P4846" s="71" t="n">
        <v>155574635.04</v>
      </c>
      <c r="Q4846" s="71" t="n">
        <v>39656223.81</v>
      </c>
      <c r="R4846" t="inlineStr">
        <is>
          <t>TX-04</t>
        </is>
      </c>
      <c r="S4846" t="inlineStr">
        <is>
          <t>Petrol</t>
        </is>
      </c>
      <c r="T4846" s="70" t="n">
        <v>46</v>
      </c>
      <c r="U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TY104838</t>
        </is>
      </c>
      <c r="B4847" s="68" t="n">
        <v>46302</v>
      </c>
      <c r="C4847" s="69" t="n">
        <v>2026</v>
      </c>
      <c r="D4847" t="inlineStr">
        <is>
          <t>Oct</t>
        </is>
      </c>
      <c r="E4847" t="inlineStr">
        <is>
          <t>Japan</t>
        </is>
      </c>
      <c r="F4847" t="inlineStr">
        <is>
          <t>Japan</t>
        </is>
      </c>
      <c r="G4847" t="inlineStr">
        <is>
          <t>bZ4X</t>
        </is>
      </c>
      <c r="H4847" t="inlineStr">
        <is>
          <t>Fleet</t>
        </is>
      </c>
      <c r="I4847" t="inlineStr">
        <is>
          <t>Private buyer</t>
        </is>
      </c>
      <c r="J4847" t="inlineStr">
        <is>
          <t>Lucas Martin</t>
        </is>
      </c>
      <c r="K4847" s="70" t="n">
        <v>12</v>
      </c>
      <c r="L4847" s="71" t="n">
        <v>6979880.85</v>
      </c>
      <c r="M4847" s="71" t="n">
        <v>83758570.2</v>
      </c>
      <c r="N4847" s="71" t="n">
        <v>2512757.11</v>
      </c>
      <c r="O4847" s="71" t="n">
        <v>81245813.09</v>
      </c>
      <c r="P4847" s="71" t="n">
        <v>63267119.5</v>
      </c>
      <c r="Q4847" s="71" t="n">
        <v>17978693.59</v>
      </c>
      <c r="R4847" t="inlineStr">
        <is>
          <t>TK-02</t>
        </is>
      </c>
      <c r="S4847" t="inlineStr">
        <is>
          <t>EV</t>
        </is>
      </c>
      <c r="T4847" s="70" t="n">
        <v>12</v>
      </c>
      <c r="U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TY104839</t>
        </is>
      </c>
      <c r="B4848" s="68" t="n">
        <v>46303</v>
      </c>
      <c r="C4848" s="69" t="n">
        <v>2026</v>
      </c>
      <c r="D4848" t="inlineStr">
        <is>
          <t>Oct</t>
        </is>
      </c>
      <c r="E4848" t="inlineStr">
        <is>
          <t>Japan</t>
        </is>
      </c>
      <c r="F4848" t="inlineStr">
        <is>
          <t>Japan</t>
        </is>
      </c>
      <c r="G4848" t="inlineStr">
        <is>
          <t>Corolla</t>
        </is>
      </c>
      <c r="H4848" t="inlineStr">
        <is>
          <t>Dealer retail</t>
        </is>
      </c>
      <c r="I4848" t="inlineStr">
        <is>
          <t>Private buyer</t>
        </is>
      </c>
      <c r="J4848" t="inlineStr">
        <is>
          <t>Fatima Al-Saud</t>
        </is>
      </c>
      <c r="K4848" s="70" t="n">
        <v>21</v>
      </c>
      <c r="L4848" s="71" t="n">
        <v>2834900.43</v>
      </c>
      <c r="M4848" s="71" t="n">
        <v>59532909.03</v>
      </c>
      <c r="N4848" s="71" t="n">
        <v>2976645.45</v>
      </c>
      <c r="O4848" s="71" t="n">
        <v>56556263.58</v>
      </c>
      <c r="P4848" s="71" t="n">
        <v>46538843.32</v>
      </c>
      <c r="Q4848" s="71" t="n">
        <v>10017420.26</v>
      </c>
      <c r="R4848" t="inlineStr">
        <is>
          <t>OS-02</t>
        </is>
      </c>
      <c r="S4848" t="inlineStr">
        <is>
          <t>Hybrid</t>
        </is>
      </c>
      <c r="T4848" s="70" t="n">
        <v>22</v>
      </c>
      <c r="U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TY104840</t>
        </is>
      </c>
      <c r="B4849" s="68" t="n">
        <v>46303</v>
      </c>
      <c r="C4849" s="69" t="n">
        <v>2026</v>
      </c>
      <c r="D4849" t="inlineStr">
        <is>
          <t>Oct</t>
        </is>
      </c>
      <c r="E4849" t="inlineStr">
        <is>
          <t>Japan</t>
        </is>
      </c>
      <c r="F4849" t="inlineStr">
        <is>
          <t>Japan</t>
        </is>
      </c>
      <c r="G4849" t="inlineStr">
        <is>
          <t>RAV4</t>
        </is>
      </c>
      <c r="H4849" t="inlineStr">
        <is>
          <t>Fleet</t>
        </is>
      </c>
      <c r="I4849" t="inlineStr">
        <is>
          <t>Company fleet</t>
        </is>
      </c>
      <c r="J4849" t="inlineStr">
        <is>
          <t>Yuki Sato</t>
        </is>
      </c>
      <c r="K4849" s="70" t="n">
        <v>8</v>
      </c>
      <c r="L4849" s="71" t="n">
        <v>3771294.9</v>
      </c>
      <c r="M4849" s="71" t="n">
        <v>30170359.2</v>
      </c>
      <c r="N4849" s="71" t="n">
        <v>0</v>
      </c>
      <c r="O4849" s="71" t="n">
        <v>30170359.2</v>
      </c>
      <c r="P4849" s="71" t="n">
        <v>22311940.05</v>
      </c>
      <c r="Q4849" s="71" t="n">
        <v>7858419.15</v>
      </c>
      <c r="R4849" t="inlineStr">
        <is>
          <t>OS-03</t>
        </is>
      </c>
      <c r="S4849" t="inlineStr">
        <is>
          <t>Hybrid</t>
        </is>
      </c>
      <c r="T4849" s="70" t="n">
        <v>8</v>
      </c>
      <c r="U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TY104841</t>
        </is>
      </c>
      <c r="B4850" s="68" t="n">
        <v>46303</v>
      </c>
      <c r="C4850" s="69" t="n">
        <v>2026</v>
      </c>
      <c r="D4850" t="inlineStr">
        <is>
          <t>Oct</t>
        </is>
      </c>
      <c r="E4850" t="inlineStr">
        <is>
          <t>North America</t>
        </is>
      </c>
      <c r="F4850" t="inlineStr">
        <is>
          <t>Canada</t>
        </is>
      </c>
      <c r="G4850" t="inlineStr">
        <is>
          <t>Prius</t>
        </is>
      </c>
      <c r="H4850" t="inlineStr">
        <is>
          <t>Fleet</t>
        </is>
      </c>
      <c r="I4850" t="inlineStr">
        <is>
          <t>Private buyer</t>
        </is>
      </c>
      <c r="J4850" t="inlineStr">
        <is>
          <t>Ana Costa</t>
        </is>
      </c>
      <c r="K4850" s="70" t="n">
        <v>27</v>
      </c>
      <c r="L4850" s="71" t="n">
        <v>3620548.08</v>
      </c>
      <c r="M4850" s="71" t="n">
        <v>97754798.16</v>
      </c>
      <c r="N4850" s="71" t="n">
        <v>1955095.96</v>
      </c>
      <c r="O4850" s="71" t="n">
        <v>95799702.2</v>
      </c>
      <c r="P4850" s="71" t="n">
        <v>78676641.7</v>
      </c>
      <c r="Q4850" s="71" t="n">
        <v>17123060.5</v>
      </c>
      <c r="R4850" t="inlineStr">
        <is>
          <t>TO-02</t>
        </is>
      </c>
      <c r="S4850" t="inlineStr">
        <is>
          <t>Hybrid</t>
        </is>
      </c>
      <c r="T4850" s="70" t="n">
        <v>27</v>
      </c>
      <c r="U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TY104842</t>
        </is>
      </c>
      <c r="B4851" s="68" t="n">
        <v>46303</v>
      </c>
      <c r="C4851" s="69" t="n">
        <v>2026</v>
      </c>
      <c r="D4851" t="inlineStr">
        <is>
          <t>Oct</t>
        </is>
      </c>
      <c r="E4851" t="inlineStr">
        <is>
          <t>North America</t>
        </is>
      </c>
      <c r="F4851" t="inlineStr">
        <is>
          <t>USA</t>
        </is>
      </c>
      <c r="G4851" t="inlineStr">
        <is>
          <t>Corolla</t>
        </is>
      </c>
      <c r="H4851" t="inlineStr">
        <is>
          <t>Dealer retail</t>
        </is>
      </c>
      <c r="I4851" t="inlineStr">
        <is>
          <t>Private buyer</t>
        </is>
      </c>
      <c r="J4851" t="inlineStr">
        <is>
          <t>Hiroshi Tanaka</t>
        </is>
      </c>
      <c r="K4851" s="70" t="n">
        <v>22</v>
      </c>
      <c r="L4851" s="71" t="n">
        <v>2996108.16</v>
      </c>
      <c r="M4851" s="71" t="n">
        <v>65914379.52</v>
      </c>
      <c r="N4851" s="71" t="n">
        <v>0</v>
      </c>
      <c r="O4851" s="71" t="n">
        <v>65914379.52</v>
      </c>
      <c r="P4851" s="71" t="n">
        <v>50010815.49</v>
      </c>
      <c r="Q4851" s="71" t="n">
        <v>15903564.03</v>
      </c>
      <c r="R4851" t="inlineStr">
        <is>
          <t>TX-03</t>
        </is>
      </c>
      <c r="S4851" t="inlineStr">
        <is>
          <t>Hybrid</t>
        </is>
      </c>
      <c r="T4851" s="70" t="n">
        <v>24</v>
      </c>
      <c r="U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TY104843</t>
        </is>
      </c>
      <c r="B4852" s="68" t="n">
        <v>46303</v>
      </c>
      <c r="C4852" s="69" t="n">
        <v>2026</v>
      </c>
      <c r="D4852" t="inlineStr">
        <is>
          <t>Oct</t>
        </is>
      </c>
      <c r="E4852" t="inlineStr">
        <is>
          <t>North America</t>
        </is>
      </c>
      <c r="F4852" t="inlineStr">
        <is>
          <t>Canada</t>
        </is>
      </c>
      <c r="G4852" t="inlineStr">
        <is>
          <t>RAV4</t>
        </is>
      </c>
      <c r="H4852" t="inlineStr">
        <is>
          <t>Dealer retail</t>
        </is>
      </c>
      <c r="I4852" t="inlineStr">
        <is>
          <t>Private buyer</t>
        </is>
      </c>
      <c r="J4852" t="inlineStr">
        <is>
          <t>Wei Chen</t>
        </is>
      </c>
      <c r="K4852" s="70" t="n">
        <v>16</v>
      </c>
      <c r="L4852" s="71" t="n">
        <v>3885194</v>
      </c>
      <c r="M4852" s="71" t="n">
        <v>62163104</v>
      </c>
      <c r="N4852" s="71" t="n">
        <v>1243262.08</v>
      </c>
      <c r="O4852" s="71" t="n">
        <v>60919841.92</v>
      </c>
      <c r="P4852" s="71" t="n">
        <v>46869814.32</v>
      </c>
      <c r="Q4852" s="71" t="n">
        <v>14050027.6</v>
      </c>
      <c r="R4852" t="inlineStr">
        <is>
          <t>TO-03</t>
        </is>
      </c>
      <c r="S4852" t="inlineStr">
        <is>
          <t>Hybrid</t>
        </is>
      </c>
      <c r="T4852" s="70" t="n">
        <v>18</v>
      </c>
      <c r="U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TY104844</t>
        </is>
      </c>
      <c r="B4853" s="68" t="n">
        <v>46303</v>
      </c>
      <c r="C4853" s="69" t="n">
        <v>2026</v>
      </c>
      <c r="D4853" t="inlineStr">
        <is>
          <t>Oct</t>
        </is>
      </c>
      <c r="E4853" t="inlineStr">
        <is>
          <t>Middle East</t>
        </is>
      </c>
      <c r="F4853" t="inlineStr">
        <is>
          <t>UAE</t>
        </is>
      </c>
      <c r="G4853" t="inlineStr">
        <is>
          <t>Corolla</t>
        </is>
      </c>
      <c r="H4853" t="inlineStr">
        <is>
          <t>Fleet</t>
        </is>
      </c>
      <c r="I4853" t="inlineStr">
        <is>
          <t>Private buyer</t>
        </is>
      </c>
      <c r="J4853" t="inlineStr">
        <is>
          <t>Shraddha Kulkarni</t>
        </is>
      </c>
      <c r="K4853" s="70" t="n">
        <v>23</v>
      </c>
      <c r="L4853" s="71" t="n">
        <v>2712311.39</v>
      </c>
      <c r="M4853" s="71" t="n">
        <v>62383161.97</v>
      </c>
      <c r="N4853" s="71" t="n">
        <v>0</v>
      </c>
      <c r="O4853" s="71" t="n">
        <v>62383161.97</v>
      </c>
      <c r="P4853" s="71" t="n">
        <v>51138143.78</v>
      </c>
      <c r="Q4853" s="71" t="n">
        <v>11245018.19</v>
      </c>
      <c r="R4853" t="inlineStr">
        <is>
          <t>DB-03</t>
        </is>
      </c>
      <c r="S4853" t="inlineStr">
        <is>
          <t>Hybrid</t>
        </is>
      </c>
      <c r="T4853" s="70" t="n">
        <v>25</v>
      </c>
      <c r="U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TY104845</t>
        </is>
      </c>
      <c r="B4854" s="68" t="n">
        <v>46303</v>
      </c>
      <c r="C4854" s="69" t="n">
        <v>2026</v>
      </c>
      <c r="D4854" t="inlineStr">
        <is>
          <t>Oct</t>
        </is>
      </c>
      <c r="E4854" t="inlineStr">
        <is>
          <t>Japan</t>
        </is>
      </c>
      <c r="F4854" t="inlineStr">
        <is>
          <t>Japan</t>
        </is>
      </c>
      <c r="G4854" t="inlineStr">
        <is>
          <t>Camry</t>
        </is>
      </c>
      <c r="H4854" t="inlineStr">
        <is>
          <t>Dealer retail</t>
        </is>
      </c>
      <c r="I4854" t="inlineStr">
        <is>
          <t>Private buyer</t>
        </is>
      </c>
      <c r="J4854" t="inlineStr">
        <is>
          <t>Wei Chen</t>
        </is>
      </c>
      <c r="K4854" s="70" t="n">
        <v>27</v>
      </c>
      <c r="L4854" s="71" t="n">
        <v>3896561.45</v>
      </c>
      <c r="M4854" s="71" t="n">
        <v>105207159.15</v>
      </c>
      <c r="N4854" s="71" t="n">
        <v>2104143.18</v>
      </c>
      <c r="O4854" s="71" t="n">
        <v>103103015.97</v>
      </c>
      <c r="P4854" s="71" t="n">
        <v>84776515.31</v>
      </c>
      <c r="Q4854" s="71" t="n">
        <v>18326500.66</v>
      </c>
      <c r="R4854" t="inlineStr">
        <is>
          <t>OS-01</t>
        </is>
      </c>
      <c r="S4854" t="inlineStr">
        <is>
          <t>Petrol</t>
        </is>
      </c>
      <c r="T4854" s="70" t="n">
        <v>29</v>
      </c>
      <c r="U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TY104846</t>
        </is>
      </c>
      <c r="B4855" s="68" t="n">
        <v>46303</v>
      </c>
      <c r="C4855" s="69" t="n">
        <v>2026</v>
      </c>
      <c r="D4855" t="inlineStr">
        <is>
          <t>Oct</t>
        </is>
      </c>
      <c r="E4855" t="inlineStr">
        <is>
          <t>Europe</t>
        </is>
      </c>
      <c r="F4855" t="inlineStr">
        <is>
          <t>France</t>
        </is>
      </c>
      <c r="G4855" t="inlineStr">
        <is>
          <t>Camry</t>
        </is>
      </c>
      <c r="H4855" t="inlineStr">
        <is>
          <t>Dealer retail</t>
        </is>
      </c>
      <c r="I4855" t="inlineStr">
        <is>
          <t>Private buyer</t>
        </is>
      </c>
      <c r="J4855" t="inlineStr">
        <is>
          <t>Sophie Müller</t>
        </is>
      </c>
      <c r="K4855" s="70" t="n">
        <v>47</v>
      </c>
      <c r="L4855" s="71" t="n">
        <v>4044220.22</v>
      </c>
      <c r="M4855" s="71" t="n">
        <v>190078350.34</v>
      </c>
      <c r="N4855" s="71" t="n">
        <v>5702350.51</v>
      </c>
      <c r="O4855" s="71" t="n">
        <v>184375999.83</v>
      </c>
      <c r="P4855" s="71" t="n">
        <v>145432460.1</v>
      </c>
      <c r="Q4855" s="71" t="n">
        <v>38943539.73</v>
      </c>
      <c r="R4855" t="inlineStr">
        <is>
          <t>PA-04</t>
        </is>
      </c>
      <c r="S4855" t="inlineStr">
        <is>
          <t>Petrol</t>
        </is>
      </c>
      <c r="T4855" s="70" t="n">
        <v>47</v>
      </c>
      <c r="U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TY104847</t>
        </is>
      </c>
      <c r="B4856" s="68" t="n">
        <v>46303</v>
      </c>
      <c r="C4856" s="69" t="n">
        <v>2026</v>
      </c>
      <c r="D4856" t="inlineStr">
        <is>
          <t>Oct</t>
        </is>
      </c>
      <c r="E4856" t="inlineStr">
        <is>
          <t>North America</t>
        </is>
      </c>
      <c r="F4856" t="inlineStr">
        <is>
          <t>USA</t>
        </is>
      </c>
      <c r="G4856" t="inlineStr">
        <is>
          <t>bZ4X</t>
        </is>
      </c>
      <c r="H4856" t="inlineStr">
        <is>
          <t>Fleet</t>
        </is>
      </c>
      <c r="I4856" t="inlineStr">
        <is>
          <t>Company fleet</t>
        </is>
      </c>
      <c r="J4856" t="inlineStr">
        <is>
          <t>Omar Haddad</t>
        </is>
      </c>
      <c r="K4856" s="70" t="n">
        <v>32</v>
      </c>
      <c r="L4856" s="71" t="n">
        <v>6735928.31</v>
      </c>
      <c r="M4856" s="71" t="n">
        <v>215549705.92</v>
      </c>
      <c r="N4856" s="71" t="n">
        <v>10777485.3</v>
      </c>
      <c r="O4856" s="71" t="n">
        <v>204772220.62</v>
      </c>
      <c r="P4856" s="71" t="n">
        <v>175756907.49</v>
      </c>
      <c r="Q4856" s="71" t="n">
        <v>29015313.13</v>
      </c>
      <c r="R4856" t="inlineStr">
        <is>
          <t>TX-03</t>
        </is>
      </c>
      <c r="S4856" t="inlineStr">
        <is>
          <t>EV</t>
        </is>
      </c>
      <c r="T4856" s="70" t="n">
        <v>34</v>
      </c>
      <c r="U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TY104848</t>
        </is>
      </c>
      <c r="B4857" s="68" t="n">
        <v>46303</v>
      </c>
      <c r="C4857" s="69" t="n">
        <v>2026</v>
      </c>
      <c r="D4857" t="inlineStr">
        <is>
          <t>Oct</t>
        </is>
      </c>
      <c r="E4857" t="inlineStr">
        <is>
          <t>North America</t>
        </is>
      </c>
      <c r="F4857" t="inlineStr">
        <is>
          <t>USA</t>
        </is>
      </c>
      <c r="G4857" t="inlineStr">
        <is>
          <t>Corolla</t>
        </is>
      </c>
      <c r="H4857" t="inlineStr">
        <is>
          <t>Dealer retail</t>
        </is>
      </c>
      <c r="I4857" t="inlineStr">
        <is>
          <t>Company fleet</t>
        </is>
      </c>
      <c r="J4857" t="inlineStr">
        <is>
          <t>Liam O'Brien</t>
        </is>
      </c>
      <c r="K4857" s="70" t="n">
        <v>31</v>
      </c>
      <c r="L4857" s="71" t="n">
        <v>2770627.26</v>
      </c>
      <c r="M4857" s="71" t="n">
        <v>85889445.06</v>
      </c>
      <c r="N4857" s="71" t="n">
        <v>0</v>
      </c>
      <c r="O4857" s="71" t="n">
        <v>85889445.06</v>
      </c>
      <c r="P4857" s="71" t="n">
        <v>70355757.42</v>
      </c>
      <c r="Q4857" s="71" t="n">
        <v>15533687.64</v>
      </c>
      <c r="R4857" t="inlineStr">
        <is>
          <t>TX-02</t>
        </is>
      </c>
      <c r="S4857" t="inlineStr">
        <is>
          <t>Hybrid</t>
        </is>
      </c>
      <c r="T4857" s="70" t="n">
        <v>33</v>
      </c>
      <c r="U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TY104849</t>
        </is>
      </c>
      <c r="B4858" s="68" t="n">
        <v>46303</v>
      </c>
      <c r="C4858" s="69" t="n">
        <v>2026</v>
      </c>
      <c r="D4858" t="inlineStr">
        <is>
          <t>Oct</t>
        </is>
      </c>
      <c r="E4858" t="inlineStr">
        <is>
          <t>Europe</t>
        </is>
      </c>
      <c r="F4858" t="inlineStr">
        <is>
          <t>Germany</t>
        </is>
      </c>
      <c r="G4858" t="inlineStr">
        <is>
          <t>Corolla</t>
        </is>
      </c>
      <c r="H4858" t="inlineStr">
        <is>
          <t>Dealer retail</t>
        </is>
      </c>
      <c r="I4858" t="inlineStr">
        <is>
          <t>Government</t>
        </is>
      </c>
      <c r="J4858" t="inlineStr">
        <is>
          <t>Lucas Martin</t>
        </is>
      </c>
      <c r="K4858" s="70" t="n">
        <v>13</v>
      </c>
      <c r="L4858" s="71" t="n">
        <v>2737109.84</v>
      </c>
      <c r="M4858" s="71" t="n">
        <v>35582427.92</v>
      </c>
      <c r="N4858" s="71" t="n">
        <v>0</v>
      </c>
      <c r="O4858" s="71" t="n">
        <v>35582427.92</v>
      </c>
      <c r="P4858" s="71" t="n">
        <v>29308488.83</v>
      </c>
      <c r="Q4858" s="71" t="n">
        <v>6273939.09</v>
      </c>
      <c r="R4858" t="inlineStr">
        <is>
          <t>BE-03</t>
        </is>
      </c>
      <c r="S4858" t="inlineStr">
        <is>
          <t>Hybrid</t>
        </is>
      </c>
      <c r="T4858" s="70" t="n">
        <v>14</v>
      </c>
      <c r="U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TY104850</t>
        </is>
      </c>
      <c r="B4859" s="68" t="n">
        <v>46304</v>
      </c>
      <c r="C4859" s="69" t="n">
        <v>2026</v>
      </c>
      <c r="D4859" t="inlineStr">
        <is>
          <t>Oct</t>
        </is>
      </c>
      <c r="E4859" t="inlineStr">
        <is>
          <t>North America</t>
        </is>
      </c>
      <c r="F4859" t="inlineStr">
        <is>
          <t>Canada</t>
        </is>
      </c>
      <c r="G4859" t="inlineStr">
        <is>
          <t>Corolla</t>
        </is>
      </c>
      <c r="H4859" t="inlineStr">
        <is>
          <t>Dealer retail</t>
        </is>
      </c>
      <c r="I4859" t="inlineStr">
        <is>
          <t>Private buyer</t>
        </is>
      </c>
      <c r="J4859" t="inlineStr">
        <is>
          <t>Arjun Mehta</t>
        </is>
      </c>
      <c r="K4859" s="70" t="n">
        <v>36</v>
      </c>
      <c r="L4859" s="71" t="n">
        <v>2983509.96</v>
      </c>
      <c r="M4859" s="71" t="n">
        <v>107406358.56</v>
      </c>
      <c r="N4859" s="71" t="n">
        <v>0</v>
      </c>
      <c r="O4859" s="71" t="n">
        <v>107406358.56</v>
      </c>
      <c r="P4859" s="71" t="n">
        <v>80510635.59999999</v>
      </c>
      <c r="Q4859" s="71" t="n">
        <v>26895722.96</v>
      </c>
      <c r="R4859" t="inlineStr">
        <is>
          <t>TO-02</t>
        </is>
      </c>
      <c r="S4859" t="inlineStr">
        <is>
          <t>Hybrid</t>
        </is>
      </c>
      <c r="T4859" s="70" t="n">
        <v>39</v>
      </c>
      <c r="U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TY104851</t>
        </is>
      </c>
      <c r="B4860" s="68" t="n">
        <v>46304</v>
      </c>
      <c r="C4860" s="69" t="n">
        <v>2026</v>
      </c>
      <c r="D4860" t="inlineStr">
        <is>
          <t>Oct</t>
        </is>
      </c>
      <c r="E4860" t="inlineStr">
        <is>
          <t>Asia</t>
        </is>
      </c>
      <c r="F4860" t="inlineStr">
        <is>
          <t>Thailand</t>
        </is>
      </c>
      <c r="G4860" t="inlineStr">
        <is>
          <t>Hilux</t>
        </is>
      </c>
      <c r="H4860" t="inlineStr">
        <is>
          <t>Online reservation</t>
        </is>
      </c>
      <c r="I4860" t="inlineStr">
        <is>
          <t>Private buyer</t>
        </is>
      </c>
      <c r="J4860" t="inlineStr">
        <is>
          <t>Ravindra Patil</t>
        </is>
      </c>
      <c r="K4860" s="70" t="n">
        <v>23</v>
      </c>
      <c r="L4860" s="71" t="n">
        <v>3834740.4</v>
      </c>
      <c r="M4860" s="71" t="n">
        <v>88199029.2</v>
      </c>
      <c r="N4860" s="71" t="n">
        <v>2645970.88</v>
      </c>
      <c r="O4860" s="71" t="n">
        <v>85553058.31999999</v>
      </c>
      <c r="P4860" s="71" t="n">
        <v>72621911.59999999</v>
      </c>
      <c r="Q4860" s="71" t="n">
        <v>12931146.72</v>
      </c>
      <c r="R4860" t="inlineStr">
        <is>
          <t>BK-02</t>
        </is>
      </c>
      <c r="S4860" t="inlineStr">
        <is>
          <t>Petrol</t>
        </is>
      </c>
      <c r="T4860" s="70" t="n">
        <v>25</v>
      </c>
      <c r="U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TY104852</t>
        </is>
      </c>
      <c r="B4861" s="68" t="n">
        <v>46304</v>
      </c>
      <c r="C4861" s="69" t="n">
        <v>2026</v>
      </c>
      <c r="D4861" t="inlineStr">
        <is>
          <t>Oct</t>
        </is>
      </c>
      <c r="E4861" t="inlineStr">
        <is>
          <t>North America</t>
        </is>
      </c>
      <c r="F4861" t="inlineStr">
        <is>
          <t>USA</t>
        </is>
      </c>
      <c r="G4861" t="inlineStr">
        <is>
          <t>RAV4</t>
        </is>
      </c>
      <c r="H4861" t="inlineStr">
        <is>
          <t>Online reservation</t>
        </is>
      </c>
      <c r="I4861" t="inlineStr">
        <is>
          <t>Private buyer</t>
        </is>
      </c>
      <c r="J4861" t="inlineStr">
        <is>
          <t>Shraddha Kulkarni</t>
        </is>
      </c>
      <c r="K4861" s="70" t="n">
        <v>41</v>
      </c>
      <c r="L4861" s="71" t="n">
        <v>3610114.21</v>
      </c>
      <c r="M4861" s="71" t="n">
        <v>148014682.61</v>
      </c>
      <c r="N4861" s="71" t="n">
        <v>0</v>
      </c>
      <c r="O4861" s="71" t="n">
        <v>148014682.61</v>
      </c>
      <c r="P4861" s="71" t="n">
        <v>112684024.04</v>
      </c>
      <c r="Q4861" s="71" t="n">
        <v>35330658.57</v>
      </c>
      <c r="R4861" t="inlineStr">
        <is>
          <t>LA-02</t>
        </is>
      </c>
      <c r="S4861" t="inlineStr">
        <is>
          <t>Hybrid</t>
        </is>
      </c>
      <c r="T4861" s="70" t="n">
        <v>44</v>
      </c>
      <c r="U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TY104853</t>
        </is>
      </c>
      <c r="B4862" s="68" t="n">
        <v>46304</v>
      </c>
      <c r="C4862" s="69" t="n">
        <v>2026</v>
      </c>
      <c r="D4862" t="inlineStr">
        <is>
          <t>Oct</t>
        </is>
      </c>
      <c r="E4862" t="inlineStr">
        <is>
          <t>Middle East</t>
        </is>
      </c>
      <c r="F4862" t="inlineStr">
        <is>
          <t>Saudi Arabia</t>
        </is>
      </c>
      <c r="G4862" t="inlineStr">
        <is>
          <t>Camry</t>
        </is>
      </c>
      <c r="H4862" t="inlineStr">
        <is>
          <t>Dealer retail</t>
        </is>
      </c>
      <c r="I4862" t="inlineStr">
        <is>
          <t>Private buyer</t>
        </is>
      </c>
      <c r="J4862" t="inlineStr">
        <is>
          <t>Yuki Sato</t>
        </is>
      </c>
      <c r="K4862" s="70" t="n">
        <v>38</v>
      </c>
      <c r="L4862" s="71" t="n">
        <v>4046260.43</v>
      </c>
      <c r="M4862" s="71" t="n">
        <v>153757896.34</v>
      </c>
      <c r="N4862" s="71" t="n">
        <v>7687894.82</v>
      </c>
      <c r="O4862" s="71" t="n">
        <v>146070001.52</v>
      </c>
      <c r="P4862" s="71" t="n">
        <v>119615032.38</v>
      </c>
      <c r="Q4862" s="71" t="n">
        <v>26454969.14</v>
      </c>
      <c r="R4862" t="inlineStr">
        <is>
          <t>RY-01</t>
        </is>
      </c>
      <c r="S4862" t="inlineStr">
        <is>
          <t>Petrol</t>
        </is>
      </c>
      <c r="T4862" s="70" t="n">
        <v>40</v>
      </c>
      <c r="U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TY104854</t>
        </is>
      </c>
      <c r="B4863" s="68" t="n">
        <v>46304</v>
      </c>
      <c r="C4863" s="69" t="n">
        <v>2026</v>
      </c>
      <c r="D4863" t="inlineStr">
        <is>
          <t>Oct</t>
        </is>
      </c>
      <c r="E4863" t="inlineStr">
        <is>
          <t>Asia</t>
        </is>
      </c>
      <c r="F4863" t="inlineStr">
        <is>
          <t>Indonesia</t>
        </is>
      </c>
      <c r="G4863" t="inlineStr">
        <is>
          <t>Land Cruiser</t>
        </is>
      </c>
      <c r="H4863" t="inlineStr">
        <is>
          <t>Fleet</t>
        </is>
      </c>
      <c r="I4863" t="inlineStr">
        <is>
          <t>Private buyer</t>
        </is>
      </c>
      <c r="J4863" t="inlineStr">
        <is>
          <t>Amir Khan</t>
        </is>
      </c>
      <c r="K4863" s="70" t="n">
        <v>20</v>
      </c>
      <c r="L4863" s="71" t="n">
        <v>8052997.97</v>
      </c>
      <c r="M4863" s="71" t="n">
        <v>161059959.4</v>
      </c>
      <c r="N4863" s="71" t="n">
        <v>8052997.97</v>
      </c>
      <c r="O4863" s="71" t="n">
        <v>153006961.43</v>
      </c>
      <c r="P4863" s="71" t="n">
        <v>111756225.32</v>
      </c>
      <c r="Q4863" s="71" t="n">
        <v>41250736.11</v>
      </c>
      <c r="R4863" t="inlineStr">
        <is>
          <t>JK-03</t>
        </is>
      </c>
      <c r="S4863" t="inlineStr">
        <is>
          <t>Hybrid</t>
        </is>
      </c>
      <c r="T4863" s="70" t="n">
        <v>22</v>
      </c>
      <c r="U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TY104855</t>
        </is>
      </c>
      <c r="B4864" s="68" t="n">
        <v>46305</v>
      </c>
      <c r="C4864" s="69" t="n">
        <v>2026</v>
      </c>
      <c r="D4864" t="inlineStr">
        <is>
          <t>Oct</t>
        </is>
      </c>
      <c r="E4864" t="inlineStr">
        <is>
          <t>Middle East</t>
        </is>
      </c>
      <c r="F4864" t="inlineStr">
        <is>
          <t>Saudi Arabia</t>
        </is>
      </c>
      <c r="G4864" t="inlineStr">
        <is>
          <t>bZ4X</t>
        </is>
      </c>
      <c r="H4864" t="inlineStr">
        <is>
          <t>Fleet</t>
        </is>
      </c>
      <c r="I4864" t="inlineStr">
        <is>
          <t>Private buyer</t>
        </is>
      </c>
      <c r="J4864" t="inlineStr">
        <is>
          <t>Aisha Bello</t>
        </is>
      </c>
      <c r="K4864" s="70" t="n">
        <v>9</v>
      </c>
      <c r="L4864" s="71" t="n">
        <v>7373196.22</v>
      </c>
      <c r="M4864" s="71" t="n">
        <v>66358765.98</v>
      </c>
      <c r="N4864" s="71" t="n">
        <v>1327175.32</v>
      </c>
      <c r="O4864" s="71" t="n">
        <v>65031590.66</v>
      </c>
      <c r="P4864" s="71" t="n">
        <v>49667453.91</v>
      </c>
      <c r="Q4864" s="71" t="n">
        <v>15364136.75</v>
      </c>
      <c r="R4864" t="inlineStr">
        <is>
          <t>RY-04</t>
        </is>
      </c>
      <c r="S4864" t="inlineStr">
        <is>
          <t>EV</t>
        </is>
      </c>
      <c r="T4864" s="70" t="n">
        <v>9</v>
      </c>
      <c r="U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TY104856</t>
        </is>
      </c>
      <c r="B4865" s="68" t="n">
        <v>46305</v>
      </c>
      <c r="C4865" s="69" t="n">
        <v>2026</v>
      </c>
      <c r="D4865" t="inlineStr">
        <is>
          <t>Oct</t>
        </is>
      </c>
      <c r="E4865" t="inlineStr">
        <is>
          <t>Europe</t>
        </is>
      </c>
      <c r="F4865" t="inlineStr">
        <is>
          <t>Germany</t>
        </is>
      </c>
      <c r="G4865" t="inlineStr">
        <is>
          <t>Prius</t>
        </is>
      </c>
      <c r="H4865" t="inlineStr">
        <is>
          <t>Dealer retail</t>
        </is>
      </c>
      <c r="I4865" t="inlineStr">
        <is>
          <t>Private buyer</t>
        </is>
      </c>
      <c r="J4865" t="inlineStr">
        <is>
          <t>Olivia Brown</t>
        </is>
      </c>
      <c r="K4865" s="70" t="n">
        <v>9</v>
      </c>
      <c r="L4865" s="71" t="n">
        <v>3827456.03</v>
      </c>
      <c r="M4865" s="71" t="n">
        <v>34447104.27</v>
      </c>
      <c r="N4865" s="71" t="n">
        <v>688942.09</v>
      </c>
      <c r="O4865" s="71" t="n">
        <v>33758162.18</v>
      </c>
      <c r="P4865" s="71" t="n">
        <v>26370102.13</v>
      </c>
      <c r="Q4865" s="71" t="n">
        <v>7388060.05</v>
      </c>
      <c r="R4865" t="inlineStr">
        <is>
          <t>BE-01</t>
        </is>
      </c>
      <c r="S4865" t="inlineStr">
        <is>
          <t>Hybrid</t>
        </is>
      </c>
      <c r="T4865" s="70" t="n">
        <v>10</v>
      </c>
      <c r="U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TY104857</t>
        </is>
      </c>
      <c r="B4866" s="68" t="n">
        <v>46305</v>
      </c>
      <c r="C4866" s="69" t="n">
        <v>2026</v>
      </c>
      <c r="D4866" t="inlineStr">
        <is>
          <t>Oct</t>
        </is>
      </c>
      <c r="E4866" t="inlineStr">
        <is>
          <t>North America</t>
        </is>
      </c>
      <c r="F4866" t="inlineStr">
        <is>
          <t>USA</t>
        </is>
      </c>
      <c r="G4866" t="inlineStr">
        <is>
          <t>Hilux</t>
        </is>
      </c>
      <c r="H4866" t="inlineStr">
        <is>
          <t>Dealer retail</t>
        </is>
      </c>
      <c r="I4866" t="inlineStr">
        <is>
          <t>Private buyer</t>
        </is>
      </c>
      <c r="J4866" t="inlineStr">
        <is>
          <t>Kofi Mensah</t>
        </is>
      </c>
      <c r="K4866" s="70" t="n">
        <v>32</v>
      </c>
      <c r="L4866" s="71" t="n">
        <v>4039370.12</v>
      </c>
      <c r="M4866" s="71" t="n">
        <v>129259843.84</v>
      </c>
      <c r="N4866" s="71" t="n">
        <v>6462992.19</v>
      </c>
      <c r="O4866" s="71" t="n">
        <v>122796851.65</v>
      </c>
      <c r="P4866" s="71" t="n">
        <v>98442047.25</v>
      </c>
      <c r="Q4866" s="71" t="n">
        <v>24354804.4</v>
      </c>
      <c r="R4866" t="inlineStr">
        <is>
          <t>LA-01</t>
        </is>
      </c>
      <c r="S4866" t="inlineStr">
        <is>
          <t>Diesel</t>
        </is>
      </c>
      <c r="T4866" s="70" t="n">
        <v>31</v>
      </c>
      <c r="U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TY104858</t>
        </is>
      </c>
      <c r="B4867" s="68" t="n">
        <v>46305</v>
      </c>
      <c r="C4867" s="69" t="n">
        <v>2026</v>
      </c>
      <c r="D4867" t="inlineStr">
        <is>
          <t>Oct</t>
        </is>
      </c>
      <c r="E4867" t="inlineStr">
        <is>
          <t>Middle East</t>
        </is>
      </c>
      <c r="F4867" t="inlineStr">
        <is>
          <t>Saudi Arabia</t>
        </is>
      </c>
      <c r="G4867" t="inlineStr">
        <is>
          <t>Land Cruiser</t>
        </is>
      </c>
      <c r="H4867" t="inlineStr">
        <is>
          <t>Dealer retail</t>
        </is>
      </c>
      <c r="I4867" t="inlineStr">
        <is>
          <t>Private buyer</t>
        </is>
      </c>
      <c r="J4867" t="inlineStr">
        <is>
          <t>Lucas Martin</t>
        </is>
      </c>
      <c r="K4867" s="70" t="n">
        <v>48</v>
      </c>
      <c r="L4867" s="71" t="n">
        <v>7371937.53</v>
      </c>
      <c r="M4867" s="71" t="n">
        <v>353853001.44</v>
      </c>
      <c r="N4867" s="71" t="n">
        <v>17692650.07</v>
      </c>
      <c r="O4867" s="71" t="n">
        <v>336160351.37</v>
      </c>
      <c r="P4867" s="71" t="n">
        <v>262137899.94</v>
      </c>
      <c r="Q4867" s="71" t="n">
        <v>74022451.43000001</v>
      </c>
      <c r="R4867" t="inlineStr">
        <is>
          <t>RY-03</t>
        </is>
      </c>
      <c r="S4867" t="inlineStr">
        <is>
          <t>Hybrid</t>
        </is>
      </c>
      <c r="T4867" s="70" t="n">
        <v>50</v>
      </c>
      <c r="U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TY104859</t>
        </is>
      </c>
      <c r="B4868" s="68" t="n">
        <v>46305</v>
      </c>
      <c r="C4868" s="69" t="n">
        <v>2026</v>
      </c>
      <c r="D4868" t="inlineStr">
        <is>
          <t>Oct</t>
        </is>
      </c>
      <c r="E4868" t="inlineStr">
        <is>
          <t>North America</t>
        </is>
      </c>
      <c r="F4868" t="inlineStr">
        <is>
          <t>Canada</t>
        </is>
      </c>
      <c r="G4868" t="inlineStr">
        <is>
          <t>Land Cruiser</t>
        </is>
      </c>
      <c r="H4868" t="inlineStr">
        <is>
          <t>Dealer retail</t>
        </is>
      </c>
      <c r="I4868" t="inlineStr">
        <is>
          <t>Private buyer</t>
        </is>
      </c>
      <c r="J4868" t="inlineStr">
        <is>
          <t>Shraddha Kulkarni</t>
        </is>
      </c>
      <c r="K4868" s="70" t="n">
        <v>51</v>
      </c>
      <c r="L4868" s="71" t="n">
        <v>7508491.62</v>
      </c>
      <c r="M4868" s="71" t="n">
        <v>382933072.62</v>
      </c>
      <c r="N4868" s="71" t="n">
        <v>0</v>
      </c>
      <c r="O4868" s="71" t="n">
        <v>382933072.62</v>
      </c>
      <c r="P4868" s="71" t="n">
        <v>287663811.25</v>
      </c>
      <c r="Q4868" s="71" t="n">
        <v>95269261.37</v>
      </c>
      <c r="R4868" t="inlineStr">
        <is>
          <t>TO-04</t>
        </is>
      </c>
      <c r="S4868" t="inlineStr">
        <is>
          <t>Hybrid</t>
        </is>
      </c>
      <c r="T4868" s="70" t="n">
        <v>56</v>
      </c>
      <c r="U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TY104860</t>
        </is>
      </c>
      <c r="B4869" s="68" t="n">
        <v>46305</v>
      </c>
      <c r="C4869" s="69" t="n">
        <v>2026</v>
      </c>
      <c r="D4869" t="inlineStr">
        <is>
          <t>Oct</t>
        </is>
      </c>
      <c r="E4869" t="inlineStr">
        <is>
          <t>North America</t>
        </is>
      </c>
      <c r="F4869" t="inlineStr">
        <is>
          <t>USA</t>
        </is>
      </c>
      <c r="G4869" t="inlineStr">
        <is>
          <t>RAV4</t>
        </is>
      </c>
      <c r="H4869" t="inlineStr">
        <is>
          <t>Dealer retail</t>
        </is>
      </c>
      <c r="I4869" t="inlineStr">
        <is>
          <t>Private buyer</t>
        </is>
      </c>
      <c r="J4869" t="inlineStr">
        <is>
          <t>Ravindra Patil</t>
        </is>
      </c>
      <c r="K4869" s="70" t="n">
        <v>46</v>
      </c>
      <c r="L4869" s="71" t="n">
        <v>3919702.2</v>
      </c>
      <c r="M4869" s="71" t="n">
        <v>180306301.2</v>
      </c>
      <c r="N4869" s="71" t="n">
        <v>3606126.02</v>
      </c>
      <c r="O4869" s="71" t="n">
        <v>176700175.18</v>
      </c>
      <c r="P4869" s="71" t="n">
        <v>134051082.72</v>
      </c>
      <c r="Q4869" s="71" t="n">
        <v>42649092.46</v>
      </c>
      <c r="R4869" t="inlineStr">
        <is>
          <t>LA-01</t>
        </is>
      </c>
      <c r="S4869" t="inlineStr">
        <is>
          <t>Petrol</t>
        </is>
      </c>
      <c r="T4869" s="70" t="n">
        <v>44</v>
      </c>
      <c r="U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TY104861</t>
        </is>
      </c>
      <c r="B4870" s="68" t="n">
        <v>46305</v>
      </c>
      <c r="C4870" s="69" t="n">
        <v>2026</v>
      </c>
      <c r="D4870" t="inlineStr">
        <is>
          <t>Oct</t>
        </is>
      </c>
      <c r="E4870" t="inlineStr">
        <is>
          <t>North America</t>
        </is>
      </c>
      <c r="F4870" t="inlineStr">
        <is>
          <t>USA</t>
        </is>
      </c>
      <c r="G4870" t="inlineStr">
        <is>
          <t>bZ4X</t>
        </is>
      </c>
      <c r="H4870" t="inlineStr">
        <is>
          <t>Dealer retail</t>
        </is>
      </c>
      <c r="I4870" t="inlineStr">
        <is>
          <t>Private buyer</t>
        </is>
      </c>
      <c r="J4870" t="inlineStr">
        <is>
          <t>Aisha Bello</t>
        </is>
      </c>
      <c r="K4870" s="70" t="n">
        <v>39</v>
      </c>
      <c r="L4870" s="71" t="n">
        <v>7085994.44</v>
      </c>
      <c r="M4870" s="71" t="n">
        <v>276353783.16</v>
      </c>
      <c r="N4870" s="71" t="n">
        <v>13817689.16</v>
      </c>
      <c r="O4870" s="71" t="n">
        <v>262536094</v>
      </c>
      <c r="P4870" s="71" t="n">
        <v>204609921.55</v>
      </c>
      <c r="Q4870" s="71" t="n">
        <v>57926172.45</v>
      </c>
      <c r="R4870" t="inlineStr">
        <is>
          <t>TX-04</t>
        </is>
      </c>
      <c r="S4870" t="inlineStr">
        <is>
          <t>EV</t>
        </is>
      </c>
      <c r="T4870" s="70" t="n">
        <v>43</v>
      </c>
      <c r="U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TY104862</t>
        </is>
      </c>
      <c r="B4871" s="68" t="n">
        <v>46305</v>
      </c>
      <c r="C4871" s="69" t="n">
        <v>2026</v>
      </c>
      <c r="D4871" t="inlineStr">
        <is>
          <t>Oct</t>
        </is>
      </c>
      <c r="E4871" t="inlineStr">
        <is>
          <t>Europe</t>
        </is>
      </c>
      <c r="F4871" t="inlineStr">
        <is>
          <t>France</t>
        </is>
      </c>
      <c r="G4871" t="inlineStr">
        <is>
          <t>Corolla</t>
        </is>
      </c>
      <c r="H4871" t="inlineStr">
        <is>
          <t>Dealer retail</t>
        </is>
      </c>
      <c r="I4871" t="inlineStr">
        <is>
          <t>Private buyer</t>
        </is>
      </c>
      <c r="J4871" t="inlineStr">
        <is>
          <t>Emma Clarke</t>
        </is>
      </c>
      <c r="K4871" s="70" t="n">
        <v>45</v>
      </c>
      <c r="L4871" s="71" t="n">
        <v>2974959.31</v>
      </c>
      <c r="M4871" s="71" t="n">
        <v>133873168.95</v>
      </c>
      <c r="N4871" s="71" t="n">
        <v>0</v>
      </c>
      <c r="O4871" s="71" t="n">
        <v>133873168.95</v>
      </c>
      <c r="P4871" s="71" t="n">
        <v>105651020.92</v>
      </c>
      <c r="Q4871" s="71" t="n">
        <v>28222148.03</v>
      </c>
      <c r="R4871" t="inlineStr">
        <is>
          <t>PA-02</t>
        </is>
      </c>
      <c r="S4871" t="inlineStr">
        <is>
          <t>Hybrid</t>
        </is>
      </c>
      <c r="T4871" s="70" t="n">
        <v>43</v>
      </c>
      <c r="U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TY104863</t>
        </is>
      </c>
      <c r="B4872" s="68" t="n">
        <v>46305</v>
      </c>
      <c r="C4872" s="69" t="n">
        <v>2026</v>
      </c>
      <c r="D4872" t="inlineStr">
        <is>
          <t>Oct</t>
        </is>
      </c>
      <c r="E4872" t="inlineStr">
        <is>
          <t>Middle East</t>
        </is>
      </c>
      <c r="F4872" t="inlineStr">
        <is>
          <t>UAE</t>
        </is>
      </c>
      <c r="G4872" t="inlineStr">
        <is>
          <t>RAV4</t>
        </is>
      </c>
      <c r="H4872" t="inlineStr">
        <is>
          <t>Dealer retail</t>
        </is>
      </c>
      <c r="I4872" t="inlineStr">
        <is>
          <t>Company fleet</t>
        </is>
      </c>
      <c r="J4872" t="inlineStr">
        <is>
          <t>Hiroshi Tanaka</t>
        </is>
      </c>
      <c r="K4872" s="70" t="n">
        <v>26</v>
      </c>
      <c r="L4872" s="71" t="n">
        <v>3575167.62</v>
      </c>
      <c r="M4872" s="71" t="n">
        <v>92954358.12</v>
      </c>
      <c r="N4872" s="71" t="n">
        <v>4647717.91</v>
      </c>
      <c r="O4872" s="71" t="n">
        <v>88306640.20999999</v>
      </c>
      <c r="P4872" s="71" t="n">
        <v>71423478.08</v>
      </c>
      <c r="Q4872" s="71" t="n">
        <v>16883162.13</v>
      </c>
      <c r="R4872" t="inlineStr">
        <is>
          <t>DB-01</t>
        </is>
      </c>
      <c r="S4872" t="inlineStr">
        <is>
          <t>Hybrid</t>
        </is>
      </c>
      <c r="T4872" s="70" t="n">
        <v>25</v>
      </c>
      <c r="U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TY104864</t>
        </is>
      </c>
      <c r="B4873" s="68" t="n">
        <v>46305</v>
      </c>
      <c r="C4873" s="69" t="n">
        <v>2026</v>
      </c>
      <c r="D4873" t="inlineStr">
        <is>
          <t>Oct</t>
        </is>
      </c>
      <c r="E4873" t="inlineStr">
        <is>
          <t>North America</t>
        </is>
      </c>
      <c r="F4873" t="inlineStr">
        <is>
          <t>Canada</t>
        </is>
      </c>
      <c r="G4873" t="inlineStr">
        <is>
          <t>RAV4</t>
        </is>
      </c>
      <c r="H4873" t="inlineStr">
        <is>
          <t>Dealer retail</t>
        </is>
      </c>
      <c r="I4873" t="inlineStr">
        <is>
          <t>Company fleet</t>
        </is>
      </c>
      <c r="J4873" t="inlineStr">
        <is>
          <t>Zoya Ahmed</t>
        </is>
      </c>
      <c r="K4873" s="70" t="n">
        <v>37</v>
      </c>
      <c r="L4873" s="71" t="n">
        <v>3621801.22</v>
      </c>
      <c r="M4873" s="71" t="n">
        <v>134006645.14</v>
      </c>
      <c r="N4873" s="71" t="n">
        <v>2680132.9</v>
      </c>
      <c r="O4873" s="71" t="n">
        <v>131326512.24</v>
      </c>
      <c r="P4873" s="71" t="n">
        <v>104640119.83</v>
      </c>
      <c r="Q4873" s="71" t="n">
        <v>26686392.41</v>
      </c>
      <c r="R4873" t="inlineStr">
        <is>
          <t>TO-03</t>
        </is>
      </c>
      <c r="S4873" t="inlineStr">
        <is>
          <t>Petrol</t>
        </is>
      </c>
      <c r="T4873" s="70" t="n">
        <v>36</v>
      </c>
      <c r="U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TY104865</t>
        </is>
      </c>
      <c r="B4874" s="68" t="n">
        <v>46306</v>
      </c>
      <c r="C4874" s="69" t="n">
        <v>2026</v>
      </c>
      <c r="D4874" t="inlineStr">
        <is>
          <t>Oct</t>
        </is>
      </c>
      <c r="E4874" t="inlineStr">
        <is>
          <t>North America</t>
        </is>
      </c>
      <c r="F4874" t="inlineStr">
        <is>
          <t>Canada</t>
        </is>
      </c>
      <c r="G4874" t="inlineStr">
        <is>
          <t>Corolla</t>
        </is>
      </c>
      <c r="H4874" t="inlineStr">
        <is>
          <t>Dealer retail</t>
        </is>
      </c>
      <c r="I4874" t="inlineStr">
        <is>
          <t>Private buyer</t>
        </is>
      </c>
      <c r="J4874" t="inlineStr">
        <is>
          <t>Omar Haddad</t>
        </is>
      </c>
      <c r="K4874" s="70" t="n">
        <v>48</v>
      </c>
      <c r="L4874" s="71" t="n">
        <v>2725291.79</v>
      </c>
      <c r="M4874" s="71" t="n">
        <v>130814005.92</v>
      </c>
      <c r="N4874" s="71" t="n">
        <v>2616280.12</v>
      </c>
      <c r="O4874" s="71" t="n">
        <v>128197725.8</v>
      </c>
      <c r="P4874" s="71" t="n">
        <v>111884879.95</v>
      </c>
      <c r="Q4874" s="71" t="n">
        <v>16312845.85</v>
      </c>
      <c r="R4874" t="inlineStr">
        <is>
          <t>TO-03</t>
        </is>
      </c>
      <c r="S4874" t="inlineStr">
        <is>
          <t>Petrol</t>
        </is>
      </c>
      <c r="T4874" s="70" t="n">
        <v>49</v>
      </c>
      <c r="U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TY104866</t>
        </is>
      </c>
      <c r="B4875" s="68" t="n">
        <v>46306</v>
      </c>
      <c r="C4875" s="69" t="n">
        <v>2026</v>
      </c>
      <c r="D4875" t="inlineStr">
        <is>
          <t>Oct</t>
        </is>
      </c>
      <c r="E4875" t="inlineStr">
        <is>
          <t>North America</t>
        </is>
      </c>
      <c r="F4875" t="inlineStr">
        <is>
          <t>Canada</t>
        </is>
      </c>
      <c r="G4875" t="inlineStr">
        <is>
          <t>RAV4</t>
        </is>
      </c>
      <c r="H4875" t="inlineStr">
        <is>
          <t>Dealer retail</t>
        </is>
      </c>
      <c r="I4875" t="inlineStr">
        <is>
          <t>Private buyer</t>
        </is>
      </c>
      <c r="J4875" t="inlineStr">
        <is>
          <t>Sophie Müller</t>
        </is>
      </c>
      <c r="K4875" s="70" t="n">
        <v>16</v>
      </c>
      <c r="L4875" s="71" t="n">
        <v>3688965.09</v>
      </c>
      <c r="M4875" s="71" t="n">
        <v>59023441.44</v>
      </c>
      <c r="N4875" s="71" t="n">
        <v>1180468.83</v>
      </c>
      <c r="O4875" s="71" t="n">
        <v>57842972.61</v>
      </c>
      <c r="P4875" s="71" t="n">
        <v>46632188.54</v>
      </c>
      <c r="Q4875" s="71" t="n">
        <v>11210784.07</v>
      </c>
      <c r="R4875" t="inlineStr">
        <is>
          <t>TO-02</t>
        </is>
      </c>
      <c r="S4875" t="inlineStr">
        <is>
          <t>Hybrid</t>
        </is>
      </c>
      <c r="T4875" s="70" t="n">
        <v>16</v>
      </c>
      <c r="U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TY104867</t>
        </is>
      </c>
      <c r="B4876" s="68" t="n">
        <v>46306</v>
      </c>
      <c r="C4876" s="69" t="n">
        <v>2026</v>
      </c>
      <c r="D4876" t="inlineStr">
        <is>
          <t>Oct</t>
        </is>
      </c>
      <c r="E4876" t="inlineStr">
        <is>
          <t>Japan</t>
        </is>
      </c>
      <c r="F4876" t="inlineStr">
        <is>
          <t>Japan</t>
        </is>
      </c>
      <c r="G4876" t="inlineStr">
        <is>
          <t>Corolla</t>
        </is>
      </c>
      <c r="H4876" t="inlineStr">
        <is>
          <t>Dealer retail</t>
        </is>
      </c>
      <c r="I4876" t="inlineStr">
        <is>
          <t>Private buyer</t>
        </is>
      </c>
      <c r="J4876" t="inlineStr">
        <is>
          <t>Mei Lin</t>
        </is>
      </c>
      <c r="K4876" s="70" t="n">
        <v>34</v>
      </c>
      <c r="L4876" s="71" t="n">
        <v>2956812.66</v>
      </c>
      <c r="M4876" s="71" t="n">
        <v>100531630.44</v>
      </c>
      <c r="N4876" s="71" t="n">
        <v>3015948.91</v>
      </c>
      <c r="O4876" s="71" t="n">
        <v>97515681.53</v>
      </c>
      <c r="P4876" s="71" t="n">
        <v>78781339.61</v>
      </c>
      <c r="Q4876" s="71" t="n">
        <v>18734341.92</v>
      </c>
      <c r="R4876" t="inlineStr">
        <is>
          <t>NG-02</t>
        </is>
      </c>
      <c r="S4876" t="inlineStr">
        <is>
          <t>Petrol</t>
        </is>
      </c>
      <c r="T4876" s="70" t="n">
        <v>33</v>
      </c>
      <c r="U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TY104868</t>
        </is>
      </c>
      <c r="B4877" s="68" t="n">
        <v>46306</v>
      </c>
      <c r="C4877" s="69" t="n">
        <v>2026</v>
      </c>
      <c r="D4877" t="inlineStr">
        <is>
          <t>Oct</t>
        </is>
      </c>
      <c r="E4877" t="inlineStr">
        <is>
          <t>Middle East</t>
        </is>
      </c>
      <c r="F4877" t="inlineStr">
        <is>
          <t>UAE</t>
        </is>
      </c>
      <c r="G4877" t="inlineStr">
        <is>
          <t>Land Cruiser</t>
        </is>
      </c>
      <c r="H4877" t="inlineStr">
        <is>
          <t>Dealer retail</t>
        </is>
      </c>
      <c r="I4877" t="inlineStr">
        <is>
          <t>Private buyer</t>
        </is>
      </c>
      <c r="J4877" t="inlineStr">
        <is>
          <t>Priya Nair</t>
        </is>
      </c>
      <c r="K4877" s="70" t="n">
        <v>9</v>
      </c>
      <c r="L4877" s="71" t="n">
        <v>8105521.43</v>
      </c>
      <c r="M4877" s="71" t="n">
        <v>72949692.87</v>
      </c>
      <c r="N4877" s="71" t="n">
        <v>3647484.64</v>
      </c>
      <c r="O4877" s="71" t="n">
        <v>69302208.23</v>
      </c>
      <c r="P4877" s="71" t="n">
        <v>51496696.6</v>
      </c>
      <c r="Q4877" s="71" t="n">
        <v>17805511.63</v>
      </c>
      <c r="R4877" t="inlineStr">
        <is>
          <t>DB-03</t>
        </is>
      </c>
      <c r="S4877" t="inlineStr">
        <is>
          <t>Petrol</t>
        </is>
      </c>
      <c r="T4877" s="70" t="n">
        <v>9</v>
      </c>
      <c r="U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TY104869</t>
        </is>
      </c>
      <c r="B4878" s="68" t="n">
        <v>46306</v>
      </c>
      <c r="C4878" s="69" t="n">
        <v>2026</v>
      </c>
      <c r="D4878" t="inlineStr">
        <is>
          <t>Oct</t>
        </is>
      </c>
      <c r="E4878" t="inlineStr">
        <is>
          <t>Japan</t>
        </is>
      </c>
      <c r="F4878" t="inlineStr">
        <is>
          <t>Japan</t>
        </is>
      </c>
      <c r="G4878" t="inlineStr">
        <is>
          <t>Corolla</t>
        </is>
      </c>
      <c r="H4878" t="inlineStr">
        <is>
          <t>Dealer retail</t>
        </is>
      </c>
      <c r="I4878" t="inlineStr">
        <is>
          <t>Private buyer</t>
        </is>
      </c>
      <c r="J4878" t="inlineStr">
        <is>
          <t>Yuki Sato</t>
        </is>
      </c>
      <c r="K4878" s="70" t="n">
        <v>2</v>
      </c>
      <c r="L4878" s="71" t="n">
        <v>2975280.22</v>
      </c>
      <c r="M4878" s="71" t="n">
        <v>5950560.44</v>
      </c>
      <c r="N4878" s="71" t="n">
        <v>119011.21</v>
      </c>
      <c r="O4878" s="71" t="n">
        <v>5831549.23</v>
      </c>
      <c r="P4878" s="71" t="n">
        <v>4668751.45</v>
      </c>
      <c r="Q4878" s="71" t="n">
        <v>1162797.78</v>
      </c>
      <c r="R4878" t="inlineStr">
        <is>
          <t>NG-01</t>
        </is>
      </c>
      <c r="S4878" t="inlineStr">
        <is>
          <t>Hybrid</t>
        </is>
      </c>
      <c r="T4878" s="70" t="n">
        <v>2</v>
      </c>
      <c r="U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TY104870</t>
        </is>
      </c>
      <c r="B4879" s="68" t="n">
        <v>46306</v>
      </c>
      <c r="C4879" s="69" t="n">
        <v>2026</v>
      </c>
      <c r="D4879" t="inlineStr">
        <is>
          <t>Oct</t>
        </is>
      </c>
      <c r="E4879" t="inlineStr">
        <is>
          <t>Europe</t>
        </is>
      </c>
      <c r="F4879" t="inlineStr">
        <is>
          <t>France</t>
        </is>
      </c>
      <c r="G4879" t="inlineStr">
        <is>
          <t>Hilux</t>
        </is>
      </c>
      <c r="H4879" t="inlineStr">
        <is>
          <t>Dealer retail</t>
        </is>
      </c>
      <c r="I4879" t="inlineStr">
        <is>
          <t>Government</t>
        </is>
      </c>
      <c r="J4879" t="inlineStr">
        <is>
          <t>Shraddha Kulkarni</t>
        </is>
      </c>
      <c r="K4879" s="70" t="n">
        <v>43</v>
      </c>
      <c r="L4879" s="71" t="n">
        <v>4260800.31</v>
      </c>
      <c r="M4879" s="71" t="n">
        <v>183214413.33</v>
      </c>
      <c r="N4879" s="71" t="n">
        <v>5496432.4</v>
      </c>
      <c r="O4879" s="71" t="n">
        <v>177717980.93</v>
      </c>
      <c r="P4879" s="71" t="n">
        <v>141485001.68</v>
      </c>
      <c r="Q4879" s="71" t="n">
        <v>36232979.25</v>
      </c>
      <c r="R4879" t="inlineStr">
        <is>
          <t>PA-04</t>
        </is>
      </c>
      <c r="S4879" t="inlineStr">
        <is>
          <t>Diesel</t>
        </is>
      </c>
      <c r="T4879" s="70" t="n">
        <v>45</v>
      </c>
      <c r="U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TY104871</t>
        </is>
      </c>
      <c r="B4880" s="68" t="n">
        <v>46306</v>
      </c>
      <c r="C4880" s="69" t="n">
        <v>2026</v>
      </c>
      <c r="D4880" t="inlineStr">
        <is>
          <t>Oct</t>
        </is>
      </c>
      <c r="E4880" t="inlineStr">
        <is>
          <t>Japan</t>
        </is>
      </c>
      <c r="F4880" t="inlineStr">
        <is>
          <t>Japan</t>
        </is>
      </c>
      <c r="G4880" t="inlineStr">
        <is>
          <t>Prius</t>
        </is>
      </c>
      <c r="H4880" t="inlineStr">
        <is>
          <t>Fleet</t>
        </is>
      </c>
      <c r="I4880" t="inlineStr">
        <is>
          <t>Private buyer</t>
        </is>
      </c>
      <c r="J4880" t="inlineStr">
        <is>
          <t>Liam O'Brien</t>
        </is>
      </c>
      <c r="K4880" s="70" t="n">
        <v>42</v>
      </c>
      <c r="L4880" s="71" t="n">
        <v>3575454.86</v>
      </c>
      <c r="M4880" s="71" t="n">
        <v>150169104.12</v>
      </c>
      <c r="N4880" s="71" t="n">
        <v>4505073.12</v>
      </c>
      <c r="O4880" s="71" t="n">
        <v>145664031</v>
      </c>
      <c r="P4880" s="71" t="n">
        <v>123369032.92</v>
      </c>
      <c r="Q4880" s="71" t="n">
        <v>22294998.08</v>
      </c>
      <c r="R4880" t="inlineStr">
        <is>
          <t>OS-04</t>
        </is>
      </c>
      <c r="S4880" t="inlineStr">
        <is>
          <t>Hybrid</t>
        </is>
      </c>
      <c r="T4880" s="70" t="n">
        <v>44</v>
      </c>
      <c r="U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TY104872</t>
        </is>
      </c>
      <c r="B4881" s="68" t="n">
        <v>46306</v>
      </c>
      <c r="C4881" s="69" t="n">
        <v>2026</v>
      </c>
      <c r="D4881" t="inlineStr">
        <is>
          <t>Oct</t>
        </is>
      </c>
      <c r="E4881" t="inlineStr">
        <is>
          <t>North America</t>
        </is>
      </c>
      <c r="F4881" t="inlineStr">
        <is>
          <t>USA</t>
        </is>
      </c>
      <c r="G4881" t="inlineStr">
        <is>
          <t>Camry</t>
        </is>
      </c>
      <c r="H4881" t="inlineStr">
        <is>
          <t>Dealer retail</t>
        </is>
      </c>
      <c r="I4881" t="inlineStr">
        <is>
          <t>Private buyer</t>
        </is>
      </c>
      <c r="J4881" t="inlineStr">
        <is>
          <t>Lucas Martin</t>
        </is>
      </c>
      <c r="K4881" s="70" t="n">
        <v>12</v>
      </c>
      <c r="L4881" s="71" t="n">
        <v>4045727.44</v>
      </c>
      <c r="M4881" s="71" t="n">
        <v>48548729.28</v>
      </c>
      <c r="N4881" s="71" t="n">
        <v>0</v>
      </c>
      <c r="O4881" s="71" t="n">
        <v>48548729.28</v>
      </c>
      <c r="P4881" s="71" t="n">
        <v>36897323.75</v>
      </c>
      <c r="Q4881" s="71" t="n">
        <v>11651405.53</v>
      </c>
      <c r="R4881" t="inlineStr">
        <is>
          <t>TX-04</t>
        </is>
      </c>
      <c r="S4881" t="inlineStr">
        <is>
          <t>Hybrid</t>
        </is>
      </c>
      <c r="T4881" s="70" t="n">
        <v>12</v>
      </c>
      <c r="U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TY104873</t>
        </is>
      </c>
      <c r="B4882" s="68" t="n">
        <v>46306</v>
      </c>
      <c r="C4882" s="69" t="n">
        <v>2026</v>
      </c>
      <c r="D4882" t="inlineStr">
        <is>
          <t>Oct</t>
        </is>
      </c>
      <c r="E4882" t="inlineStr">
        <is>
          <t>Japan</t>
        </is>
      </c>
      <c r="F4882" t="inlineStr">
        <is>
          <t>Japan</t>
        </is>
      </c>
      <c r="G4882" t="inlineStr">
        <is>
          <t>Hilux</t>
        </is>
      </c>
      <c r="H4882" t="inlineStr">
        <is>
          <t>Fleet</t>
        </is>
      </c>
      <c r="I4882" t="inlineStr">
        <is>
          <t>Private buyer</t>
        </is>
      </c>
      <c r="J4882" t="inlineStr">
        <is>
          <t>Kofi Mensah</t>
        </is>
      </c>
      <c r="K4882" s="70" t="n">
        <v>40</v>
      </c>
      <c r="L4882" s="71" t="n">
        <v>4009909.42</v>
      </c>
      <c r="M4882" s="71" t="n">
        <v>160396376.8</v>
      </c>
      <c r="N4882" s="71" t="n">
        <v>4811891.3</v>
      </c>
      <c r="O4882" s="71" t="n">
        <v>155584485.5</v>
      </c>
      <c r="P4882" s="71" t="n">
        <v>127606187.92</v>
      </c>
      <c r="Q4882" s="71" t="n">
        <v>27978297.58</v>
      </c>
      <c r="R4882" t="inlineStr">
        <is>
          <t>NG-03</t>
        </is>
      </c>
      <c r="S4882" t="inlineStr">
        <is>
          <t>Diesel</t>
        </is>
      </c>
      <c r="T4882" s="70" t="n">
        <v>44</v>
      </c>
      <c r="U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TY104874</t>
        </is>
      </c>
      <c r="B4883" s="68" t="n">
        <v>46306</v>
      </c>
      <c r="C4883" s="69" t="n">
        <v>2026</v>
      </c>
      <c r="D4883" t="inlineStr">
        <is>
          <t>Oct</t>
        </is>
      </c>
      <c r="E4883" t="inlineStr">
        <is>
          <t>North America</t>
        </is>
      </c>
      <c r="F4883" t="inlineStr">
        <is>
          <t>Canada</t>
        </is>
      </c>
      <c r="G4883" t="inlineStr">
        <is>
          <t>Land Cruiser</t>
        </is>
      </c>
      <c r="H4883" t="inlineStr">
        <is>
          <t>Dealer retail</t>
        </is>
      </c>
      <c r="I4883" t="inlineStr">
        <is>
          <t>Private buyer</t>
        </is>
      </c>
      <c r="J4883" t="inlineStr">
        <is>
          <t>Sophie Müller</t>
        </is>
      </c>
      <c r="K4883" s="70" t="n">
        <v>5</v>
      </c>
      <c r="L4883" s="71" t="n">
        <v>7667254.37</v>
      </c>
      <c r="M4883" s="71" t="n">
        <v>38336271.85</v>
      </c>
      <c r="N4883" s="71" t="n">
        <v>1150088.16</v>
      </c>
      <c r="O4883" s="71" t="n">
        <v>37186183.69</v>
      </c>
      <c r="P4883" s="71" t="n">
        <v>27703643.64</v>
      </c>
      <c r="Q4883" s="71" t="n">
        <v>9482540.050000001</v>
      </c>
      <c r="R4883" t="inlineStr">
        <is>
          <t>TO-03</t>
        </is>
      </c>
      <c r="S4883" t="inlineStr">
        <is>
          <t>Petrol</t>
        </is>
      </c>
      <c r="T4883" s="70" t="n">
        <v>5</v>
      </c>
      <c r="U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TY104875</t>
        </is>
      </c>
      <c r="B4884" s="68" t="n">
        <v>46306</v>
      </c>
      <c r="C4884" s="69" t="n">
        <v>2026</v>
      </c>
      <c r="D4884" t="inlineStr">
        <is>
          <t>Oct</t>
        </is>
      </c>
      <c r="E4884" t="inlineStr">
        <is>
          <t>Japan</t>
        </is>
      </c>
      <c r="F4884" t="inlineStr">
        <is>
          <t>Japan</t>
        </is>
      </c>
      <c r="G4884" t="inlineStr">
        <is>
          <t>RAV4</t>
        </is>
      </c>
      <c r="H4884" t="inlineStr">
        <is>
          <t>Dealer retail</t>
        </is>
      </c>
      <c r="I4884" t="inlineStr">
        <is>
          <t>Private buyer</t>
        </is>
      </c>
      <c r="J4884" t="inlineStr">
        <is>
          <t>Ravindra Patil</t>
        </is>
      </c>
      <c r="K4884" s="70" t="n">
        <v>8</v>
      </c>
      <c r="L4884" s="71" t="n">
        <v>3837954.85</v>
      </c>
      <c r="M4884" s="71" t="n">
        <v>30703638.8</v>
      </c>
      <c r="N4884" s="71" t="n">
        <v>1535181.94</v>
      </c>
      <c r="O4884" s="71" t="n">
        <v>29168456.86</v>
      </c>
      <c r="P4884" s="71" t="n">
        <v>22019265.98</v>
      </c>
      <c r="Q4884" s="71" t="n">
        <v>7149190.88</v>
      </c>
      <c r="R4884" t="inlineStr">
        <is>
          <t>TK-02</t>
        </is>
      </c>
      <c r="S4884" t="inlineStr">
        <is>
          <t>Petrol</t>
        </is>
      </c>
      <c r="T4884" s="70" t="n">
        <v>8</v>
      </c>
      <c r="U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TY104876</t>
        </is>
      </c>
      <c r="B4885" s="68" t="n">
        <v>46307</v>
      </c>
      <c r="C4885" s="69" t="n">
        <v>2026</v>
      </c>
      <c r="D4885" t="inlineStr">
        <is>
          <t>Oct</t>
        </is>
      </c>
      <c r="E4885" t="inlineStr">
        <is>
          <t>Japan</t>
        </is>
      </c>
      <c r="F4885" t="inlineStr">
        <is>
          <t>Japan</t>
        </is>
      </c>
      <c r="G4885" t="inlineStr">
        <is>
          <t>Prius</t>
        </is>
      </c>
      <c r="H4885" t="inlineStr">
        <is>
          <t>Fleet</t>
        </is>
      </c>
      <c r="I4885" t="inlineStr">
        <is>
          <t>Company fleet</t>
        </is>
      </c>
      <c r="J4885" t="inlineStr">
        <is>
          <t>Ravindra Patil</t>
        </is>
      </c>
      <c r="K4885" s="70" t="n">
        <v>40</v>
      </c>
      <c r="L4885" s="71" t="n">
        <v>3913983.19</v>
      </c>
      <c r="M4885" s="71" t="n">
        <v>156559327.6</v>
      </c>
      <c r="N4885" s="71" t="n">
        <v>4696779.83</v>
      </c>
      <c r="O4885" s="71" t="n">
        <v>151862547.77</v>
      </c>
      <c r="P4885" s="71" t="n">
        <v>113404201.87</v>
      </c>
      <c r="Q4885" s="71" t="n">
        <v>38458345.9</v>
      </c>
      <c r="R4885" t="inlineStr">
        <is>
          <t>NG-01</t>
        </is>
      </c>
      <c r="S4885" t="inlineStr">
        <is>
          <t>Hybrid</t>
        </is>
      </c>
      <c r="T4885" s="70" t="n">
        <v>43</v>
      </c>
      <c r="U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TY104877</t>
        </is>
      </c>
      <c r="B4886" s="68" t="n">
        <v>46307</v>
      </c>
      <c r="C4886" s="69" t="n">
        <v>2026</v>
      </c>
      <c r="D4886" t="inlineStr">
        <is>
          <t>Oct</t>
        </is>
      </c>
      <c r="E4886" t="inlineStr">
        <is>
          <t>Japan</t>
        </is>
      </c>
      <c r="F4886" t="inlineStr">
        <is>
          <t>Japan</t>
        </is>
      </c>
      <c r="G4886" t="inlineStr">
        <is>
          <t>RAV4</t>
        </is>
      </c>
      <c r="H4886" t="inlineStr">
        <is>
          <t>Dealer retail</t>
        </is>
      </c>
      <c r="I4886" t="inlineStr">
        <is>
          <t>Private buyer</t>
        </is>
      </c>
      <c r="J4886" t="inlineStr">
        <is>
          <t>Priya Nair</t>
        </is>
      </c>
      <c r="K4886" s="70" t="n">
        <v>21</v>
      </c>
      <c r="L4886" s="71" t="n">
        <v>3670156.5</v>
      </c>
      <c r="M4886" s="71" t="n">
        <v>77073286.5</v>
      </c>
      <c r="N4886" s="71" t="n">
        <v>2312198.59</v>
      </c>
      <c r="O4886" s="71" t="n">
        <v>74761087.91</v>
      </c>
      <c r="P4886" s="71" t="n">
        <v>57568263.87</v>
      </c>
      <c r="Q4886" s="71" t="n">
        <v>17192824.04</v>
      </c>
      <c r="R4886" t="inlineStr">
        <is>
          <t>NG-01</t>
        </is>
      </c>
      <c r="S4886" t="inlineStr">
        <is>
          <t>Petrol</t>
        </is>
      </c>
      <c r="T4886" s="70" t="n">
        <v>22</v>
      </c>
      <c r="U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TY104878</t>
        </is>
      </c>
      <c r="B4887" s="68" t="n">
        <v>46307</v>
      </c>
      <c r="C4887" s="69" t="n">
        <v>2026</v>
      </c>
      <c r="D4887" t="inlineStr">
        <is>
          <t>Oct</t>
        </is>
      </c>
      <c r="E4887" t="inlineStr">
        <is>
          <t>North America</t>
        </is>
      </c>
      <c r="F4887" t="inlineStr">
        <is>
          <t>USA</t>
        </is>
      </c>
      <c r="G4887" t="inlineStr">
        <is>
          <t>RAV4</t>
        </is>
      </c>
      <c r="H4887" t="inlineStr">
        <is>
          <t>Dealer retail</t>
        </is>
      </c>
      <c r="I4887" t="inlineStr">
        <is>
          <t>Private buyer</t>
        </is>
      </c>
      <c r="J4887" t="inlineStr">
        <is>
          <t>Priya Nair</t>
        </is>
      </c>
      <c r="K4887" s="70" t="n">
        <v>4</v>
      </c>
      <c r="L4887" s="71" t="n">
        <v>3813232.46</v>
      </c>
      <c r="M4887" s="71" t="n">
        <v>15252929.84</v>
      </c>
      <c r="N4887" s="71" t="n">
        <v>762646.49</v>
      </c>
      <c r="O4887" s="71" t="n">
        <v>14490283.35</v>
      </c>
      <c r="P4887" s="71" t="n">
        <v>11309896.49</v>
      </c>
      <c r="Q4887" s="71" t="n">
        <v>3180386.86</v>
      </c>
      <c r="R4887" t="inlineStr">
        <is>
          <t>LA-04</t>
        </is>
      </c>
      <c r="S4887" t="inlineStr">
        <is>
          <t>Petrol</t>
        </is>
      </c>
      <c r="T4887" s="70" t="n">
        <v>4</v>
      </c>
      <c r="U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TY104879</t>
        </is>
      </c>
      <c r="B4888" s="68" t="n">
        <v>46307</v>
      </c>
      <c r="C4888" s="69" t="n">
        <v>2026</v>
      </c>
      <c r="D4888" t="inlineStr">
        <is>
          <t>Oct</t>
        </is>
      </c>
      <c r="E4888" t="inlineStr">
        <is>
          <t>North America</t>
        </is>
      </c>
      <c r="F4888" t="inlineStr">
        <is>
          <t>USA</t>
        </is>
      </c>
      <c r="G4888" t="inlineStr">
        <is>
          <t>Camry</t>
        </is>
      </c>
      <c r="H4888" t="inlineStr">
        <is>
          <t>Fleet</t>
        </is>
      </c>
      <c r="I4888" t="inlineStr">
        <is>
          <t>Private buyer</t>
        </is>
      </c>
      <c r="J4888" t="inlineStr">
        <is>
          <t>Hiroshi Tanaka</t>
        </is>
      </c>
      <c r="K4888" s="70" t="n">
        <v>33</v>
      </c>
      <c r="L4888" s="71" t="n">
        <v>3841599.13</v>
      </c>
      <c r="M4888" s="71" t="n">
        <v>126772771.29</v>
      </c>
      <c r="N4888" s="71" t="n">
        <v>2535455.43</v>
      </c>
      <c r="O4888" s="71" t="n">
        <v>124237315.86</v>
      </c>
      <c r="P4888" s="71" t="n">
        <v>105471570.58</v>
      </c>
      <c r="Q4888" s="71" t="n">
        <v>18765745.28</v>
      </c>
      <c r="R4888" t="inlineStr">
        <is>
          <t>NY-02</t>
        </is>
      </c>
      <c r="S4888" t="inlineStr">
        <is>
          <t>Petrol</t>
        </is>
      </c>
      <c r="T4888" s="70" t="n">
        <v>34</v>
      </c>
      <c r="U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TY104880</t>
        </is>
      </c>
      <c r="B4889" s="68" t="n">
        <v>46308</v>
      </c>
      <c r="C4889" s="69" t="n">
        <v>2026</v>
      </c>
      <c r="D4889" t="inlineStr">
        <is>
          <t>Oct</t>
        </is>
      </c>
      <c r="E4889" t="inlineStr">
        <is>
          <t>Japan</t>
        </is>
      </c>
      <c r="F4889" t="inlineStr">
        <is>
          <t>Japan</t>
        </is>
      </c>
      <c r="G4889" t="inlineStr">
        <is>
          <t>RAV4</t>
        </is>
      </c>
      <c r="H4889" t="inlineStr">
        <is>
          <t>Fleet</t>
        </is>
      </c>
      <c r="I4889" t="inlineStr">
        <is>
          <t>Private buyer</t>
        </is>
      </c>
      <c r="J4889" t="inlineStr">
        <is>
          <t>Sophie Müller</t>
        </is>
      </c>
      <c r="K4889" s="70" t="n">
        <v>9</v>
      </c>
      <c r="L4889" s="71" t="n">
        <v>3759708.96</v>
      </c>
      <c r="M4889" s="71" t="n">
        <v>33837380.64</v>
      </c>
      <c r="N4889" s="71" t="n">
        <v>1015121.42</v>
      </c>
      <c r="O4889" s="71" t="n">
        <v>32822259.22</v>
      </c>
      <c r="P4889" s="71" t="n">
        <v>24624962.39</v>
      </c>
      <c r="Q4889" s="71" t="n">
        <v>8197296.83</v>
      </c>
      <c r="R4889" t="inlineStr">
        <is>
          <t>OS-04</t>
        </is>
      </c>
      <c r="S4889" t="inlineStr">
        <is>
          <t>Petrol</t>
        </is>
      </c>
      <c r="T4889" s="70" t="n">
        <v>9</v>
      </c>
      <c r="U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TY104881</t>
        </is>
      </c>
      <c r="B4890" s="68" t="n">
        <v>46308</v>
      </c>
      <c r="C4890" s="69" t="n">
        <v>2026</v>
      </c>
      <c r="D4890" t="inlineStr">
        <is>
          <t>Oct</t>
        </is>
      </c>
      <c r="E4890" t="inlineStr">
        <is>
          <t>Europe</t>
        </is>
      </c>
      <c r="F4890" t="inlineStr">
        <is>
          <t>Germany</t>
        </is>
      </c>
      <c r="G4890" t="inlineStr">
        <is>
          <t>RAV4</t>
        </is>
      </c>
      <c r="H4890" t="inlineStr">
        <is>
          <t>Online reservation</t>
        </is>
      </c>
      <c r="I4890" t="inlineStr">
        <is>
          <t>Private buyer</t>
        </is>
      </c>
      <c r="J4890" t="inlineStr">
        <is>
          <t>Amir Khan</t>
        </is>
      </c>
      <c r="K4890" s="70" t="n">
        <v>8</v>
      </c>
      <c r="L4890" s="71" t="n">
        <v>3903526.73</v>
      </c>
      <c r="M4890" s="71" t="n">
        <v>31228213.84</v>
      </c>
      <c r="N4890" s="71" t="n">
        <v>1561410.69</v>
      </c>
      <c r="O4890" s="71" t="n">
        <v>29666803.15</v>
      </c>
      <c r="P4890" s="71" t="n">
        <v>22499051.03</v>
      </c>
      <c r="Q4890" s="71" t="n">
        <v>7167752.12</v>
      </c>
      <c r="R4890" t="inlineStr">
        <is>
          <t>BE-01</t>
        </is>
      </c>
      <c r="S4890" t="inlineStr">
        <is>
          <t>Petrol</t>
        </is>
      </c>
      <c r="T4890" s="70" t="n">
        <v>9</v>
      </c>
      <c r="U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TY104882</t>
        </is>
      </c>
      <c r="B4891" s="68" t="n">
        <v>46309</v>
      </c>
      <c r="C4891" s="69" t="n">
        <v>2026</v>
      </c>
      <c r="D4891" t="inlineStr">
        <is>
          <t>Oct</t>
        </is>
      </c>
      <c r="E4891" t="inlineStr">
        <is>
          <t>Japan</t>
        </is>
      </c>
      <c r="F4891" t="inlineStr">
        <is>
          <t>Japan</t>
        </is>
      </c>
      <c r="G4891" t="inlineStr">
        <is>
          <t>RAV4</t>
        </is>
      </c>
      <c r="H4891" t="inlineStr">
        <is>
          <t>Dealer retail</t>
        </is>
      </c>
      <c r="I4891" t="inlineStr">
        <is>
          <t>Private buyer</t>
        </is>
      </c>
      <c r="J4891" t="inlineStr">
        <is>
          <t>Kofi Mensah</t>
        </is>
      </c>
      <c r="K4891" s="70" t="n">
        <v>51</v>
      </c>
      <c r="L4891" s="71" t="n">
        <v>3667098.59</v>
      </c>
      <c r="M4891" s="71" t="n">
        <v>187022028.09</v>
      </c>
      <c r="N4891" s="71" t="n">
        <v>0</v>
      </c>
      <c r="O4891" s="71" t="n">
        <v>187022028.09</v>
      </c>
      <c r="P4891" s="71" t="n">
        <v>142783893.4</v>
      </c>
      <c r="Q4891" s="71" t="n">
        <v>44238134.69</v>
      </c>
      <c r="R4891" t="inlineStr">
        <is>
          <t>NG-04</t>
        </is>
      </c>
      <c r="S4891" t="inlineStr">
        <is>
          <t>Hybrid</t>
        </is>
      </c>
      <c r="T4891" s="70" t="n">
        <v>54</v>
      </c>
      <c r="U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TY104883</t>
        </is>
      </c>
      <c r="B4892" s="68" t="n">
        <v>46309</v>
      </c>
      <c r="C4892" s="69" t="n">
        <v>2026</v>
      </c>
      <c r="D4892" t="inlineStr">
        <is>
          <t>Oct</t>
        </is>
      </c>
      <c r="E4892" t="inlineStr">
        <is>
          <t>Middle East</t>
        </is>
      </c>
      <c r="F4892" t="inlineStr">
        <is>
          <t>Saudi Arabia</t>
        </is>
      </c>
      <c r="G4892" t="inlineStr">
        <is>
          <t>Camry</t>
        </is>
      </c>
      <c r="H4892" t="inlineStr">
        <is>
          <t>Dealer retail</t>
        </is>
      </c>
      <c r="I4892" t="inlineStr">
        <is>
          <t>Private buyer</t>
        </is>
      </c>
      <c r="J4892" t="inlineStr">
        <is>
          <t>Noah Smith</t>
        </is>
      </c>
      <c r="K4892" s="70" t="n">
        <v>39</v>
      </c>
      <c r="L4892" s="71" t="n">
        <v>4232260.72</v>
      </c>
      <c r="M4892" s="71" t="n">
        <v>165058168.08</v>
      </c>
      <c r="N4892" s="71" t="n">
        <v>8252908.4</v>
      </c>
      <c r="O4892" s="71" t="n">
        <v>156805259.68</v>
      </c>
      <c r="P4892" s="71" t="n">
        <v>121147412.24</v>
      </c>
      <c r="Q4892" s="71" t="n">
        <v>35657847.44</v>
      </c>
      <c r="R4892" t="inlineStr">
        <is>
          <t>RY-04</t>
        </is>
      </c>
      <c r="S4892" t="inlineStr">
        <is>
          <t>Hybrid</t>
        </is>
      </c>
      <c r="T4892" s="70" t="n">
        <v>43</v>
      </c>
      <c r="U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TY104884</t>
        </is>
      </c>
      <c r="B4893" s="68" t="n">
        <v>46309</v>
      </c>
      <c r="C4893" s="69" t="n">
        <v>2026</v>
      </c>
      <c r="D4893" t="inlineStr">
        <is>
          <t>Oct</t>
        </is>
      </c>
      <c r="E4893" t="inlineStr">
        <is>
          <t>North America</t>
        </is>
      </c>
      <c r="F4893" t="inlineStr">
        <is>
          <t>USA</t>
        </is>
      </c>
      <c r="G4893" t="inlineStr">
        <is>
          <t>Land Cruiser</t>
        </is>
      </c>
      <c r="H4893" t="inlineStr">
        <is>
          <t>Fleet</t>
        </is>
      </c>
      <c r="I4893" t="inlineStr">
        <is>
          <t>Private buyer</t>
        </is>
      </c>
      <c r="J4893" t="inlineStr">
        <is>
          <t>Ravindra Patil</t>
        </is>
      </c>
      <c r="K4893" s="70" t="n">
        <v>16</v>
      </c>
      <c r="L4893" s="71" t="n">
        <v>7255899.44</v>
      </c>
      <c r="M4893" s="71" t="n">
        <v>116094391.04</v>
      </c>
      <c r="N4893" s="71" t="n">
        <v>0</v>
      </c>
      <c r="O4893" s="71" t="n">
        <v>116094391.04</v>
      </c>
      <c r="P4893" s="71" t="n">
        <v>88267521.52</v>
      </c>
      <c r="Q4893" s="71" t="n">
        <v>27826869.52</v>
      </c>
      <c r="R4893" t="inlineStr">
        <is>
          <t>LA-01</t>
        </is>
      </c>
      <c r="S4893" t="inlineStr">
        <is>
          <t>Hybrid</t>
        </is>
      </c>
      <c r="T4893" s="70" t="n">
        <v>17</v>
      </c>
      <c r="U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TY104885</t>
        </is>
      </c>
      <c r="B4894" s="68" t="n">
        <v>46309</v>
      </c>
      <c r="C4894" s="69" t="n">
        <v>2026</v>
      </c>
      <c r="D4894" t="inlineStr">
        <is>
          <t>Oct</t>
        </is>
      </c>
      <c r="E4894" t="inlineStr">
        <is>
          <t>Japan</t>
        </is>
      </c>
      <c r="F4894" t="inlineStr">
        <is>
          <t>Japan</t>
        </is>
      </c>
      <c r="G4894" t="inlineStr">
        <is>
          <t>Land Cruiser</t>
        </is>
      </c>
      <c r="H4894" t="inlineStr">
        <is>
          <t>Dealer retail</t>
        </is>
      </c>
      <c r="I4894" t="inlineStr">
        <is>
          <t>Company fleet</t>
        </is>
      </c>
      <c r="J4894" t="inlineStr">
        <is>
          <t>Ruhi Shaikh</t>
        </is>
      </c>
      <c r="K4894" s="70" t="n">
        <v>45</v>
      </c>
      <c r="L4894" s="71" t="n">
        <v>7514067.58</v>
      </c>
      <c r="M4894" s="71" t="n">
        <v>338133041.1</v>
      </c>
      <c r="N4894" s="71" t="n">
        <v>6762660.82</v>
      </c>
      <c r="O4894" s="71" t="n">
        <v>331370380.28</v>
      </c>
      <c r="P4894" s="71" t="n">
        <v>257626802.08</v>
      </c>
      <c r="Q4894" s="71" t="n">
        <v>73743578.2</v>
      </c>
      <c r="R4894" t="inlineStr">
        <is>
          <t>TK-03</t>
        </is>
      </c>
      <c r="S4894" t="inlineStr">
        <is>
          <t>Hybrid</t>
        </is>
      </c>
      <c r="T4894" s="70" t="n">
        <v>47</v>
      </c>
      <c r="U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TY104886</t>
        </is>
      </c>
      <c r="B4895" s="68" t="n">
        <v>46309</v>
      </c>
      <c r="C4895" s="69" t="n">
        <v>2026</v>
      </c>
      <c r="D4895" t="inlineStr">
        <is>
          <t>Oct</t>
        </is>
      </c>
      <c r="E4895" t="inlineStr">
        <is>
          <t>Asia</t>
        </is>
      </c>
      <c r="F4895" t="inlineStr">
        <is>
          <t>Thailand</t>
        </is>
      </c>
      <c r="G4895" t="inlineStr">
        <is>
          <t>RAV4</t>
        </is>
      </c>
      <c r="H4895" t="inlineStr">
        <is>
          <t>Dealer retail</t>
        </is>
      </c>
      <c r="I4895" t="inlineStr">
        <is>
          <t>Private buyer</t>
        </is>
      </c>
      <c r="J4895" t="inlineStr">
        <is>
          <t>Wei Chen</t>
        </is>
      </c>
      <c r="K4895" s="70" t="n">
        <v>47</v>
      </c>
      <c r="L4895" s="71" t="n">
        <v>3933513.65</v>
      </c>
      <c r="M4895" s="71" t="n">
        <v>184875141.55</v>
      </c>
      <c r="N4895" s="71" t="n">
        <v>0</v>
      </c>
      <c r="O4895" s="71" t="n">
        <v>184875141.55</v>
      </c>
      <c r="P4895" s="71" t="n">
        <v>133011092.95</v>
      </c>
      <c r="Q4895" s="71" t="n">
        <v>51864048.6</v>
      </c>
      <c r="R4895" t="inlineStr">
        <is>
          <t>BK-03</t>
        </is>
      </c>
      <c r="S4895" t="inlineStr">
        <is>
          <t>Petrol</t>
        </is>
      </c>
      <c r="T4895" s="70" t="n">
        <v>47</v>
      </c>
      <c r="U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TY104887</t>
        </is>
      </c>
      <c r="B4896" s="68" t="n">
        <v>46310</v>
      </c>
      <c r="C4896" s="69" t="n">
        <v>2026</v>
      </c>
      <c r="D4896" t="inlineStr">
        <is>
          <t>Oct</t>
        </is>
      </c>
      <c r="E4896" t="inlineStr">
        <is>
          <t>Asia</t>
        </is>
      </c>
      <c r="F4896" t="inlineStr">
        <is>
          <t>Thailand</t>
        </is>
      </c>
      <c r="G4896" t="inlineStr">
        <is>
          <t>bZ4X</t>
        </is>
      </c>
      <c r="H4896" t="inlineStr">
        <is>
          <t>Fleet</t>
        </is>
      </c>
      <c r="I4896" t="inlineStr">
        <is>
          <t>Private buyer</t>
        </is>
      </c>
      <c r="J4896" t="inlineStr">
        <is>
          <t>Ruhi Shaikh</t>
        </is>
      </c>
      <c r="K4896" s="70" t="n">
        <v>29</v>
      </c>
      <c r="L4896" s="71" t="n">
        <v>7024115.12</v>
      </c>
      <c r="M4896" s="71" t="n">
        <v>203699338.48</v>
      </c>
      <c r="N4896" s="71" t="n">
        <v>4073986.77</v>
      </c>
      <c r="O4896" s="71" t="n">
        <v>199625351.71</v>
      </c>
      <c r="P4896" s="71" t="n">
        <v>159421975.96</v>
      </c>
      <c r="Q4896" s="71" t="n">
        <v>40203375.75</v>
      </c>
      <c r="R4896" t="inlineStr">
        <is>
          <t>BK-03</t>
        </is>
      </c>
      <c r="S4896" t="inlineStr">
        <is>
          <t>EV</t>
        </is>
      </c>
      <c r="T4896" s="70" t="n">
        <v>30</v>
      </c>
      <c r="U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TY104888</t>
        </is>
      </c>
      <c r="B4897" s="68" t="n">
        <v>46310</v>
      </c>
      <c r="C4897" s="69" t="n">
        <v>2026</v>
      </c>
      <c r="D4897" t="inlineStr">
        <is>
          <t>Oct</t>
        </is>
      </c>
      <c r="E4897" t="inlineStr">
        <is>
          <t>North America</t>
        </is>
      </c>
      <c r="F4897" t="inlineStr">
        <is>
          <t>Canada</t>
        </is>
      </c>
      <c r="G4897" t="inlineStr">
        <is>
          <t>RAV4</t>
        </is>
      </c>
      <c r="H4897" t="inlineStr">
        <is>
          <t>Dealer retail</t>
        </is>
      </c>
      <c r="I4897" t="inlineStr">
        <is>
          <t>Private buyer</t>
        </is>
      </c>
      <c r="J4897" t="inlineStr">
        <is>
          <t>Ana Costa</t>
        </is>
      </c>
      <c r="K4897" s="70" t="n">
        <v>27</v>
      </c>
      <c r="L4897" s="71" t="n">
        <v>3941371.77</v>
      </c>
      <c r="M4897" s="71" t="n">
        <v>106417037.79</v>
      </c>
      <c r="N4897" s="71" t="n">
        <v>5320851.89</v>
      </c>
      <c r="O4897" s="71" t="n">
        <v>101096185.9</v>
      </c>
      <c r="P4897" s="71" t="n">
        <v>76687712.77</v>
      </c>
      <c r="Q4897" s="71" t="n">
        <v>24408473.13</v>
      </c>
      <c r="R4897" t="inlineStr">
        <is>
          <t>TO-03</t>
        </is>
      </c>
      <c r="S4897" t="inlineStr">
        <is>
          <t>Hybrid</t>
        </is>
      </c>
      <c r="T4897" s="70" t="n">
        <v>29</v>
      </c>
      <c r="U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TY104889</t>
        </is>
      </c>
      <c r="B4898" s="68" t="n">
        <v>46311</v>
      </c>
      <c r="C4898" s="69" t="n">
        <v>2026</v>
      </c>
      <c r="D4898" t="inlineStr">
        <is>
          <t>Oct</t>
        </is>
      </c>
      <c r="E4898" t="inlineStr">
        <is>
          <t>North America</t>
        </is>
      </c>
      <c r="F4898" t="inlineStr">
        <is>
          <t>USA</t>
        </is>
      </c>
      <c r="G4898" t="inlineStr">
        <is>
          <t>Prius</t>
        </is>
      </c>
      <c r="H4898" t="inlineStr">
        <is>
          <t>Dealer retail</t>
        </is>
      </c>
      <c r="I4898" t="inlineStr">
        <is>
          <t>Private buyer</t>
        </is>
      </c>
      <c r="J4898" t="inlineStr">
        <is>
          <t>Omar Haddad</t>
        </is>
      </c>
      <c r="K4898" s="70" t="n">
        <v>10</v>
      </c>
      <c r="L4898" s="71" t="n">
        <v>3765788.18</v>
      </c>
      <c r="M4898" s="71" t="n">
        <v>37657881.8</v>
      </c>
      <c r="N4898" s="71" t="n">
        <v>753157.64</v>
      </c>
      <c r="O4898" s="71" t="n">
        <v>36904724.16</v>
      </c>
      <c r="P4898" s="71" t="n">
        <v>27667360.9</v>
      </c>
      <c r="Q4898" s="71" t="n">
        <v>9237363.26</v>
      </c>
      <c r="R4898" t="inlineStr">
        <is>
          <t>TX-03</t>
        </is>
      </c>
      <c r="S4898" t="inlineStr">
        <is>
          <t>Hybrid</t>
        </is>
      </c>
      <c r="T4898" s="70" t="n">
        <v>11</v>
      </c>
      <c r="U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TY104890</t>
        </is>
      </c>
      <c r="B4899" s="68" t="n">
        <v>46311</v>
      </c>
      <c r="C4899" s="69" t="n">
        <v>2026</v>
      </c>
      <c r="D4899" t="inlineStr">
        <is>
          <t>Oct</t>
        </is>
      </c>
      <c r="E4899" t="inlineStr">
        <is>
          <t>North America</t>
        </is>
      </c>
      <c r="F4899" t="inlineStr">
        <is>
          <t>Canada</t>
        </is>
      </c>
      <c r="G4899" t="inlineStr">
        <is>
          <t>Hilux</t>
        </is>
      </c>
      <c r="H4899" t="inlineStr">
        <is>
          <t>Dealer retail</t>
        </is>
      </c>
      <c r="I4899" t="inlineStr">
        <is>
          <t>Company fleet</t>
        </is>
      </c>
      <c r="J4899" t="inlineStr">
        <is>
          <t>Fatima Al-Saud</t>
        </is>
      </c>
      <c r="K4899" s="70" t="n">
        <v>38</v>
      </c>
      <c r="L4899" s="71" t="n">
        <v>3944439.62</v>
      </c>
      <c r="M4899" s="71" t="n">
        <v>149888705.56</v>
      </c>
      <c r="N4899" s="71" t="n">
        <v>7494435.28</v>
      </c>
      <c r="O4899" s="71" t="n">
        <v>142394270.28</v>
      </c>
      <c r="P4899" s="71" t="n">
        <v>119403704.8</v>
      </c>
      <c r="Q4899" s="71" t="n">
        <v>22990565.48</v>
      </c>
      <c r="R4899" t="inlineStr">
        <is>
          <t>TO-01</t>
        </is>
      </c>
      <c r="S4899" t="inlineStr">
        <is>
          <t>Petrol</t>
        </is>
      </c>
      <c r="T4899" s="70" t="n">
        <v>41</v>
      </c>
      <c r="U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TY104891</t>
        </is>
      </c>
      <c r="B4900" s="68" t="n">
        <v>46311</v>
      </c>
      <c r="C4900" s="69" t="n">
        <v>2026</v>
      </c>
      <c r="D4900" t="inlineStr">
        <is>
          <t>Oct</t>
        </is>
      </c>
      <c r="E4900" t="inlineStr">
        <is>
          <t>Japan</t>
        </is>
      </c>
      <c r="F4900" t="inlineStr">
        <is>
          <t>Japan</t>
        </is>
      </c>
      <c r="G4900" t="inlineStr">
        <is>
          <t>RAV4</t>
        </is>
      </c>
      <c r="H4900" t="inlineStr">
        <is>
          <t>Dealer retail</t>
        </is>
      </c>
      <c r="I4900" t="inlineStr">
        <is>
          <t>Private buyer</t>
        </is>
      </c>
      <c r="J4900" t="inlineStr">
        <is>
          <t>Liam O'Brien</t>
        </is>
      </c>
      <c r="K4900" s="70" t="n">
        <v>41</v>
      </c>
      <c r="L4900" s="71" t="n">
        <v>3540448.25</v>
      </c>
      <c r="M4900" s="71" t="n">
        <v>145158378.25</v>
      </c>
      <c r="N4900" s="71" t="n">
        <v>0</v>
      </c>
      <c r="O4900" s="71" t="n">
        <v>145158378.25</v>
      </c>
      <c r="P4900" s="71" t="n">
        <v>115826807.71</v>
      </c>
      <c r="Q4900" s="71" t="n">
        <v>29331570.54</v>
      </c>
      <c r="R4900" t="inlineStr">
        <is>
          <t>NG-01</t>
        </is>
      </c>
      <c r="S4900" t="inlineStr">
        <is>
          <t>Petrol</t>
        </is>
      </c>
      <c r="T4900" s="70" t="n">
        <v>43</v>
      </c>
      <c r="U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TY104892</t>
        </is>
      </c>
      <c r="B4901" s="68" t="n">
        <v>46311</v>
      </c>
      <c r="C4901" s="69" t="n">
        <v>2026</v>
      </c>
      <c r="D4901" t="inlineStr">
        <is>
          <t>Oct</t>
        </is>
      </c>
      <c r="E4901" t="inlineStr">
        <is>
          <t>Asia</t>
        </is>
      </c>
      <c r="F4901" t="inlineStr">
        <is>
          <t>Indonesia</t>
        </is>
      </c>
      <c r="G4901" t="inlineStr">
        <is>
          <t>Prius</t>
        </is>
      </c>
      <c r="H4901" t="inlineStr">
        <is>
          <t>Fleet</t>
        </is>
      </c>
      <c r="I4901" t="inlineStr">
        <is>
          <t>Private buyer</t>
        </is>
      </c>
      <c r="J4901" t="inlineStr">
        <is>
          <t>Yuki Sato</t>
        </is>
      </c>
      <c r="K4901" s="70" t="n">
        <v>3</v>
      </c>
      <c r="L4901" s="71" t="n">
        <v>3545378.49</v>
      </c>
      <c r="M4901" s="71" t="n">
        <v>10636135.47</v>
      </c>
      <c r="N4901" s="71" t="n">
        <v>0</v>
      </c>
      <c r="O4901" s="71" t="n">
        <v>10636135.47</v>
      </c>
      <c r="P4901" s="71" t="n">
        <v>8763048.890000001</v>
      </c>
      <c r="Q4901" s="71" t="n">
        <v>1873086.58</v>
      </c>
      <c r="R4901" t="inlineStr">
        <is>
          <t>JK-04</t>
        </is>
      </c>
      <c r="S4901" t="inlineStr">
        <is>
          <t>Hybrid</t>
        </is>
      </c>
      <c r="T4901" s="70" t="n">
        <v>3</v>
      </c>
      <c r="U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TY104893</t>
        </is>
      </c>
      <c r="B4902" s="68" t="n">
        <v>46311</v>
      </c>
      <c r="C4902" s="69" t="n">
        <v>2026</v>
      </c>
      <c r="D4902" t="inlineStr">
        <is>
          <t>Oct</t>
        </is>
      </c>
      <c r="E4902" t="inlineStr">
        <is>
          <t>Japan</t>
        </is>
      </c>
      <c r="F4902" t="inlineStr">
        <is>
          <t>Japan</t>
        </is>
      </c>
      <c r="G4902" t="inlineStr">
        <is>
          <t>Land Cruiser</t>
        </is>
      </c>
      <c r="H4902" t="inlineStr">
        <is>
          <t>Dealer retail</t>
        </is>
      </c>
      <c r="I4902" t="inlineStr">
        <is>
          <t>Private buyer</t>
        </is>
      </c>
      <c r="J4902" t="inlineStr">
        <is>
          <t>Noah Smith</t>
        </is>
      </c>
      <c r="K4902" s="70" t="n">
        <v>29</v>
      </c>
      <c r="L4902" s="71" t="n">
        <v>7995794.69</v>
      </c>
      <c r="M4902" s="71" t="n">
        <v>231878046.01</v>
      </c>
      <c r="N4902" s="71" t="n">
        <v>0</v>
      </c>
      <c r="O4902" s="71" t="n">
        <v>231878046.01</v>
      </c>
      <c r="P4902" s="71" t="n">
        <v>164032204.9</v>
      </c>
      <c r="Q4902" s="71" t="n">
        <v>67845841.11</v>
      </c>
      <c r="R4902" t="inlineStr">
        <is>
          <t>OS-04</t>
        </is>
      </c>
      <c r="S4902" t="inlineStr">
        <is>
          <t>Diesel</t>
        </is>
      </c>
      <c r="T4902" s="70" t="n">
        <v>29</v>
      </c>
      <c r="U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TY104894</t>
        </is>
      </c>
      <c r="B4903" s="68" t="n">
        <v>46311</v>
      </c>
      <c r="C4903" s="69" t="n">
        <v>2026</v>
      </c>
      <c r="D4903" t="inlineStr">
        <is>
          <t>Oct</t>
        </is>
      </c>
      <c r="E4903" t="inlineStr">
        <is>
          <t>Asia</t>
        </is>
      </c>
      <c r="F4903" t="inlineStr">
        <is>
          <t>India</t>
        </is>
      </c>
      <c r="G4903" t="inlineStr">
        <is>
          <t>Corolla</t>
        </is>
      </c>
      <c r="H4903" t="inlineStr">
        <is>
          <t>Dealer retail</t>
        </is>
      </c>
      <c r="I4903" t="inlineStr">
        <is>
          <t>Private buyer</t>
        </is>
      </c>
      <c r="J4903" t="inlineStr">
        <is>
          <t>Omar Haddad</t>
        </is>
      </c>
      <c r="K4903" s="70" t="n">
        <v>2</v>
      </c>
      <c r="L4903" s="71" t="n">
        <v>2989603.02</v>
      </c>
      <c r="M4903" s="71" t="n">
        <v>5979206.04</v>
      </c>
      <c r="N4903" s="71" t="n">
        <v>179376.18</v>
      </c>
      <c r="O4903" s="71" t="n">
        <v>5799829.86</v>
      </c>
      <c r="P4903" s="71" t="n">
        <v>4421513.41</v>
      </c>
      <c r="Q4903" s="71" t="n">
        <v>1378316.45</v>
      </c>
      <c r="R4903" t="inlineStr">
        <is>
          <t>BL-02</t>
        </is>
      </c>
      <c r="S4903" t="inlineStr">
        <is>
          <t>Hybrid</t>
        </is>
      </c>
      <c r="T4903" s="70" t="n">
        <v>2</v>
      </c>
      <c r="U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TY104895</t>
        </is>
      </c>
      <c r="B4904" s="68" t="n">
        <v>46311</v>
      </c>
      <c r="C4904" s="69" t="n">
        <v>2026</v>
      </c>
      <c r="D4904" t="inlineStr">
        <is>
          <t>Oct</t>
        </is>
      </c>
      <c r="E4904" t="inlineStr">
        <is>
          <t>Asia</t>
        </is>
      </c>
      <c r="F4904" t="inlineStr">
        <is>
          <t>Indonesia</t>
        </is>
      </c>
      <c r="G4904" t="inlineStr">
        <is>
          <t>RAV4</t>
        </is>
      </c>
      <c r="H4904" t="inlineStr">
        <is>
          <t>Fleet</t>
        </is>
      </c>
      <c r="I4904" t="inlineStr">
        <is>
          <t>Private buyer</t>
        </is>
      </c>
      <c r="J4904" t="inlineStr">
        <is>
          <t>Ruhi Shaikh</t>
        </is>
      </c>
      <c r="K4904" s="70" t="n">
        <v>47</v>
      </c>
      <c r="L4904" s="71" t="n">
        <v>3731515.1</v>
      </c>
      <c r="M4904" s="71" t="n">
        <v>175381209.7</v>
      </c>
      <c r="N4904" s="71" t="n">
        <v>8769060.48</v>
      </c>
      <c r="O4904" s="71" t="n">
        <v>166612149.22</v>
      </c>
      <c r="P4904" s="71" t="n">
        <v>135121550</v>
      </c>
      <c r="Q4904" s="71" t="n">
        <v>31490599.22</v>
      </c>
      <c r="R4904" t="inlineStr">
        <is>
          <t>JK-03</t>
        </is>
      </c>
      <c r="S4904" t="inlineStr">
        <is>
          <t>Petrol</t>
        </is>
      </c>
      <c r="T4904" s="70" t="n">
        <v>52</v>
      </c>
      <c r="U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TY104896</t>
        </is>
      </c>
      <c r="B4905" s="68" t="n">
        <v>46311</v>
      </c>
      <c r="C4905" s="69" t="n">
        <v>2026</v>
      </c>
      <c r="D4905" t="inlineStr">
        <is>
          <t>Oct</t>
        </is>
      </c>
      <c r="E4905" t="inlineStr">
        <is>
          <t>Japan</t>
        </is>
      </c>
      <c r="F4905" t="inlineStr">
        <is>
          <t>Japan</t>
        </is>
      </c>
      <c r="G4905" t="inlineStr">
        <is>
          <t>RAV4</t>
        </is>
      </c>
      <c r="H4905" t="inlineStr">
        <is>
          <t>Fleet</t>
        </is>
      </c>
      <c r="I4905" t="inlineStr">
        <is>
          <t>Private buyer</t>
        </is>
      </c>
      <c r="J4905" t="inlineStr">
        <is>
          <t>Yuki Sato</t>
        </is>
      </c>
      <c r="K4905" s="70" t="n">
        <v>33</v>
      </c>
      <c r="L4905" s="71" t="n">
        <v>3667361.83</v>
      </c>
      <c r="M4905" s="71" t="n">
        <v>121022940.39</v>
      </c>
      <c r="N4905" s="71" t="n">
        <v>6051147.02</v>
      </c>
      <c r="O4905" s="71" t="n">
        <v>114971793.37</v>
      </c>
      <c r="P4905" s="71" t="n">
        <v>91435822.20999999</v>
      </c>
      <c r="Q4905" s="71" t="n">
        <v>23535971.16</v>
      </c>
      <c r="R4905" t="inlineStr">
        <is>
          <t>OS-01</t>
        </is>
      </c>
      <c r="S4905" t="inlineStr">
        <is>
          <t>Petrol</t>
        </is>
      </c>
      <c r="T4905" s="70" t="n">
        <v>36</v>
      </c>
      <c r="U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TY104897</t>
        </is>
      </c>
      <c r="B4906" s="68" t="n">
        <v>46311</v>
      </c>
      <c r="C4906" s="69" t="n">
        <v>2026</v>
      </c>
      <c r="D4906" t="inlineStr">
        <is>
          <t>Oct</t>
        </is>
      </c>
      <c r="E4906" t="inlineStr">
        <is>
          <t>Europe</t>
        </is>
      </c>
      <c r="F4906" t="inlineStr">
        <is>
          <t>UK</t>
        </is>
      </c>
      <c r="G4906" t="inlineStr">
        <is>
          <t>Camry</t>
        </is>
      </c>
      <c r="H4906" t="inlineStr">
        <is>
          <t>Online reservation</t>
        </is>
      </c>
      <c r="I4906" t="inlineStr">
        <is>
          <t>Private buyer</t>
        </is>
      </c>
      <c r="J4906" t="inlineStr">
        <is>
          <t>Emma Clarke</t>
        </is>
      </c>
      <c r="K4906" s="70" t="n">
        <v>19</v>
      </c>
      <c r="L4906" s="71" t="n">
        <v>3987871.64</v>
      </c>
      <c r="M4906" s="71" t="n">
        <v>75769561.16</v>
      </c>
      <c r="N4906" s="71" t="n">
        <v>2273086.83</v>
      </c>
      <c r="O4906" s="71" t="n">
        <v>73496474.33</v>
      </c>
      <c r="P4906" s="71" t="n">
        <v>58370267.34</v>
      </c>
      <c r="Q4906" s="71" t="n">
        <v>15126206.99</v>
      </c>
      <c r="R4906" t="inlineStr">
        <is>
          <t>LN-02</t>
        </is>
      </c>
      <c r="S4906" t="inlineStr">
        <is>
          <t>Hybrid</t>
        </is>
      </c>
      <c r="T4906" s="70" t="n">
        <v>19</v>
      </c>
      <c r="U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TY104898</t>
        </is>
      </c>
      <c r="B4907" s="68" t="n">
        <v>46311</v>
      </c>
      <c r="C4907" s="69" t="n">
        <v>2026</v>
      </c>
      <c r="D4907" t="inlineStr">
        <is>
          <t>Oct</t>
        </is>
      </c>
      <c r="E4907" t="inlineStr">
        <is>
          <t>Japan</t>
        </is>
      </c>
      <c r="F4907" t="inlineStr">
        <is>
          <t>Japan</t>
        </is>
      </c>
      <c r="G4907" t="inlineStr">
        <is>
          <t>RAV4</t>
        </is>
      </c>
      <c r="H4907" t="inlineStr">
        <is>
          <t>Fleet</t>
        </is>
      </c>
      <c r="I4907" t="inlineStr">
        <is>
          <t>Company fleet</t>
        </is>
      </c>
      <c r="J4907" t="inlineStr">
        <is>
          <t>Aisha Bello</t>
        </is>
      </c>
      <c r="K4907" s="70" t="n">
        <v>48</v>
      </c>
      <c r="L4907" s="71" t="n">
        <v>3678126.4</v>
      </c>
      <c r="M4907" s="71" t="n">
        <v>176550067.2</v>
      </c>
      <c r="N4907" s="71" t="n">
        <v>8827503.359999999</v>
      </c>
      <c r="O4907" s="71" t="n">
        <v>167722563.84</v>
      </c>
      <c r="P4907" s="71" t="n">
        <v>136686236.84</v>
      </c>
      <c r="Q4907" s="71" t="n">
        <v>31036327</v>
      </c>
      <c r="R4907" t="inlineStr">
        <is>
          <t>TK-01</t>
        </is>
      </c>
      <c r="S4907" t="inlineStr">
        <is>
          <t>Petrol</t>
        </is>
      </c>
      <c r="T4907" s="70" t="n">
        <v>51</v>
      </c>
      <c r="U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TY104899</t>
        </is>
      </c>
      <c r="B4908" s="68" t="n">
        <v>46312</v>
      </c>
      <c r="C4908" s="69" t="n">
        <v>2026</v>
      </c>
      <c r="D4908" t="inlineStr">
        <is>
          <t>Oct</t>
        </is>
      </c>
      <c r="E4908" t="inlineStr">
        <is>
          <t>North America</t>
        </is>
      </c>
      <c r="F4908" t="inlineStr">
        <is>
          <t>Canada</t>
        </is>
      </c>
      <c r="G4908" t="inlineStr">
        <is>
          <t>RAV4</t>
        </is>
      </c>
      <c r="H4908" t="inlineStr">
        <is>
          <t>Dealer retail</t>
        </is>
      </c>
      <c r="I4908" t="inlineStr">
        <is>
          <t>Company fleet</t>
        </is>
      </c>
      <c r="J4908" t="inlineStr">
        <is>
          <t>Liam O'Brien</t>
        </is>
      </c>
      <c r="K4908" s="70" t="n">
        <v>23</v>
      </c>
      <c r="L4908" s="71" t="n">
        <v>3789285.83</v>
      </c>
      <c r="M4908" s="71" t="n">
        <v>87153574.09</v>
      </c>
      <c r="N4908" s="71" t="n">
        <v>0</v>
      </c>
      <c r="O4908" s="71" t="n">
        <v>87153574.09</v>
      </c>
      <c r="P4908" s="71" t="n">
        <v>64711787.25</v>
      </c>
      <c r="Q4908" s="71" t="n">
        <v>22441786.84</v>
      </c>
      <c r="R4908" t="inlineStr">
        <is>
          <t>TO-03</t>
        </is>
      </c>
      <c r="S4908" t="inlineStr">
        <is>
          <t>Hybrid</t>
        </is>
      </c>
      <c r="T4908" s="70" t="n">
        <v>23</v>
      </c>
      <c r="U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TY104900</t>
        </is>
      </c>
      <c r="B4909" s="68" t="n">
        <v>46312</v>
      </c>
      <c r="C4909" s="69" t="n">
        <v>2026</v>
      </c>
      <c r="D4909" t="inlineStr">
        <is>
          <t>Oct</t>
        </is>
      </c>
      <c r="E4909" t="inlineStr">
        <is>
          <t>Japan</t>
        </is>
      </c>
      <c r="F4909" t="inlineStr">
        <is>
          <t>Japan</t>
        </is>
      </c>
      <c r="G4909" t="inlineStr">
        <is>
          <t>Prius</t>
        </is>
      </c>
      <c r="H4909" t="inlineStr">
        <is>
          <t>Dealer retail</t>
        </is>
      </c>
      <c r="I4909" t="inlineStr">
        <is>
          <t>Company fleet</t>
        </is>
      </c>
      <c r="J4909" t="inlineStr">
        <is>
          <t>Kofi Mensah</t>
        </is>
      </c>
      <c r="K4909" s="70" t="n">
        <v>7</v>
      </c>
      <c r="L4909" s="71" t="n">
        <v>3873184.55</v>
      </c>
      <c r="M4909" s="71" t="n">
        <v>27112291.85</v>
      </c>
      <c r="N4909" s="71" t="n">
        <v>542245.84</v>
      </c>
      <c r="O4909" s="71" t="n">
        <v>26570046.01</v>
      </c>
      <c r="P4909" s="71" t="n">
        <v>19112678.28</v>
      </c>
      <c r="Q4909" s="71" t="n">
        <v>7457367.73</v>
      </c>
      <c r="R4909" t="inlineStr">
        <is>
          <t>OS-02</t>
        </is>
      </c>
      <c r="S4909" t="inlineStr">
        <is>
          <t>Hybrid</t>
        </is>
      </c>
      <c r="T4909" s="70" t="n">
        <v>7</v>
      </c>
      <c r="U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TY104901</t>
        </is>
      </c>
      <c r="B4910" s="68" t="n">
        <v>46312</v>
      </c>
      <c r="C4910" s="69" t="n">
        <v>2026</v>
      </c>
      <c r="D4910" t="inlineStr">
        <is>
          <t>Oct</t>
        </is>
      </c>
      <c r="E4910" t="inlineStr">
        <is>
          <t>Japan</t>
        </is>
      </c>
      <c r="F4910" t="inlineStr">
        <is>
          <t>Japan</t>
        </is>
      </c>
      <c r="G4910" t="inlineStr">
        <is>
          <t>Corolla</t>
        </is>
      </c>
      <c r="H4910" t="inlineStr">
        <is>
          <t>Dealer retail</t>
        </is>
      </c>
      <c r="I4910" t="inlineStr">
        <is>
          <t>Private buyer</t>
        </is>
      </c>
      <c r="J4910" t="inlineStr">
        <is>
          <t>Liam O'Brien</t>
        </is>
      </c>
      <c r="K4910" s="70" t="n">
        <v>27</v>
      </c>
      <c r="L4910" s="71" t="n">
        <v>2915378.49</v>
      </c>
      <c r="M4910" s="71" t="n">
        <v>78715219.23</v>
      </c>
      <c r="N4910" s="71" t="n">
        <v>0</v>
      </c>
      <c r="O4910" s="71" t="n">
        <v>78715219.23</v>
      </c>
      <c r="P4910" s="71" t="n">
        <v>62192765.94</v>
      </c>
      <c r="Q4910" s="71" t="n">
        <v>16522453.29</v>
      </c>
      <c r="R4910" t="inlineStr">
        <is>
          <t>NG-01</t>
        </is>
      </c>
      <c r="S4910" t="inlineStr">
        <is>
          <t>Petrol</t>
        </is>
      </c>
      <c r="T4910" s="70" t="n">
        <v>26</v>
      </c>
      <c r="U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TY104902</t>
        </is>
      </c>
      <c r="B4911" s="68" t="n">
        <v>46312</v>
      </c>
      <c r="C4911" s="69" t="n">
        <v>2026</v>
      </c>
      <c r="D4911" t="inlineStr">
        <is>
          <t>Oct</t>
        </is>
      </c>
      <c r="E4911" t="inlineStr">
        <is>
          <t>Japan</t>
        </is>
      </c>
      <c r="F4911" t="inlineStr">
        <is>
          <t>Japan</t>
        </is>
      </c>
      <c r="G4911" t="inlineStr">
        <is>
          <t>RAV4</t>
        </is>
      </c>
      <c r="H4911" t="inlineStr">
        <is>
          <t>Dealer retail</t>
        </is>
      </c>
      <c r="I4911" t="inlineStr">
        <is>
          <t>Private buyer</t>
        </is>
      </c>
      <c r="J4911" t="inlineStr">
        <is>
          <t>Kofi Mensah</t>
        </is>
      </c>
      <c r="K4911" s="70" t="n">
        <v>48</v>
      </c>
      <c r="L4911" s="71" t="n">
        <v>3889900.94</v>
      </c>
      <c r="M4911" s="71" t="n">
        <v>186715245.12</v>
      </c>
      <c r="N4911" s="71" t="n">
        <v>9335762.26</v>
      </c>
      <c r="O4911" s="71" t="n">
        <v>177379482.86</v>
      </c>
      <c r="P4911" s="71" t="n">
        <v>141691062.76</v>
      </c>
      <c r="Q4911" s="71" t="n">
        <v>35688420.1</v>
      </c>
      <c r="R4911" t="inlineStr">
        <is>
          <t>OS-01</t>
        </is>
      </c>
      <c r="S4911" t="inlineStr">
        <is>
          <t>Hybrid</t>
        </is>
      </c>
      <c r="T4911" s="70" t="n">
        <v>51</v>
      </c>
      <c r="U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TY104903</t>
        </is>
      </c>
      <c r="B4912" s="68" t="n">
        <v>46312</v>
      </c>
      <c r="C4912" s="69" t="n">
        <v>2026</v>
      </c>
      <c r="D4912" t="inlineStr">
        <is>
          <t>Oct</t>
        </is>
      </c>
      <c r="E4912" t="inlineStr">
        <is>
          <t>Middle East</t>
        </is>
      </c>
      <c r="F4912" t="inlineStr">
        <is>
          <t>Saudi Arabia</t>
        </is>
      </c>
      <c r="G4912" t="inlineStr">
        <is>
          <t>Corolla</t>
        </is>
      </c>
      <c r="H4912" t="inlineStr">
        <is>
          <t>Dealer retail</t>
        </is>
      </c>
      <c r="I4912" t="inlineStr">
        <is>
          <t>Private buyer</t>
        </is>
      </c>
      <c r="J4912" t="inlineStr">
        <is>
          <t>Ana Costa</t>
        </is>
      </c>
      <c r="K4912" s="70" t="n">
        <v>24</v>
      </c>
      <c r="L4912" s="71" t="n">
        <v>2864829.5</v>
      </c>
      <c r="M4912" s="71" t="n">
        <v>68755908</v>
      </c>
      <c r="N4912" s="71" t="n">
        <v>3437795.4</v>
      </c>
      <c r="O4912" s="71" t="n">
        <v>65318112.6</v>
      </c>
      <c r="P4912" s="71" t="n">
        <v>55098681.08</v>
      </c>
      <c r="Q4912" s="71" t="n">
        <v>10219431.52</v>
      </c>
      <c r="R4912" t="inlineStr">
        <is>
          <t>RY-02</t>
        </is>
      </c>
      <c r="S4912" t="inlineStr">
        <is>
          <t>Petrol</t>
        </is>
      </c>
      <c r="T4912" s="70" t="n">
        <v>26</v>
      </c>
      <c r="U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TY104904</t>
        </is>
      </c>
      <c r="B4913" s="68" t="n">
        <v>46312</v>
      </c>
      <c r="C4913" s="69" t="n">
        <v>2026</v>
      </c>
      <c r="D4913" t="inlineStr">
        <is>
          <t>Oct</t>
        </is>
      </c>
      <c r="E4913" t="inlineStr">
        <is>
          <t>North America</t>
        </is>
      </c>
      <c r="F4913" t="inlineStr">
        <is>
          <t>Canada</t>
        </is>
      </c>
      <c r="G4913" t="inlineStr">
        <is>
          <t>RAV4</t>
        </is>
      </c>
      <c r="H4913" t="inlineStr">
        <is>
          <t>Fleet</t>
        </is>
      </c>
      <c r="I4913" t="inlineStr">
        <is>
          <t>Private buyer</t>
        </is>
      </c>
      <c r="J4913" t="inlineStr">
        <is>
          <t>Priya Nair</t>
        </is>
      </c>
      <c r="K4913" s="70" t="n">
        <v>33</v>
      </c>
      <c r="L4913" s="71" t="n">
        <v>3666442.67</v>
      </c>
      <c r="M4913" s="71" t="n">
        <v>120992608.11</v>
      </c>
      <c r="N4913" s="71" t="n">
        <v>6049630.41</v>
      </c>
      <c r="O4913" s="71" t="n">
        <v>114942977.7</v>
      </c>
      <c r="P4913" s="71" t="n">
        <v>93676181.06</v>
      </c>
      <c r="Q4913" s="71" t="n">
        <v>21266796.64</v>
      </c>
      <c r="R4913" t="inlineStr">
        <is>
          <t>TO-04</t>
        </is>
      </c>
      <c r="S4913" t="inlineStr">
        <is>
          <t>Hybrid</t>
        </is>
      </c>
      <c r="T4913" s="70" t="n">
        <v>36</v>
      </c>
      <c r="U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TY104905</t>
        </is>
      </c>
      <c r="B4914" s="68" t="n">
        <v>46312</v>
      </c>
      <c r="C4914" s="69" t="n">
        <v>2026</v>
      </c>
      <c r="D4914" t="inlineStr">
        <is>
          <t>Oct</t>
        </is>
      </c>
      <c r="E4914" t="inlineStr">
        <is>
          <t>Japan</t>
        </is>
      </c>
      <c r="F4914" t="inlineStr">
        <is>
          <t>Japan</t>
        </is>
      </c>
      <c r="G4914" t="inlineStr">
        <is>
          <t>Corolla</t>
        </is>
      </c>
      <c r="H4914" t="inlineStr">
        <is>
          <t>Online reservation</t>
        </is>
      </c>
      <c r="I4914" t="inlineStr">
        <is>
          <t>Private buyer</t>
        </is>
      </c>
      <c r="J4914" t="inlineStr">
        <is>
          <t>Emma Clarke</t>
        </is>
      </c>
      <c r="K4914" s="70" t="n">
        <v>24</v>
      </c>
      <c r="L4914" s="71" t="n">
        <v>2892451.39</v>
      </c>
      <c r="M4914" s="71" t="n">
        <v>69418833.36</v>
      </c>
      <c r="N4914" s="71" t="n">
        <v>0</v>
      </c>
      <c r="O4914" s="71" t="n">
        <v>69418833.36</v>
      </c>
      <c r="P4914" s="71" t="n">
        <v>53044506.61</v>
      </c>
      <c r="Q4914" s="71" t="n">
        <v>16374326.75</v>
      </c>
      <c r="R4914" t="inlineStr">
        <is>
          <t>OS-04</t>
        </is>
      </c>
      <c r="S4914" t="inlineStr">
        <is>
          <t>Hybrid</t>
        </is>
      </c>
      <c r="T4914" s="70" t="n">
        <v>25</v>
      </c>
      <c r="U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TY104906</t>
        </is>
      </c>
      <c r="B4915" s="68" t="n">
        <v>46312</v>
      </c>
      <c r="C4915" s="69" t="n">
        <v>2026</v>
      </c>
      <c r="D4915" t="inlineStr">
        <is>
          <t>Oct</t>
        </is>
      </c>
      <c r="E4915" t="inlineStr">
        <is>
          <t>North America</t>
        </is>
      </c>
      <c r="F4915" t="inlineStr">
        <is>
          <t>USA</t>
        </is>
      </c>
      <c r="G4915" t="inlineStr">
        <is>
          <t>Corolla</t>
        </is>
      </c>
      <c r="H4915" t="inlineStr">
        <is>
          <t>Dealer retail</t>
        </is>
      </c>
      <c r="I4915" t="inlineStr">
        <is>
          <t>Private buyer</t>
        </is>
      </c>
      <c r="J4915" t="inlineStr">
        <is>
          <t>Liam O'Brien</t>
        </is>
      </c>
      <c r="K4915" s="70" t="n">
        <v>3</v>
      </c>
      <c r="L4915" s="71" t="n">
        <v>2974065.67</v>
      </c>
      <c r="M4915" s="71" t="n">
        <v>8922197.01</v>
      </c>
      <c r="N4915" s="71" t="n">
        <v>446109.85</v>
      </c>
      <c r="O4915" s="71" t="n">
        <v>8476087.16</v>
      </c>
      <c r="P4915" s="71" t="n">
        <v>6974565.09</v>
      </c>
      <c r="Q4915" s="71" t="n">
        <v>1501522.07</v>
      </c>
      <c r="R4915" t="inlineStr">
        <is>
          <t>NY-02</t>
        </is>
      </c>
      <c r="S4915" t="inlineStr">
        <is>
          <t>Petrol</t>
        </is>
      </c>
      <c r="T4915" s="70" t="n">
        <v>3</v>
      </c>
      <c r="U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TY104907</t>
        </is>
      </c>
      <c r="B4916" s="68" t="n">
        <v>46312</v>
      </c>
      <c r="C4916" s="69" t="n">
        <v>2026</v>
      </c>
      <c r="D4916" t="inlineStr">
        <is>
          <t>Oct</t>
        </is>
      </c>
      <c r="E4916" t="inlineStr">
        <is>
          <t>North America</t>
        </is>
      </c>
      <c r="F4916" t="inlineStr">
        <is>
          <t>Canada</t>
        </is>
      </c>
      <c r="G4916" t="inlineStr">
        <is>
          <t>Camry</t>
        </is>
      </c>
      <c r="H4916" t="inlineStr">
        <is>
          <t>Fleet</t>
        </is>
      </c>
      <c r="I4916" t="inlineStr">
        <is>
          <t>Private buyer</t>
        </is>
      </c>
      <c r="J4916" t="inlineStr">
        <is>
          <t>Ravindra Patil</t>
        </is>
      </c>
      <c r="K4916" s="70" t="n">
        <v>6</v>
      </c>
      <c r="L4916" s="71" t="n">
        <v>3970052.35</v>
      </c>
      <c r="M4916" s="71" t="n">
        <v>23820314.1</v>
      </c>
      <c r="N4916" s="71" t="n">
        <v>714609.42</v>
      </c>
      <c r="O4916" s="71" t="n">
        <v>23105704.68</v>
      </c>
      <c r="P4916" s="71" t="n">
        <v>18721232.44</v>
      </c>
      <c r="Q4916" s="71" t="n">
        <v>4384472.24</v>
      </c>
      <c r="R4916" t="inlineStr">
        <is>
          <t>TO-02</t>
        </is>
      </c>
      <c r="S4916" t="inlineStr">
        <is>
          <t>Petrol</t>
        </is>
      </c>
      <c r="T4916" s="70" t="n">
        <v>7</v>
      </c>
      <c r="U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TY104908</t>
        </is>
      </c>
      <c r="B4917" s="68" t="n">
        <v>46312</v>
      </c>
      <c r="C4917" s="69" t="n">
        <v>2026</v>
      </c>
      <c r="D4917" t="inlineStr">
        <is>
          <t>Oct</t>
        </is>
      </c>
      <c r="E4917" t="inlineStr">
        <is>
          <t>North America</t>
        </is>
      </c>
      <c r="F4917" t="inlineStr">
        <is>
          <t>USA</t>
        </is>
      </c>
      <c r="G4917" t="inlineStr">
        <is>
          <t>bZ4X</t>
        </is>
      </c>
      <c r="H4917" t="inlineStr">
        <is>
          <t>Dealer retail</t>
        </is>
      </c>
      <c r="I4917" t="inlineStr">
        <is>
          <t>Private buyer</t>
        </is>
      </c>
      <c r="J4917" t="inlineStr">
        <is>
          <t>Ravindra Patil</t>
        </is>
      </c>
      <c r="K4917" s="70" t="n">
        <v>9</v>
      </c>
      <c r="L4917" s="71" t="n">
        <v>7225005.32</v>
      </c>
      <c r="M4917" s="71" t="n">
        <v>65025047.88</v>
      </c>
      <c r="N4917" s="71" t="n">
        <v>1950751.44</v>
      </c>
      <c r="O4917" s="71" t="n">
        <v>63074296.44</v>
      </c>
      <c r="P4917" s="71" t="n">
        <v>49879842.45</v>
      </c>
      <c r="Q4917" s="71" t="n">
        <v>13194453.99</v>
      </c>
      <c r="R4917" t="inlineStr">
        <is>
          <t>NY-04</t>
        </is>
      </c>
      <c r="S4917" t="inlineStr">
        <is>
          <t>EV</t>
        </is>
      </c>
      <c r="T4917" s="70" t="n">
        <v>10</v>
      </c>
      <c r="U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TY104909</t>
        </is>
      </c>
      <c r="B4918" s="68" t="n">
        <v>46312</v>
      </c>
      <c r="C4918" s="69" t="n">
        <v>2026</v>
      </c>
      <c r="D4918" t="inlineStr">
        <is>
          <t>Oct</t>
        </is>
      </c>
      <c r="E4918" t="inlineStr">
        <is>
          <t>Middle East</t>
        </is>
      </c>
      <c r="F4918" t="inlineStr">
        <is>
          <t>Saudi Arabia</t>
        </is>
      </c>
      <c r="G4918" t="inlineStr">
        <is>
          <t>Camry</t>
        </is>
      </c>
      <c r="H4918" t="inlineStr">
        <is>
          <t>Dealer retail</t>
        </is>
      </c>
      <c r="I4918" t="inlineStr">
        <is>
          <t>Private buyer</t>
        </is>
      </c>
      <c r="J4918" t="inlineStr">
        <is>
          <t>Noah Smith</t>
        </is>
      </c>
      <c r="K4918" s="70" t="n">
        <v>20</v>
      </c>
      <c r="L4918" s="71" t="n">
        <v>3760573.69</v>
      </c>
      <c r="M4918" s="71" t="n">
        <v>75211473.8</v>
      </c>
      <c r="N4918" s="71" t="n">
        <v>3760573.69</v>
      </c>
      <c r="O4918" s="71" t="n">
        <v>71450900.11</v>
      </c>
      <c r="P4918" s="71" t="n">
        <v>61500940.57</v>
      </c>
      <c r="Q4918" s="71" t="n">
        <v>9949959.539999999</v>
      </c>
      <c r="R4918" t="inlineStr">
        <is>
          <t>RY-01</t>
        </is>
      </c>
      <c r="S4918" t="inlineStr">
        <is>
          <t>Hybrid</t>
        </is>
      </c>
      <c r="T4918" s="70" t="n">
        <v>22</v>
      </c>
      <c r="U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TY104910</t>
        </is>
      </c>
      <c r="B4919" s="68" t="n">
        <v>46313</v>
      </c>
      <c r="C4919" s="69" t="n">
        <v>2026</v>
      </c>
      <c r="D4919" t="inlineStr">
        <is>
          <t>Oct</t>
        </is>
      </c>
      <c r="E4919" t="inlineStr">
        <is>
          <t>Japan</t>
        </is>
      </c>
      <c r="F4919" t="inlineStr">
        <is>
          <t>Japan</t>
        </is>
      </c>
      <c r="G4919" t="inlineStr">
        <is>
          <t>RAV4</t>
        </is>
      </c>
      <c r="H4919" t="inlineStr">
        <is>
          <t>Dealer retail</t>
        </is>
      </c>
      <c r="I4919" t="inlineStr">
        <is>
          <t>Company fleet</t>
        </is>
      </c>
      <c r="J4919" t="inlineStr">
        <is>
          <t>Omar Haddad</t>
        </is>
      </c>
      <c r="K4919" s="70" t="n">
        <v>55</v>
      </c>
      <c r="L4919" s="71" t="n">
        <v>3663624.33</v>
      </c>
      <c r="M4919" s="71" t="n">
        <v>201499338.15</v>
      </c>
      <c r="N4919" s="71" t="n">
        <v>4029986.76</v>
      </c>
      <c r="O4919" s="71" t="n">
        <v>197469351.39</v>
      </c>
      <c r="P4919" s="71" t="n">
        <v>155552692.82</v>
      </c>
      <c r="Q4919" s="71" t="n">
        <v>41916658.57</v>
      </c>
      <c r="R4919" t="inlineStr">
        <is>
          <t>NG-02</t>
        </is>
      </c>
      <c r="S4919" t="inlineStr">
        <is>
          <t>Hybrid</t>
        </is>
      </c>
      <c r="T4919" s="70" t="n">
        <v>53</v>
      </c>
      <c r="U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TY104911</t>
        </is>
      </c>
      <c r="B4920" s="68" t="n">
        <v>46313</v>
      </c>
      <c r="C4920" s="69" t="n">
        <v>2026</v>
      </c>
      <c r="D4920" t="inlineStr">
        <is>
          <t>Oct</t>
        </is>
      </c>
      <c r="E4920" t="inlineStr">
        <is>
          <t>North America</t>
        </is>
      </c>
      <c r="F4920" t="inlineStr">
        <is>
          <t>USA</t>
        </is>
      </c>
      <c r="G4920" t="inlineStr">
        <is>
          <t>RAV4</t>
        </is>
      </c>
      <c r="H4920" t="inlineStr">
        <is>
          <t>Fleet</t>
        </is>
      </c>
      <c r="I4920" t="inlineStr">
        <is>
          <t>Private buyer</t>
        </is>
      </c>
      <c r="J4920" t="inlineStr">
        <is>
          <t>Ana Costa</t>
        </is>
      </c>
      <c r="K4920" s="70" t="n">
        <v>29</v>
      </c>
      <c r="L4920" s="71" t="n">
        <v>3731664.28</v>
      </c>
      <c r="M4920" s="71" t="n">
        <v>108218264.12</v>
      </c>
      <c r="N4920" s="71" t="n">
        <v>2164365.28</v>
      </c>
      <c r="O4920" s="71" t="n">
        <v>106053898.84</v>
      </c>
      <c r="P4920" s="71" t="n">
        <v>80306130.05</v>
      </c>
      <c r="Q4920" s="71" t="n">
        <v>25747768.79</v>
      </c>
      <c r="R4920" t="inlineStr">
        <is>
          <t>LA-01</t>
        </is>
      </c>
      <c r="S4920" t="inlineStr">
        <is>
          <t>Petrol</t>
        </is>
      </c>
      <c r="T4920" s="70" t="n">
        <v>28</v>
      </c>
      <c r="U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TY104912</t>
        </is>
      </c>
      <c r="B4921" s="68" t="n">
        <v>46313</v>
      </c>
      <c r="C4921" s="69" t="n">
        <v>2026</v>
      </c>
      <c r="D4921" t="inlineStr">
        <is>
          <t>Oct</t>
        </is>
      </c>
      <c r="E4921" t="inlineStr">
        <is>
          <t>Middle East</t>
        </is>
      </c>
      <c r="F4921" t="inlineStr">
        <is>
          <t>Saudi Arabia</t>
        </is>
      </c>
      <c r="G4921" t="inlineStr">
        <is>
          <t>Prius</t>
        </is>
      </c>
      <c r="H4921" t="inlineStr">
        <is>
          <t>Dealer retail</t>
        </is>
      </c>
      <c r="I4921" t="inlineStr">
        <is>
          <t>Company fleet</t>
        </is>
      </c>
      <c r="J4921" t="inlineStr">
        <is>
          <t>Omar Haddad</t>
        </is>
      </c>
      <c r="K4921" s="70" t="n">
        <v>34</v>
      </c>
      <c r="L4921" s="71" t="n">
        <v>3601121.29</v>
      </c>
      <c r="M4921" s="71" t="n">
        <v>122438123.86</v>
      </c>
      <c r="N4921" s="71" t="n">
        <v>2448762.48</v>
      </c>
      <c r="O4921" s="71" t="n">
        <v>119989361.38</v>
      </c>
      <c r="P4921" s="71" t="n">
        <v>99271091.68000001</v>
      </c>
      <c r="Q4921" s="71" t="n">
        <v>20718269.7</v>
      </c>
      <c r="R4921" t="inlineStr">
        <is>
          <t>RY-03</t>
        </is>
      </c>
      <c r="S4921" t="inlineStr">
        <is>
          <t>Hybrid</t>
        </is>
      </c>
      <c r="T4921" s="70" t="n">
        <v>35</v>
      </c>
      <c r="U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TY104913</t>
        </is>
      </c>
      <c r="B4922" s="68" t="n">
        <v>46313</v>
      </c>
      <c r="C4922" s="69" t="n">
        <v>2026</v>
      </c>
      <c r="D4922" t="inlineStr">
        <is>
          <t>Oct</t>
        </is>
      </c>
      <c r="E4922" t="inlineStr">
        <is>
          <t>Asia</t>
        </is>
      </c>
      <c r="F4922" t="inlineStr">
        <is>
          <t>Thailand</t>
        </is>
      </c>
      <c r="G4922" t="inlineStr">
        <is>
          <t>RAV4</t>
        </is>
      </c>
      <c r="H4922" t="inlineStr">
        <is>
          <t>Dealer retail</t>
        </is>
      </c>
      <c r="I4922" t="inlineStr">
        <is>
          <t>Private buyer</t>
        </is>
      </c>
      <c r="J4922" t="inlineStr">
        <is>
          <t>Hiroshi Tanaka</t>
        </is>
      </c>
      <c r="K4922" s="70" t="n">
        <v>49</v>
      </c>
      <c r="L4922" s="71" t="n">
        <v>3929756.1</v>
      </c>
      <c r="M4922" s="71" t="n">
        <v>192558048.9</v>
      </c>
      <c r="N4922" s="71" t="n">
        <v>0</v>
      </c>
      <c r="O4922" s="71" t="n">
        <v>192558048.9</v>
      </c>
      <c r="P4922" s="71" t="n">
        <v>134006357.08</v>
      </c>
      <c r="Q4922" s="71" t="n">
        <v>58551691.82</v>
      </c>
      <c r="R4922" t="inlineStr">
        <is>
          <t>BK-04</t>
        </is>
      </c>
      <c r="S4922" t="inlineStr">
        <is>
          <t>Hybrid</t>
        </is>
      </c>
      <c r="T4922" s="70" t="n">
        <v>49</v>
      </c>
      <c r="U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TY104914</t>
        </is>
      </c>
      <c r="B4923" s="68" t="n">
        <v>46313</v>
      </c>
      <c r="C4923" s="69" t="n">
        <v>2026</v>
      </c>
      <c r="D4923" t="inlineStr">
        <is>
          <t>Oct</t>
        </is>
      </c>
      <c r="E4923" t="inlineStr">
        <is>
          <t>Europe</t>
        </is>
      </c>
      <c r="F4923" t="inlineStr">
        <is>
          <t>France</t>
        </is>
      </c>
      <c r="G4923" t="inlineStr">
        <is>
          <t>RAV4</t>
        </is>
      </c>
      <c r="H4923" t="inlineStr">
        <is>
          <t>Dealer retail</t>
        </is>
      </c>
      <c r="I4923" t="inlineStr">
        <is>
          <t>Private buyer</t>
        </is>
      </c>
      <c r="J4923" t="inlineStr">
        <is>
          <t>Shraddha Kulkarni</t>
        </is>
      </c>
      <c r="K4923" s="70" t="n">
        <v>16</v>
      </c>
      <c r="L4923" s="71" t="n">
        <v>3607940.09</v>
      </c>
      <c r="M4923" s="71" t="n">
        <v>57727041.44</v>
      </c>
      <c r="N4923" s="71" t="n">
        <v>2886352.07</v>
      </c>
      <c r="O4923" s="71" t="n">
        <v>54840689.37</v>
      </c>
      <c r="P4923" s="71" t="n">
        <v>44643794.09</v>
      </c>
      <c r="Q4923" s="71" t="n">
        <v>10196895.28</v>
      </c>
      <c r="R4923" t="inlineStr">
        <is>
          <t>PA-01</t>
        </is>
      </c>
      <c r="S4923" t="inlineStr">
        <is>
          <t>Petrol</t>
        </is>
      </c>
      <c r="T4923" s="70" t="n">
        <v>16</v>
      </c>
      <c r="U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TY104915</t>
        </is>
      </c>
      <c r="B4924" s="68" t="n">
        <v>46313</v>
      </c>
      <c r="C4924" s="69" t="n">
        <v>2026</v>
      </c>
      <c r="D4924" t="inlineStr">
        <is>
          <t>Oct</t>
        </is>
      </c>
      <c r="E4924" t="inlineStr">
        <is>
          <t>Europe</t>
        </is>
      </c>
      <c r="F4924" t="inlineStr">
        <is>
          <t>UK</t>
        </is>
      </c>
      <c r="G4924" t="inlineStr">
        <is>
          <t>Prius</t>
        </is>
      </c>
      <c r="H4924" t="inlineStr">
        <is>
          <t>Dealer retail</t>
        </is>
      </c>
      <c r="I4924" t="inlineStr">
        <is>
          <t>Private buyer</t>
        </is>
      </c>
      <c r="J4924" t="inlineStr">
        <is>
          <t>Noah Smith</t>
        </is>
      </c>
      <c r="K4924" s="70" t="n">
        <v>2</v>
      </c>
      <c r="L4924" s="71" t="n">
        <v>3579487.83</v>
      </c>
      <c r="M4924" s="71" t="n">
        <v>7158975.66</v>
      </c>
      <c r="N4924" s="71" t="n">
        <v>357948.78</v>
      </c>
      <c r="O4924" s="71" t="n">
        <v>6801026.88</v>
      </c>
      <c r="P4924" s="71" t="n">
        <v>5481324.02</v>
      </c>
      <c r="Q4924" s="71" t="n">
        <v>1319702.86</v>
      </c>
      <c r="R4924" t="inlineStr">
        <is>
          <t>LN-01</t>
        </is>
      </c>
      <c r="S4924" t="inlineStr">
        <is>
          <t>Hybrid</t>
        </is>
      </c>
      <c r="T4924" s="70" t="n">
        <v>2</v>
      </c>
      <c r="U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TY104916</t>
        </is>
      </c>
      <c r="B4925" s="68" t="n">
        <v>46313</v>
      </c>
      <c r="C4925" s="69" t="n">
        <v>2026</v>
      </c>
      <c r="D4925" t="inlineStr">
        <is>
          <t>Oct</t>
        </is>
      </c>
      <c r="E4925" t="inlineStr">
        <is>
          <t>Europe</t>
        </is>
      </c>
      <c r="F4925" t="inlineStr">
        <is>
          <t>France</t>
        </is>
      </c>
      <c r="G4925" t="inlineStr">
        <is>
          <t>Camry</t>
        </is>
      </c>
      <c r="H4925" t="inlineStr">
        <is>
          <t>Online reservation</t>
        </is>
      </c>
      <c r="I4925" t="inlineStr">
        <is>
          <t>Private buyer</t>
        </is>
      </c>
      <c r="J4925" t="inlineStr">
        <is>
          <t>Ruhi Shaikh</t>
        </is>
      </c>
      <c r="K4925" s="70" t="n">
        <v>22</v>
      </c>
      <c r="L4925" s="71" t="n">
        <v>4236043.45</v>
      </c>
      <c r="M4925" s="71" t="n">
        <v>93192955.90000001</v>
      </c>
      <c r="N4925" s="71" t="n">
        <v>4659647.8</v>
      </c>
      <c r="O4925" s="71" t="n">
        <v>88533308.09999999</v>
      </c>
      <c r="P4925" s="71" t="n">
        <v>70600536.75</v>
      </c>
      <c r="Q4925" s="71" t="n">
        <v>17932771.35</v>
      </c>
      <c r="R4925" t="inlineStr">
        <is>
          <t>PA-04</t>
        </is>
      </c>
      <c r="S4925" t="inlineStr">
        <is>
          <t>Petrol</t>
        </is>
      </c>
      <c r="T4925" s="70" t="n">
        <v>22</v>
      </c>
      <c r="U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TY104917</t>
        </is>
      </c>
      <c r="B4926" s="68" t="n">
        <v>46313</v>
      </c>
      <c r="C4926" s="69" t="n">
        <v>2026</v>
      </c>
      <c r="D4926" t="inlineStr">
        <is>
          <t>Oct</t>
        </is>
      </c>
      <c r="E4926" t="inlineStr">
        <is>
          <t>Europe</t>
        </is>
      </c>
      <c r="F4926" t="inlineStr">
        <is>
          <t>France</t>
        </is>
      </c>
      <c r="G4926" t="inlineStr">
        <is>
          <t>Camry</t>
        </is>
      </c>
      <c r="H4926" t="inlineStr">
        <is>
          <t>Dealer retail</t>
        </is>
      </c>
      <c r="I4926" t="inlineStr">
        <is>
          <t>Government</t>
        </is>
      </c>
      <c r="J4926" t="inlineStr">
        <is>
          <t>Priya Nair</t>
        </is>
      </c>
      <c r="K4926" s="70" t="n">
        <v>17</v>
      </c>
      <c r="L4926" s="71" t="n">
        <v>3981414.79</v>
      </c>
      <c r="M4926" s="71" t="n">
        <v>67684051.43000001</v>
      </c>
      <c r="N4926" s="71" t="n">
        <v>1353681.03</v>
      </c>
      <c r="O4926" s="71" t="n">
        <v>66330370.4</v>
      </c>
      <c r="P4926" s="71" t="n">
        <v>54753828.62</v>
      </c>
      <c r="Q4926" s="71" t="n">
        <v>11576541.78</v>
      </c>
      <c r="R4926" t="inlineStr">
        <is>
          <t>PA-04</t>
        </is>
      </c>
      <c r="S4926" t="inlineStr">
        <is>
          <t>Hybrid</t>
        </is>
      </c>
      <c r="T4926" s="70" t="n">
        <v>16</v>
      </c>
      <c r="U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TY104918</t>
        </is>
      </c>
      <c r="B4927" s="68" t="n">
        <v>46313</v>
      </c>
      <c r="C4927" s="69" t="n">
        <v>2026</v>
      </c>
      <c r="D4927" t="inlineStr">
        <is>
          <t>Oct</t>
        </is>
      </c>
      <c r="E4927" t="inlineStr">
        <is>
          <t>Asia</t>
        </is>
      </c>
      <c r="F4927" t="inlineStr">
        <is>
          <t>Indonesia</t>
        </is>
      </c>
      <c r="G4927" t="inlineStr">
        <is>
          <t>bZ4X</t>
        </is>
      </c>
      <c r="H4927" t="inlineStr">
        <is>
          <t>Dealer retail</t>
        </is>
      </c>
      <c r="I4927" t="inlineStr">
        <is>
          <t>Government</t>
        </is>
      </c>
      <c r="J4927" t="inlineStr">
        <is>
          <t>Arjun Mehta</t>
        </is>
      </c>
      <c r="K4927" s="70" t="n">
        <v>20</v>
      </c>
      <c r="L4927" s="71" t="n">
        <v>6712595.03</v>
      </c>
      <c r="M4927" s="71" t="n">
        <v>134251900.6</v>
      </c>
      <c r="N4927" s="71" t="n">
        <v>4027557.02</v>
      </c>
      <c r="O4927" s="71" t="n">
        <v>130224343.58</v>
      </c>
      <c r="P4927" s="71" t="n">
        <v>111716140.41</v>
      </c>
      <c r="Q4927" s="71" t="n">
        <v>18508203.17</v>
      </c>
      <c r="R4927" t="inlineStr">
        <is>
          <t>JK-01</t>
        </is>
      </c>
      <c r="S4927" t="inlineStr">
        <is>
          <t>EV</t>
        </is>
      </c>
      <c r="T4927" s="70" t="n">
        <v>20</v>
      </c>
      <c r="U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TY104919</t>
        </is>
      </c>
      <c r="B4928" s="68" t="n">
        <v>46313</v>
      </c>
      <c r="C4928" s="69" t="n">
        <v>2026</v>
      </c>
      <c r="D4928" t="inlineStr">
        <is>
          <t>Oct</t>
        </is>
      </c>
      <c r="E4928" t="inlineStr">
        <is>
          <t>North America</t>
        </is>
      </c>
      <c r="F4928" t="inlineStr">
        <is>
          <t>USA</t>
        </is>
      </c>
      <c r="G4928" t="inlineStr">
        <is>
          <t>bZ4X</t>
        </is>
      </c>
      <c r="H4928" t="inlineStr">
        <is>
          <t>Dealer retail</t>
        </is>
      </c>
      <c r="I4928" t="inlineStr">
        <is>
          <t>Private buyer</t>
        </is>
      </c>
      <c r="J4928" t="inlineStr">
        <is>
          <t>Sara Rossi</t>
        </is>
      </c>
      <c r="K4928" s="70" t="n">
        <v>49</v>
      </c>
      <c r="L4928" s="71" t="n">
        <v>7208495.4</v>
      </c>
      <c r="M4928" s="71" t="n">
        <v>353216274.6</v>
      </c>
      <c r="N4928" s="71" t="n">
        <v>10596488.24</v>
      </c>
      <c r="O4928" s="71" t="n">
        <v>342619786.36</v>
      </c>
      <c r="P4928" s="71" t="n">
        <v>255544464.32</v>
      </c>
      <c r="Q4928" s="71" t="n">
        <v>87075322.04000001</v>
      </c>
      <c r="R4928" t="inlineStr">
        <is>
          <t>TX-02</t>
        </is>
      </c>
      <c r="S4928" t="inlineStr">
        <is>
          <t>EV</t>
        </is>
      </c>
      <c r="T4928" s="70" t="n">
        <v>49</v>
      </c>
      <c r="U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TY104920</t>
        </is>
      </c>
      <c r="B4929" s="68" t="n">
        <v>46313</v>
      </c>
      <c r="C4929" s="69" t="n">
        <v>2026</v>
      </c>
      <c r="D4929" t="inlineStr">
        <is>
          <t>Oct</t>
        </is>
      </c>
      <c r="E4929" t="inlineStr">
        <is>
          <t>Japan</t>
        </is>
      </c>
      <c r="F4929" t="inlineStr">
        <is>
          <t>Japan</t>
        </is>
      </c>
      <c r="G4929" t="inlineStr">
        <is>
          <t>RAV4</t>
        </is>
      </c>
      <c r="H4929" t="inlineStr">
        <is>
          <t>Dealer retail</t>
        </is>
      </c>
      <c r="I4929" t="inlineStr">
        <is>
          <t>Government</t>
        </is>
      </c>
      <c r="J4929" t="inlineStr">
        <is>
          <t>Liam O'Brien</t>
        </is>
      </c>
      <c r="K4929" s="70" t="n">
        <v>28</v>
      </c>
      <c r="L4929" s="71" t="n">
        <v>3600173.9</v>
      </c>
      <c r="M4929" s="71" t="n">
        <v>100804869.2</v>
      </c>
      <c r="N4929" s="71" t="n">
        <v>3024146.08</v>
      </c>
      <c r="O4929" s="71" t="n">
        <v>97780723.12</v>
      </c>
      <c r="P4929" s="71" t="n">
        <v>80568479.36</v>
      </c>
      <c r="Q4929" s="71" t="n">
        <v>17212243.76</v>
      </c>
      <c r="R4929" t="inlineStr">
        <is>
          <t>TK-01</t>
        </is>
      </c>
      <c r="S4929" t="inlineStr">
        <is>
          <t>Hybrid</t>
        </is>
      </c>
      <c r="T4929" s="70" t="n">
        <v>27</v>
      </c>
      <c r="U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TY104921</t>
        </is>
      </c>
      <c r="B4930" s="68" t="n">
        <v>46313</v>
      </c>
      <c r="C4930" s="69" t="n">
        <v>2026</v>
      </c>
      <c r="D4930" t="inlineStr">
        <is>
          <t>Oct</t>
        </is>
      </c>
      <c r="E4930" t="inlineStr">
        <is>
          <t>Europe</t>
        </is>
      </c>
      <c r="F4930" t="inlineStr">
        <is>
          <t>UK</t>
        </is>
      </c>
      <c r="G4930" t="inlineStr">
        <is>
          <t>RAV4</t>
        </is>
      </c>
      <c r="H4930" t="inlineStr">
        <is>
          <t>Fleet</t>
        </is>
      </c>
      <c r="I4930" t="inlineStr">
        <is>
          <t>Private buyer</t>
        </is>
      </c>
      <c r="J4930" t="inlineStr">
        <is>
          <t>Shraddha Kulkarni</t>
        </is>
      </c>
      <c r="K4930" s="70" t="n">
        <v>22</v>
      </c>
      <c r="L4930" s="71" t="n">
        <v>3613866.6</v>
      </c>
      <c r="M4930" s="71" t="n">
        <v>79505065.2</v>
      </c>
      <c r="N4930" s="71" t="n">
        <v>1590101.3</v>
      </c>
      <c r="O4930" s="71" t="n">
        <v>77914963.90000001</v>
      </c>
      <c r="P4930" s="71" t="n">
        <v>60890702.02</v>
      </c>
      <c r="Q4930" s="71" t="n">
        <v>17024261.88</v>
      </c>
      <c r="R4930" t="inlineStr">
        <is>
          <t>LN-01</t>
        </is>
      </c>
      <c r="S4930" t="inlineStr">
        <is>
          <t>Petrol</t>
        </is>
      </c>
      <c r="T4930" s="70" t="n">
        <v>22</v>
      </c>
      <c r="U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TY104922</t>
        </is>
      </c>
      <c r="B4931" s="68" t="n">
        <v>46313</v>
      </c>
      <c r="C4931" s="69" t="n">
        <v>2026</v>
      </c>
      <c r="D4931" t="inlineStr">
        <is>
          <t>Oct</t>
        </is>
      </c>
      <c r="E4931" t="inlineStr">
        <is>
          <t>Europe</t>
        </is>
      </c>
      <c r="F4931" t="inlineStr">
        <is>
          <t>Germany</t>
        </is>
      </c>
      <c r="G4931" t="inlineStr">
        <is>
          <t>Prius</t>
        </is>
      </c>
      <c r="H4931" t="inlineStr">
        <is>
          <t>Dealer retail</t>
        </is>
      </c>
      <c r="I4931" t="inlineStr">
        <is>
          <t>Company fleet</t>
        </is>
      </c>
      <c r="J4931" t="inlineStr">
        <is>
          <t>Aisha Bello</t>
        </is>
      </c>
      <c r="K4931" s="70" t="n">
        <v>50</v>
      </c>
      <c r="L4931" s="71" t="n">
        <v>3801144.87</v>
      </c>
      <c r="M4931" s="71" t="n">
        <v>190057243.5</v>
      </c>
      <c r="N4931" s="71" t="n">
        <v>5701717.3</v>
      </c>
      <c r="O4931" s="71" t="n">
        <v>184355526.2</v>
      </c>
      <c r="P4931" s="71" t="n">
        <v>145026098.51</v>
      </c>
      <c r="Q4931" s="71" t="n">
        <v>39329427.69</v>
      </c>
      <c r="R4931" t="inlineStr">
        <is>
          <t>BE-01</t>
        </is>
      </c>
      <c r="S4931" t="inlineStr">
        <is>
          <t>Hybrid</t>
        </is>
      </c>
      <c r="T4931" s="70" t="n">
        <v>54</v>
      </c>
      <c r="U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TY104923</t>
        </is>
      </c>
      <c r="B4932" s="68" t="n">
        <v>46314</v>
      </c>
      <c r="C4932" s="69" t="n">
        <v>2026</v>
      </c>
      <c r="D4932" t="inlineStr">
        <is>
          <t>Oct</t>
        </is>
      </c>
      <c r="E4932" t="inlineStr">
        <is>
          <t>Europe</t>
        </is>
      </c>
      <c r="F4932" t="inlineStr">
        <is>
          <t>UK</t>
        </is>
      </c>
      <c r="G4932" t="inlineStr">
        <is>
          <t>RAV4</t>
        </is>
      </c>
      <c r="H4932" t="inlineStr">
        <is>
          <t>Fleet</t>
        </is>
      </c>
      <c r="I4932" t="inlineStr">
        <is>
          <t>Private buyer</t>
        </is>
      </c>
      <c r="J4932" t="inlineStr">
        <is>
          <t>Ana Costa</t>
        </is>
      </c>
      <c r="K4932" s="70" t="n">
        <v>3</v>
      </c>
      <c r="L4932" s="71" t="n">
        <v>3878182.92</v>
      </c>
      <c r="M4932" s="71" t="n">
        <v>11634548.76</v>
      </c>
      <c r="N4932" s="71" t="n">
        <v>0</v>
      </c>
      <c r="O4932" s="71" t="n">
        <v>11634548.76</v>
      </c>
      <c r="P4932" s="71" t="n">
        <v>8447887.73</v>
      </c>
      <c r="Q4932" s="71" t="n">
        <v>3186661.03</v>
      </c>
      <c r="R4932" t="inlineStr">
        <is>
          <t>LN-03</t>
        </is>
      </c>
      <c r="S4932" t="inlineStr">
        <is>
          <t>Petrol</t>
        </is>
      </c>
      <c r="T4932" s="70" t="n">
        <v>3</v>
      </c>
      <c r="U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TY104924</t>
        </is>
      </c>
      <c r="B4933" s="68" t="n">
        <v>46314</v>
      </c>
      <c r="C4933" s="69" t="n">
        <v>2026</v>
      </c>
      <c r="D4933" t="inlineStr">
        <is>
          <t>Oct</t>
        </is>
      </c>
      <c r="E4933" t="inlineStr">
        <is>
          <t>Asia</t>
        </is>
      </c>
      <c r="F4933" t="inlineStr">
        <is>
          <t>India</t>
        </is>
      </c>
      <c r="G4933" t="inlineStr">
        <is>
          <t>Hilux</t>
        </is>
      </c>
      <c r="H4933" t="inlineStr">
        <is>
          <t>Dealer retail</t>
        </is>
      </c>
      <c r="I4933" t="inlineStr">
        <is>
          <t>Company fleet</t>
        </is>
      </c>
      <c r="J4933" t="inlineStr">
        <is>
          <t>Shraddha Kulkarni</t>
        </is>
      </c>
      <c r="K4933" s="70" t="n">
        <v>47</v>
      </c>
      <c r="L4933" s="71" t="n">
        <v>4252658.52</v>
      </c>
      <c r="M4933" s="71" t="n">
        <v>199874950.44</v>
      </c>
      <c r="N4933" s="71" t="n">
        <v>9993747.52</v>
      </c>
      <c r="O4933" s="71" t="n">
        <v>189881202.92</v>
      </c>
      <c r="P4933" s="71" t="n">
        <v>155435208.46</v>
      </c>
      <c r="Q4933" s="71" t="n">
        <v>34445994.46</v>
      </c>
      <c r="R4933" t="inlineStr">
        <is>
          <t>DL-03</t>
        </is>
      </c>
      <c r="S4933" t="inlineStr">
        <is>
          <t>Diesel</t>
        </is>
      </c>
      <c r="T4933" s="70" t="n">
        <v>51</v>
      </c>
      <c r="U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TY104925</t>
        </is>
      </c>
      <c r="B4934" s="68" t="n">
        <v>46314</v>
      </c>
      <c r="C4934" s="69" t="n">
        <v>2026</v>
      </c>
      <c r="D4934" t="inlineStr">
        <is>
          <t>Oct</t>
        </is>
      </c>
      <c r="E4934" t="inlineStr">
        <is>
          <t>Japan</t>
        </is>
      </c>
      <c r="F4934" t="inlineStr">
        <is>
          <t>Japan</t>
        </is>
      </c>
      <c r="G4934" t="inlineStr">
        <is>
          <t>RAV4</t>
        </is>
      </c>
      <c r="H4934" t="inlineStr">
        <is>
          <t>Dealer retail</t>
        </is>
      </c>
      <c r="I4934" t="inlineStr">
        <is>
          <t>Private buyer</t>
        </is>
      </c>
      <c r="J4934" t="inlineStr">
        <is>
          <t>Omar Haddad</t>
        </is>
      </c>
      <c r="K4934" s="70" t="n">
        <v>26</v>
      </c>
      <c r="L4934" s="71" t="n">
        <v>3606103.16</v>
      </c>
      <c r="M4934" s="71" t="n">
        <v>93758682.16</v>
      </c>
      <c r="N4934" s="71" t="n">
        <v>4687934.11</v>
      </c>
      <c r="O4934" s="71" t="n">
        <v>89070748.05</v>
      </c>
      <c r="P4934" s="71" t="n">
        <v>76293853.64</v>
      </c>
      <c r="Q4934" s="71" t="n">
        <v>12776894.41</v>
      </c>
      <c r="R4934" t="inlineStr">
        <is>
          <t>OS-04</t>
        </is>
      </c>
      <c r="S4934" t="inlineStr">
        <is>
          <t>Hybrid</t>
        </is>
      </c>
      <c r="T4934" s="70" t="n">
        <v>28</v>
      </c>
      <c r="U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TY104926</t>
        </is>
      </c>
      <c r="B4935" s="68" t="n">
        <v>46314</v>
      </c>
      <c r="C4935" s="69" t="n">
        <v>2026</v>
      </c>
      <c r="D4935" t="inlineStr">
        <is>
          <t>Oct</t>
        </is>
      </c>
      <c r="E4935" t="inlineStr">
        <is>
          <t>Europe</t>
        </is>
      </c>
      <c r="F4935" t="inlineStr">
        <is>
          <t>UK</t>
        </is>
      </c>
      <c r="G4935" t="inlineStr">
        <is>
          <t>Corolla</t>
        </is>
      </c>
      <c r="H4935" t="inlineStr">
        <is>
          <t>Fleet</t>
        </is>
      </c>
      <c r="I4935" t="inlineStr">
        <is>
          <t>Private buyer</t>
        </is>
      </c>
      <c r="J4935" t="inlineStr">
        <is>
          <t>Kofi Mensah</t>
        </is>
      </c>
      <c r="K4935" s="70" t="n">
        <v>4</v>
      </c>
      <c r="L4935" s="71" t="n">
        <v>2729650.77</v>
      </c>
      <c r="M4935" s="71" t="n">
        <v>10918603.08</v>
      </c>
      <c r="N4935" s="71" t="n">
        <v>0</v>
      </c>
      <c r="O4935" s="71" t="n">
        <v>10918603.08</v>
      </c>
      <c r="P4935" s="71" t="n">
        <v>9314954.73</v>
      </c>
      <c r="Q4935" s="71" t="n">
        <v>1603648.35</v>
      </c>
      <c r="R4935" t="inlineStr">
        <is>
          <t>LN-03</t>
        </is>
      </c>
      <c r="S4935" t="inlineStr">
        <is>
          <t>Hybrid</t>
        </is>
      </c>
      <c r="T4935" s="70" t="n">
        <v>4</v>
      </c>
      <c r="U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TY104927</t>
        </is>
      </c>
      <c r="B4936" s="68" t="n">
        <v>46314</v>
      </c>
      <c r="C4936" s="69" t="n">
        <v>2026</v>
      </c>
      <c r="D4936" t="inlineStr">
        <is>
          <t>Oct</t>
        </is>
      </c>
      <c r="E4936" t="inlineStr">
        <is>
          <t>Japan</t>
        </is>
      </c>
      <c r="F4936" t="inlineStr">
        <is>
          <t>Japan</t>
        </is>
      </c>
      <c r="G4936" t="inlineStr">
        <is>
          <t>RAV4</t>
        </is>
      </c>
      <c r="H4936" t="inlineStr">
        <is>
          <t>Online reservation</t>
        </is>
      </c>
      <c r="I4936" t="inlineStr">
        <is>
          <t>Private buyer</t>
        </is>
      </c>
      <c r="J4936" t="inlineStr">
        <is>
          <t>Lucas Martin</t>
        </is>
      </c>
      <c r="K4936" s="70" t="n">
        <v>31</v>
      </c>
      <c r="L4936" s="71" t="n">
        <v>3929504.77</v>
      </c>
      <c r="M4936" s="71" t="n">
        <v>121814647.87</v>
      </c>
      <c r="N4936" s="71" t="n">
        <v>3654439.44</v>
      </c>
      <c r="O4936" s="71" t="n">
        <v>118160208.43</v>
      </c>
      <c r="P4936" s="71" t="n">
        <v>89693692.91</v>
      </c>
      <c r="Q4936" s="71" t="n">
        <v>28466515.52</v>
      </c>
      <c r="R4936" t="inlineStr">
        <is>
          <t>TK-03</t>
        </is>
      </c>
      <c r="S4936" t="inlineStr">
        <is>
          <t>Hybrid</t>
        </is>
      </c>
      <c r="T4936" s="70" t="n">
        <v>32</v>
      </c>
      <c r="U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TY104928</t>
        </is>
      </c>
      <c r="B4937" s="68" t="n">
        <v>46314</v>
      </c>
      <c r="C4937" s="69" t="n">
        <v>2026</v>
      </c>
      <c r="D4937" t="inlineStr">
        <is>
          <t>Oct</t>
        </is>
      </c>
      <c r="E4937" t="inlineStr">
        <is>
          <t>Asia</t>
        </is>
      </c>
      <c r="F4937" t="inlineStr">
        <is>
          <t>India</t>
        </is>
      </c>
      <c r="G4937" t="inlineStr">
        <is>
          <t>Prius</t>
        </is>
      </c>
      <c r="H4937" t="inlineStr">
        <is>
          <t>Fleet</t>
        </is>
      </c>
      <c r="I4937" t="inlineStr">
        <is>
          <t>Government</t>
        </is>
      </c>
      <c r="J4937" t="inlineStr">
        <is>
          <t>Lucas Martin</t>
        </is>
      </c>
      <c r="K4937" s="70" t="n">
        <v>36</v>
      </c>
      <c r="L4937" s="71" t="n">
        <v>3777852.26</v>
      </c>
      <c r="M4937" s="71" t="n">
        <v>136002681.36</v>
      </c>
      <c r="N4937" s="71" t="n">
        <v>6800134.07</v>
      </c>
      <c r="O4937" s="71" t="n">
        <v>129202547.29</v>
      </c>
      <c r="P4937" s="71" t="n">
        <v>105177288.6</v>
      </c>
      <c r="Q4937" s="71" t="n">
        <v>24025258.69</v>
      </c>
      <c r="R4937" t="inlineStr">
        <is>
          <t>BL-01</t>
        </is>
      </c>
      <c r="S4937" t="inlineStr">
        <is>
          <t>Hybrid</t>
        </is>
      </c>
      <c r="T4937" s="70" t="n">
        <v>36</v>
      </c>
      <c r="U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TY104929</t>
        </is>
      </c>
      <c r="B4938" s="68" t="n">
        <v>46314</v>
      </c>
      <c r="C4938" s="69" t="n">
        <v>2026</v>
      </c>
      <c r="D4938" t="inlineStr">
        <is>
          <t>Oct</t>
        </is>
      </c>
      <c r="E4938" t="inlineStr">
        <is>
          <t>North America</t>
        </is>
      </c>
      <c r="F4938" t="inlineStr">
        <is>
          <t>USA</t>
        </is>
      </c>
      <c r="G4938" t="inlineStr">
        <is>
          <t>Hilux</t>
        </is>
      </c>
      <c r="H4938" t="inlineStr">
        <is>
          <t>Dealer retail</t>
        </is>
      </c>
      <c r="I4938" t="inlineStr">
        <is>
          <t>Company fleet</t>
        </is>
      </c>
      <c r="J4938" t="inlineStr">
        <is>
          <t>Arjun Mehta</t>
        </is>
      </c>
      <c r="K4938" s="70" t="n">
        <v>21</v>
      </c>
      <c r="L4938" s="71" t="n">
        <v>3824891.44</v>
      </c>
      <c r="M4938" s="71" t="n">
        <v>80322720.23999999</v>
      </c>
      <c r="N4938" s="71" t="n">
        <v>4016136.01</v>
      </c>
      <c r="O4938" s="71" t="n">
        <v>76306584.23</v>
      </c>
      <c r="P4938" s="71" t="n">
        <v>66422916.2</v>
      </c>
      <c r="Q4938" s="71" t="n">
        <v>9883668.029999999</v>
      </c>
      <c r="R4938" t="inlineStr">
        <is>
          <t>TX-04</t>
        </is>
      </c>
      <c r="S4938" t="inlineStr">
        <is>
          <t>Petrol</t>
        </is>
      </c>
      <c r="T4938" s="70" t="n">
        <v>22</v>
      </c>
      <c r="U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TY104930</t>
        </is>
      </c>
      <c r="B4939" s="68" t="n">
        <v>46314</v>
      </c>
      <c r="C4939" s="69" t="n">
        <v>2026</v>
      </c>
      <c r="D4939" t="inlineStr">
        <is>
          <t>Oct</t>
        </is>
      </c>
      <c r="E4939" t="inlineStr">
        <is>
          <t>Asia</t>
        </is>
      </c>
      <c r="F4939" t="inlineStr">
        <is>
          <t>Indonesia</t>
        </is>
      </c>
      <c r="G4939" t="inlineStr">
        <is>
          <t>bZ4X</t>
        </is>
      </c>
      <c r="H4939" t="inlineStr">
        <is>
          <t>Dealer retail</t>
        </is>
      </c>
      <c r="I4939" t="inlineStr">
        <is>
          <t>Private buyer</t>
        </is>
      </c>
      <c r="J4939" t="inlineStr">
        <is>
          <t>Noah Smith</t>
        </is>
      </c>
      <c r="K4939" s="70" t="n">
        <v>5</v>
      </c>
      <c r="L4939" s="71" t="n">
        <v>6578316.98</v>
      </c>
      <c r="M4939" s="71" t="n">
        <v>32891584.9</v>
      </c>
      <c r="N4939" s="71" t="n">
        <v>0</v>
      </c>
      <c r="O4939" s="71" t="n">
        <v>32891584.9</v>
      </c>
      <c r="P4939" s="71" t="n">
        <v>26415034.53</v>
      </c>
      <c r="Q4939" s="71" t="n">
        <v>6476550.37</v>
      </c>
      <c r="R4939" t="inlineStr">
        <is>
          <t>JK-03</t>
        </is>
      </c>
      <c r="S4939" t="inlineStr">
        <is>
          <t>EV</t>
        </is>
      </c>
      <c r="T4939" s="70" t="n">
        <v>5</v>
      </c>
      <c r="U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TY104931</t>
        </is>
      </c>
      <c r="B4940" s="68" t="n">
        <v>46314</v>
      </c>
      <c r="C4940" s="69" t="n">
        <v>2026</v>
      </c>
      <c r="D4940" t="inlineStr">
        <is>
          <t>Oct</t>
        </is>
      </c>
      <c r="E4940" t="inlineStr">
        <is>
          <t>Asia</t>
        </is>
      </c>
      <c r="F4940" t="inlineStr">
        <is>
          <t>Thailand</t>
        </is>
      </c>
      <c r="G4940" t="inlineStr">
        <is>
          <t>Hilux</t>
        </is>
      </c>
      <c r="H4940" t="inlineStr">
        <is>
          <t>Fleet</t>
        </is>
      </c>
      <c r="I4940" t="inlineStr">
        <is>
          <t>Private buyer</t>
        </is>
      </c>
      <c r="J4940" t="inlineStr">
        <is>
          <t>Priya Nair</t>
        </is>
      </c>
      <c r="K4940" s="70" t="n">
        <v>30</v>
      </c>
      <c r="L4940" s="71" t="n">
        <v>4272709.82</v>
      </c>
      <c r="M4940" s="71" t="n">
        <v>128181294.6</v>
      </c>
      <c r="N4940" s="71" t="n">
        <v>6409064.73</v>
      </c>
      <c r="O4940" s="71" t="n">
        <v>121772229.87</v>
      </c>
      <c r="P4940" s="71" t="n">
        <v>97214110.31999999</v>
      </c>
      <c r="Q4940" s="71" t="n">
        <v>24558119.55</v>
      </c>
      <c r="R4940" t="inlineStr">
        <is>
          <t>BK-04</t>
        </is>
      </c>
      <c r="S4940" t="inlineStr">
        <is>
          <t>Diesel</t>
        </is>
      </c>
      <c r="T4940" s="70" t="n">
        <v>29</v>
      </c>
      <c r="U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TY104932</t>
        </is>
      </c>
      <c r="B4941" s="68" t="n">
        <v>46315</v>
      </c>
      <c r="C4941" s="69" t="n">
        <v>2026</v>
      </c>
      <c r="D4941" t="inlineStr">
        <is>
          <t>Oct</t>
        </is>
      </c>
      <c r="E4941" t="inlineStr">
        <is>
          <t>Europe</t>
        </is>
      </c>
      <c r="F4941" t="inlineStr">
        <is>
          <t>France</t>
        </is>
      </c>
      <c r="G4941" t="inlineStr">
        <is>
          <t>RAV4</t>
        </is>
      </c>
      <c r="H4941" t="inlineStr">
        <is>
          <t>Dealer retail</t>
        </is>
      </c>
      <c r="I4941" t="inlineStr">
        <is>
          <t>Private buyer</t>
        </is>
      </c>
      <c r="J4941" t="inlineStr">
        <is>
          <t>Shraddha Kulkarni</t>
        </is>
      </c>
      <c r="K4941" s="70" t="n">
        <v>33</v>
      </c>
      <c r="L4941" s="71" t="n">
        <v>3633547.58</v>
      </c>
      <c r="M4941" s="71" t="n">
        <v>119907070.14</v>
      </c>
      <c r="N4941" s="71" t="n">
        <v>3597212.1</v>
      </c>
      <c r="O4941" s="71" t="n">
        <v>116309858.04</v>
      </c>
      <c r="P4941" s="71" t="n">
        <v>93403024.03</v>
      </c>
      <c r="Q4941" s="71" t="n">
        <v>22906834.01</v>
      </c>
      <c r="R4941" t="inlineStr">
        <is>
          <t>PA-04</t>
        </is>
      </c>
      <c r="S4941" t="inlineStr">
        <is>
          <t>Petrol</t>
        </is>
      </c>
      <c r="T4941" s="70" t="n">
        <v>35</v>
      </c>
      <c r="U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TY104933</t>
        </is>
      </c>
      <c r="B4942" s="68" t="n">
        <v>46315</v>
      </c>
      <c r="C4942" s="69" t="n">
        <v>2026</v>
      </c>
      <c r="D4942" t="inlineStr">
        <is>
          <t>Oct</t>
        </is>
      </c>
      <c r="E4942" t="inlineStr">
        <is>
          <t>Europe</t>
        </is>
      </c>
      <c r="F4942" t="inlineStr">
        <is>
          <t>Germany</t>
        </is>
      </c>
      <c r="G4942" t="inlineStr">
        <is>
          <t>Land Cruiser</t>
        </is>
      </c>
      <c r="H4942" t="inlineStr">
        <is>
          <t>Fleet</t>
        </is>
      </c>
      <c r="I4942" t="inlineStr">
        <is>
          <t>Private buyer</t>
        </is>
      </c>
      <c r="J4942" t="inlineStr">
        <is>
          <t>Arjun Mehta</t>
        </is>
      </c>
      <c r="K4942" s="70" t="n">
        <v>25</v>
      </c>
      <c r="L4942" s="71" t="n">
        <v>7722688.03</v>
      </c>
      <c r="M4942" s="71" t="n">
        <v>193067200.75</v>
      </c>
      <c r="N4942" s="71" t="n">
        <v>3861344.02</v>
      </c>
      <c r="O4942" s="71" t="n">
        <v>189205856.73</v>
      </c>
      <c r="P4942" s="71" t="n">
        <v>134346387.25</v>
      </c>
      <c r="Q4942" s="71" t="n">
        <v>54859469.48</v>
      </c>
      <c r="R4942" t="inlineStr">
        <is>
          <t>BE-01</t>
        </is>
      </c>
      <c r="S4942" t="inlineStr">
        <is>
          <t>Petrol</t>
        </is>
      </c>
      <c r="T4942" s="70" t="n">
        <v>26</v>
      </c>
      <c r="U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TY104934</t>
        </is>
      </c>
      <c r="B4943" s="68" t="n">
        <v>46315</v>
      </c>
      <c r="C4943" s="69" t="n">
        <v>2026</v>
      </c>
      <c r="D4943" t="inlineStr">
        <is>
          <t>Oct</t>
        </is>
      </c>
      <c r="E4943" t="inlineStr">
        <is>
          <t>North America</t>
        </is>
      </c>
      <c r="F4943" t="inlineStr">
        <is>
          <t>Canada</t>
        </is>
      </c>
      <c r="G4943" t="inlineStr">
        <is>
          <t>Camry</t>
        </is>
      </c>
      <c r="H4943" t="inlineStr">
        <is>
          <t>Dealer retail</t>
        </is>
      </c>
      <c r="I4943" t="inlineStr">
        <is>
          <t>Private buyer</t>
        </is>
      </c>
      <c r="J4943" t="inlineStr">
        <is>
          <t>Emma Clarke</t>
        </is>
      </c>
      <c r="K4943" s="70" t="n">
        <v>20</v>
      </c>
      <c r="L4943" s="71" t="n">
        <v>4184826.01</v>
      </c>
      <c r="M4943" s="71" t="n">
        <v>83696520.2</v>
      </c>
      <c r="N4943" s="71" t="n">
        <v>2510895.61</v>
      </c>
      <c r="O4943" s="71" t="n">
        <v>81185624.59</v>
      </c>
      <c r="P4943" s="71" t="n">
        <v>65168745.23</v>
      </c>
      <c r="Q4943" s="71" t="n">
        <v>16016879.36</v>
      </c>
      <c r="R4943" t="inlineStr">
        <is>
          <t>TO-02</t>
        </is>
      </c>
      <c r="S4943" t="inlineStr">
        <is>
          <t>Hybrid</t>
        </is>
      </c>
      <c r="T4943" s="70" t="n">
        <v>22</v>
      </c>
      <c r="U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TY104935</t>
        </is>
      </c>
      <c r="B4944" s="68" t="n">
        <v>46315</v>
      </c>
      <c r="C4944" s="69" t="n">
        <v>2026</v>
      </c>
      <c r="D4944" t="inlineStr">
        <is>
          <t>Oct</t>
        </is>
      </c>
      <c r="E4944" t="inlineStr">
        <is>
          <t>North America</t>
        </is>
      </c>
      <c r="F4944" t="inlineStr">
        <is>
          <t>Canada</t>
        </is>
      </c>
      <c r="G4944" t="inlineStr">
        <is>
          <t>Corolla</t>
        </is>
      </c>
      <c r="H4944" t="inlineStr">
        <is>
          <t>Online reservation</t>
        </is>
      </c>
      <c r="I4944" t="inlineStr">
        <is>
          <t>Private buyer</t>
        </is>
      </c>
      <c r="J4944" t="inlineStr">
        <is>
          <t>Carlos Silva</t>
        </is>
      </c>
      <c r="K4944" s="70" t="n">
        <v>4</v>
      </c>
      <c r="L4944" s="71" t="n">
        <v>2792462.87</v>
      </c>
      <c r="M4944" s="71" t="n">
        <v>11169851.48</v>
      </c>
      <c r="N4944" s="71" t="n">
        <v>558492.5699999999</v>
      </c>
      <c r="O4944" s="71" t="n">
        <v>10611358.91</v>
      </c>
      <c r="P4944" s="71" t="n">
        <v>8883587.67</v>
      </c>
      <c r="Q4944" s="71" t="n">
        <v>1727771.24</v>
      </c>
      <c r="R4944" t="inlineStr">
        <is>
          <t>TO-02</t>
        </is>
      </c>
      <c r="S4944" t="inlineStr">
        <is>
          <t>Hybrid</t>
        </is>
      </c>
      <c r="T4944" s="70" t="n">
        <v>4</v>
      </c>
      <c r="U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TY104936</t>
        </is>
      </c>
      <c r="B4945" s="68" t="n">
        <v>46315</v>
      </c>
      <c r="C4945" s="69" t="n">
        <v>2026</v>
      </c>
      <c r="D4945" t="inlineStr">
        <is>
          <t>Oct</t>
        </is>
      </c>
      <c r="E4945" t="inlineStr">
        <is>
          <t>Asia</t>
        </is>
      </c>
      <c r="F4945" t="inlineStr">
        <is>
          <t>Indonesia</t>
        </is>
      </c>
      <c r="G4945" t="inlineStr">
        <is>
          <t>Corolla</t>
        </is>
      </c>
      <c r="H4945" t="inlineStr">
        <is>
          <t>Online reservation</t>
        </is>
      </c>
      <c r="I4945" t="inlineStr">
        <is>
          <t>Private buyer</t>
        </is>
      </c>
      <c r="J4945" t="inlineStr">
        <is>
          <t>Ruhi Shaikh</t>
        </is>
      </c>
      <c r="K4945" s="70" t="n">
        <v>14</v>
      </c>
      <c r="L4945" s="71" t="n">
        <v>2982527.25</v>
      </c>
      <c r="M4945" s="71" t="n">
        <v>41755381.5</v>
      </c>
      <c r="N4945" s="71" t="n">
        <v>2087769.08</v>
      </c>
      <c r="O4945" s="71" t="n">
        <v>39667612.42</v>
      </c>
      <c r="P4945" s="71" t="n">
        <v>31853483.08</v>
      </c>
      <c r="Q4945" s="71" t="n">
        <v>7814129.34</v>
      </c>
      <c r="R4945" t="inlineStr">
        <is>
          <t>JK-01</t>
        </is>
      </c>
      <c r="S4945" t="inlineStr">
        <is>
          <t>Hybrid</t>
        </is>
      </c>
      <c r="T4945" s="70" t="n">
        <v>14</v>
      </c>
      <c r="U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TY104937</t>
        </is>
      </c>
      <c r="B4946" s="68" t="n">
        <v>46315</v>
      </c>
      <c r="C4946" s="69" t="n">
        <v>2026</v>
      </c>
      <c r="D4946" t="inlineStr">
        <is>
          <t>Oct</t>
        </is>
      </c>
      <c r="E4946" t="inlineStr">
        <is>
          <t>Japan</t>
        </is>
      </c>
      <c r="F4946" t="inlineStr">
        <is>
          <t>Japan</t>
        </is>
      </c>
      <c r="G4946" t="inlineStr">
        <is>
          <t>bZ4X</t>
        </is>
      </c>
      <c r="H4946" t="inlineStr">
        <is>
          <t>Dealer retail</t>
        </is>
      </c>
      <c r="I4946" t="inlineStr">
        <is>
          <t>Company fleet</t>
        </is>
      </c>
      <c r="J4946" t="inlineStr">
        <is>
          <t>Yuki Sato</t>
        </is>
      </c>
      <c r="K4946" s="70" t="n">
        <v>50</v>
      </c>
      <c r="L4946" s="71" t="n">
        <v>7028252.03</v>
      </c>
      <c r="M4946" s="71" t="n">
        <v>351412601.5</v>
      </c>
      <c r="N4946" s="71" t="n">
        <v>0</v>
      </c>
      <c r="O4946" s="71" t="n">
        <v>351412601.5</v>
      </c>
      <c r="P4946" s="71" t="n">
        <v>277575185.99</v>
      </c>
      <c r="Q4946" s="71" t="n">
        <v>73837415.51000001</v>
      </c>
      <c r="R4946" t="inlineStr">
        <is>
          <t>NG-03</t>
        </is>
      </c>
      <c r="S4946" t="inlineStr">
        <is>
          <t>EV</t>
        </is>
      </c>
      <c r="T4946" s="70" t="n">
        <v>56</v>
      </c>
      <c r="U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TY104938</t>
        </is>
      </c>
      <c r="B4947" s="68" t="n">
        <v>46315</v>
      </c>
      <c r="C4947" s="69" t="n">
        <v>2026</v>
      </c>
      <c r="D4947" t="inlineStr">
        <is>
          <t>Oct</t>
        </is>
      </c>
      <c r="E4947" t="inlineStr">
        <is>
          <t>North America</t>
        </is>
      </c>
      <c r="F4947" t="inlineStr">
        <is>
          <t>USA</t>
        </is>
      </c>
      <c r="G4947" t="inlineStr">
        <is>
          <t>Corolla</t>
        </is>
      </c>
      <c r="H4947" t="inlineStr">
        <is>
          <t>Dealer retail</t>
        </is>
      </c>
      <c r="I4947" t="inlineStr">
        <is>
          <t>Private buyer</t>
        </is>
      </c>
      <c r="J4947" t="inlineStr">
        <is>
          <t>Zoya Ahmed</t>
        </is>
      </c>
      <c r="K4947" s="70" t="n">
        <v>30</v>
      </c>
      <c r="L4947" s="71" t="n">
        <v>2860349.71</v>
      </c>
      <c r="M4947" s="71" t="n">
        <v>85810491.3</v>
      </c>
      <c r="N4947" s="71" t="n">
        <v>0</v>
      </c>
      <c r="O4947" s="71" t="n">
        <v>85810491.3</v>
      </c>
      <c r="P4947" s="71" t="n">
        <v>70063436.05</v>
      </c>
      <c r="Q4947" s="71" t="n">
        <v>15747055.25</v>
      </c>
      <c r="R4947" t="inlineStr">
        <is>
          <t>TX-01</t>
        </is>
      </c>
      <c r="S4947" t="inlineStr">
        <is>
          <t>Petrol</t>
        </is>
      </c>
      <c r="T4947" s="70" t="n">
        <v>31</v>
      </c>
      <c r="U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TY104939</t>
        </is>
      </c>
      <c r="B4948" s="68" t="n">
        <v>46315</v>
      </c>
      <c r="C4948" s="69" t="n">
        <v>2026</v>
      </c>
      <c r="D4948" t="inlineStr">
        <is>
          <t>Oct</t>
        </is>
      </c>
      <c r="E4948" t="inlineStr">
        <is>
          <t>Middle East</t>
        </is>
      </c>
      <c r="F4948" t="inlineStr">
        <is>
          <t>UAE</t>
        </is>
      </c>
      <c r="G4948" t="inlineStr">
        <is>
          <t>Land Cruiser</t>
        </is>
      </c>
      <c r="H4948" t="inlineStr">
        <is>
          <t>Dealer retail</t>
        </is>
      </c>
      <c r="I4948" t="inlineStr">
        <is>
          <t>Private buyer</t>
        </is>
      </c>
      <c r="J4948" t="inlineStr">
        <is>
          <t>Ruhi Shaikh</t>
        </is>
      </c>
      <c r="K4948" s="70" t="n">
        <v>25</v>
      </c>
      <c r="L4948" s="71" t="n">
        <v>7490106.75</v>
      </c>
      <c r="M4948" s="71" t="n">
        <v>187252668.75</v>
      </c>
      <c r="N4948" s="71" t="n">
        <v>5617580.06</v>
      </c>
      <c r="O4948" s="71" t="n">
        <v>181635088.69</v>
      </c>
      <c r="P4948" s="71" t="n">
        <v>137731505.85</v>
      </c>
      <c r="Q4948" s="71" t="n">
        <v>43903582.84</v>
      </c>
      <c r="R4948" t="inlineStr">
        <is>
          <t>DB-01</t>
        </is>
      </c>
      <c r="S4948" t="inlineStr">
        <is>
          <t>Petrol</t>
        </is>
      </c>
      <c r="T4948" s="70" t="n">
        <v>26</v>
      </c>
      <c r="U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TY104940</t>
        </is>
      </c>
      <c r="B4949" s="68" t="n">
        <v>46315</v>
      </c>
      <c r="C4949" s="69" t="n">
        <v>2026</v>
      </c>
      <c r="D4949" t="inlineStr">
        <is>
          <t>Oct</t>
        </is>
      </c>
      <c r="E4949" t="inlineStr">
        <is>
          <t>Japan</t>
        </is>
      </c>
      <c r="F4949" t="inlineStr">
        <is>
          <t>Japan</t>
        </is>
      </c>
      <c r="G4949" t="inlineStr">
        <is>
          <t>Camry</t>
        </is>
      </c>
      <c r="H4949" t="inlineStr">
        <is>
          <t>Dealer retail</t>
        </is>
      </c>
      <c r="I4949" t="inlineStr">
        <is>
          <t>Private buyer</t>
        </is>
      </c>
      <c r="J4949" t="inlineStr">
        <is>
          <t>Noah Smith</t>
        </is>
      </c>
      <c r="K4949" s="70" t="n">
        <v>17</v>
      </c>
      <c r="L4949" s="71" t="n">
        <v>3993597.43</v>
      </c>
      <c r="M4949" s="71" t="n">
        <v>67891156.31</v>
      </c>
      <c r="N4949" s="71" t="n">
        <v>2036734.69</v>
      </c>
      <c r="O4949" s="71" t="n">
        <v>65854421.62</v>
      </c>
      <c r="P4949" s="71" t="n">
        <v>55672182.94</v>
      </c>
      <c r="Q4949" s="71" t="n">
        <v>10182238.68</v>
      </c>
      <c r="R4949" t="inlineStr">
        <is>
          <t>TK-04</t>
        </is>
      </c>
      <c r="S4949" t="inlineStr">
        <is>
          <t>Hybrid</t>
        </is>
      </c>
      <c r="T4949" s="70" t="n">
        <v>17</v>
      </c>
      <c r="U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TY104941</t>
        </is>
      </c>
      <c r="B4950" s="68" t="n">
        <v>46316</v>
      </c>
      <c r="C4950" s="69" t="n">
        <v>2026</v>
      </c>
      <c r="D4950" t="inlineStr">
        <is>
          <t>Oct</t>
        </is>
      </c>
      <c r="E4950" t="inlineStr">
        <is>
          <t>Asia</t>
        </is>
      </c>
      <c r="F4950" t="inlineStr">
        <is>
          <t>India</t>
        </is>
      </c>
      <c r="G4950" t="inlineStr">
        <is>
          <t>Corolla</t>
        </is>
      </c>
      <c r="H4950" t="inlineStr">
        <is>
          <t>Dealer retail</t>
        </is>
      </c>
      <c r="I4950" t="inlineStr">
        <is>
          <t>Company fleet</t>
        </is>
      </c>
      <c r="J4950" t="inlineStr">
        <is>
          <t>Aisha Bello</t>
        </is>
      </c>
      <c r="K4950" s="70" t="n">
        <v>47</v>
      </c>
      <c r="L4950" s="71" t="n">
        <v>2918788.51</v>
      </c>
      <c r="M4950" s="71" t="n">
        <v>137183059.97</v>
      </c>
      <c r="N4950" s="71" t="n">
        <v>2743661.2</v>
      </c>
      <c r="O4950" s="71" t="n">
        <v>134439398.77</v>
      </c>
      <c r="P4950" s="71" t="n">
        <v>110978015.86</v>
      </c>
      <c r="Q4950" s="71" t="n">
        <v>23461382.91</v>
      </c>
      <c r="R4950" t="inlineStr">
        <is>
          <t>DL-01</t>
        </is>
      </c>
      <c r="S4950" t="inlineStr">
        <is>
          <t>Petrol</t>
        </is>
      </c>
      <c r="T4950" s="70" t="n">
        <v>46</v>
      </c>
      <c r="U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TY104942</t>
        </is>
      </c>
      <c r="B4951" s="68" t="n">
        <v>46316</v>
      </c>
      <c r="C4951" s="69" t="n">
        <v>2026</v>
      </c>
      <c r="D4951" t="inlineStr">
        <is>
          <t>Oct</t>
        </is>
      </c>
      <c r="E4951" t="inlineStr">
        <is>
          <t>Middle East</t>
        </is>
      </c>
      <c r="F4951" t="inlineStr">
        <is>
          <t>UAE</t>
        </is>
      </c>
      <c r="G4951" t="inlineStr">
        <is>
          <t>Land Cruiser</t>
        </is>
      </c>
      <c r="H4951" t="inlineStr">
        <is>
          <t>Dealer retail</t>
        </is>
      </c>
      <c r="I4951" t="inlineStr">
        <is>
          <t>Government</t>
        </is>
      </c>
      <c r="J4951" t="inlineStr">
        <is>
          <t>Emma Clarke</t>
        </is>
      </c>
      <c r="K4951" s="70" t="n">
        <v>32</v>
      </c>
      <c r="L4951" s="71" t="n">
        <v>7971279.62</v>
      </c>
      <c r="M4951" s="71" t="n">
        <v>255080947.84</v>
      </c>
      <c r="N4951" s="71" t="n">
        <v>7652428.44</v>
      </c>
      <c r="O4951" s="71" t="n">
        <v>247428519.4</v>
      </c>
      <c r="P4951" s="71" t="n">
        <v>179633292.87</v>
      </c>
      <c r="Q4951" s="71" t="n">
        <v>67795226.53</v>
      </c>
      <c r="R4951" t="inlineStr">
        <is>
          <t>DB-02</t>
        </is>
      </c>
      <c r="S4951" t="inlineStr">
        <is>
          <t>Hybrid</t>
        </is>
      </c>
      <c r="T4951" s="70" t="n">
        <v>35</v>
      </c>
      <c r="U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TY104943</t>
        </is>
      </c>
      <c r="B4952" s="68" t="n">
        <v>46316</v>
      </c>
      <c r="C4952" s="69" t="n">
        <v>2026</v>
      </c>
      <c r="D4952" t="inlineStr">
        <is>
          <t>Oct</t>
        </is>
      </c>
      <c r="E4952" t="inlineStr">
        <is>
          <t>Middle East</t>
        </is>
      </c>
      <c r="F4952" t="inlineStr">
        <is>
          <t>Saudi Arabia</t>
        </is>
      </c>
      <c r="G4952" t="inlineStr">
        <is>
          <t>bZ4X</t>
        </is>
      </c>
      <c r="H4952" t="inlineStr">
        <is>
          <t>Dealer retail</t>
        </is>
      </c>
      <c r="I4952" t="inlineStr">
        <is>
          <t>Private buyer</t>
        </is>
      </c>
      <c r="J4952" t="inlineStr">
        <is>
          <t>Sophie Müller</t>
        </is>
      </c>
      <c r="K4952" s="70" t="n">
        <v>54</v>
      </c>
      <c r="L4952" s="71" t="n">
        <v>7157484.41</v>
      </c>
      <c r="M4952" s="71" t="n">
        <v>386504158.14</v>
      </c>
      <c r="N4952" s="71" t="n">
        <v>19325207.91</v>
      </c>
      <c r="O4952" s="71" t="n">
        <v>367178950.23</v>
      </c>
      <c r="P4952" s="71" t="n">
        <v>299037409.77</v>
      </c>
      <c r="Q4952" s="71" t="n">
        <v>68141540.45999999</v>
      </c>
      <c r="R4952" t="inlineStr">
        <is>
          <t>RY-02</t>
        </is>
      </c>
      <c r="S4952" t="inlineStr">
        <is>
          <t>EV</t>
        </is>
      </c>
      <c r="T4952" s="70" t="n">
        <v>56</v>
      </c>
      <c r="U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TY104944</t>
        </is>
      </c>
      <c r="B4953" s="68" t="n">
        <v>46316</v>
      </c>
      <c r="C4953" s="69" t="n">
        <v>2026</v>
      </c>
      <c r="D4953" t="inlineStr">
        <is>
          <t>Oct</t>
        </is>
      </c>
      <c r="E4953" t="inlineStr">
        <is>
          <t>Asia</t>
        </is>
      </c>
      <c r="F4953" t="inlineStr">
        <is>
          <t>Indonesia</t>
        </is>
      </c>
      <c r="G4953" t="inlineStr">
        <is>
          <t>bZ4X</t>
        </is>
      </c>
      <c r="H4953" t="inlineStr">
        <is>
          <t>Dealer retail</t>
        </is>
      </c>
      <c r="I4953" t="inlineStr">
        <is>
          <t>Company fleet</t>
        </is>
      </c>
      <c r="J4953" t="inlineStr">
        <is>
          <t>Emma Clarke</t>
        </is>
      </c>
      <c r="K4953" s="70" t="n">
        <v>34</v>
      </c>
      <c r="L4953" s="71" t="n">
        <v>7277871.01</v>
      </c>
      <c r="M4953" s="71" t="n">
        <v>247447614.34</v>
      </c>
      <c r="N4953" s="71" t="n">
        <v>12372380.72</v>
      </c>
      <c r="O4953" s="71" t="n">
        <v>235075233.62</v>
      </c>
      <c r="P4953" s="71" t="n">
        <v>179252769.06</v>
      </c>
      <c r="Q4953" s="71" t="n">
        <v>55822464.56</v>
      </c>
      <c r="R4953" t="inlineStr">
        <is>
          <t>JK-04</t>
        </is>
      </c>
      <c r="S4953" t="inlineStr">
        <is>
          <t>EV</t>
        </is>
      </c>
      <c r="T4953" s="70" t="n">
        <v>33</v>
      </c>
      <c r="U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TY104945</t>
        </is>
      </c>
      <c r="B4954" s="68" t="n">
        <v>46316</v>
      </c>
      <c r="C4954" s="69" t="n">
        <v>2026</v>
      </c>
      <c r="D4954" t="inlineStr">
        <is>
          <t>Oct</t>
        </is>
      </c>
      <c r="E4954" t="inlineStr">
        <is>
          <t>Asia</t>
        </is>
      </c>
      <c r="F4954" t="inlineStr">
        <is>
          <t>Indonesia</t>
        </is>
      </c>
      <c r="G4954" t="inlineStr">
        <is>
          <t>RAV4</t>
        </is>
      </c>
      <c r="H4954" t="inlineStr">
        <is>
          <t>Dealer retail</t>
        </is>
      </c>
      <c r="I4954" t="inlineStr">
        <is>
          <t>Private buyer</t>
        </is>
      </c>
      <c r="J4954" t="inlineStr">
        <is>
          <t>Yuki Sato</t>
        </is>
      </c>
      <c r="K4954" s="70" t="n">
        <v>23</v>
      </c>
      <c r="L4954" s="71" t="n">
        <v>3608712.76</v>
      </c>
      <c r="M4954" s="71" t="n">
        <v>83000393.48</v>
      </c>
      <c r="N4954" s="71" t="n">
        <v>1660007.87</v>
      </c>
      <c r="O4954" s="71" t="n">
        <v>81340385.61</v>
      </c>
      <c r="P4954" s="71" t="n">
        <v>63768722.8</v>
      </c>
      <c r="Q4954" s="71" t="n">
        <v>17571662.81</v>
      </c>
      <c r="R4954" t="inlineStr">
        <is>
          <t>JK-03</t>
        </is>
      </c>
      <c r="S4954" t="inlineStr">
        <is>
          <t>Hybrid</t>
        </is>
      </c>
      <c r="T4954" s="70" t="n">
        <v>22</v>
      </c>
      <c r="U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TY104946</t>
        </is>
      </c>
      <c r="B4955" s="68" t="n">
        <v>46316</v>
      </c>
      <c r="C4955" s="69" t="n">
        <v>2026</v>
      </c>
      <c r="D4955" t="inlineStr">
        <is>
          <t>Oct</t>
        </is>
      </c>
      <c r="E4955" t="inlineStr">
        <is>
          <t>Europe</t>
        </is>
      </c>
      <c r="F4955" t="inlineStr">
        <is>
          <t>Germany</t>
        </is>
      </c>
      <c r="G4955" t="inlineStr">
        <is>
          <t>Camry</t>
        </is>
      </c>
      <c r="H4955" t="inlineStr">
        <is>
          <t>Fleet</t>
        </is>
      </c>
      <c r="I4955" t="inlineStr">
        <is>
          <t>Government</t>
        </is>
      </c>
      <c r="J4955" t="inlineStr">
        <is>
          <t>Kofi Mensah</t>
        </is>
      </c>
      <c r="K4955" s="70" t="n">
        <v>7</v>
      </c>
      <c r="L4955" s="71" t="n">
        <v>3890613.36</v>
      </c>
      <c r="M4955" s="71" t="n">
        <v>27234293.52</v>
      </c>
      <c r="N4955" s="71" t="n">
        <v>544685.87</v>
      </c>
      <c r="O4955" s="71" t="n">
        <v>26689607.65</v>
      </c>
      <c r="P4955" s="71" t="n">
        <v>21981363.37</v>
      </c>
      <c r="Q4955" s="71" t="n">
        <v>4708244.28</v>
      </c>
      <c r="R4955" t="inlineStr">
        <is>
          <t>BE-04</t>
        </is>
      </c>
      <c r="S4955" t="inlineStr">
        <is>
          <t>Petrol</t>
        </is>
      </c>
      <c r="T4955" s="70" t="n">
        <v>8</v>
      </c>
      <c r="U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TY104947</t>
        </is>
      </c>
      <c r="B4956" s="68" t="n">
        <v>46316</v>
      </c>
      <c r="C4956" s="69" t="n">
        <v>2026</v>
      </c>
      <c r="D4956" t="inlineStr">
        <is>
          <t>Oct</t>
        </is>
      </c>
      <c r="E4956" t="inlineStr">
        <is>
          <t>North America</t>
        </is>
      </c>
      <c r="F4956" t="inlineStr">
        <is>
          <t>Canada</t>
        </is>
      </c>
      <c r="G4956" t="inlineStr">
        <is>
          <t>bZ4X</t>
        </is>
      </c>
      <c r="H4956" t="inlineStr">
        <is>
          <t>Dealer retail</t>
        </is>
      </c>
      <c r="I4956" t="inlineStr">
        <is>
          <t>Private buyer</t>
        </is>
      </c>
      <c r="J4956" t="inlineStr">
        <is>
          <t>Amir Khan</t>
        </is>
      </c>
      <c r="K4956" s="70" t="n">
        <v>45</v>
      </c>
      <c r="L4956" s="71" t="n">
        <v>7257426.47</v>
      </c>
      <c r="M4956" s="71" t="n">
        <v>326584191.15</v>
      </c>
      <c r="N4956" s="71" t="n">
        <v>0</v>
      </c>
      <c r="O4956" s="71" t="n">
        <v>326584191.15</v>
      </c>
      <c r="P4956" s="71" t="n">
        <v>241807041.51</v>
      </c>
      <c r="Q4956" s="71" t="n">
        <v>84777149.64</v>
      </c>
      <c r="R4956" t="inlineStr">
        <is>
          <t>TO-04</t>
        </is>
      </c>
      <c r="S4956" t="inlineStr">
        <is>
          <t>EV</t>
        </is>
      </c>
      <c r="T4956" s="70" t="n">
        <v>44</v>
      </c>
      <c r="U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TY104948</t>
        </is>
      </c>
      <c r="B4957" s="68" t="n">
        <v>46317</v>
      </c>
      <c r="C4957" s="69" t="n">
        <v>2026</v>
      </c>
      <c r="D4957" t="inlineStr">
        <is>
          <t>Oct</t>
        </is>
      </c>
      <c r="E4957" t="inlineStr">
        <is>
          <t>Europe</t>
        </is>
      </c>
      <c r="F4957" t="inlineStr">
        <is>
          <t>Germany</t>
        </is>
      </c>
      <c r="G4957" t="inlineStr">
        <is>
          <t>Prius</t>
        </is>
      </c>
      <c r="H4957" t="inlineStr">
        <is>
          <t>Dealer retail</t>
        </is>
      </c>
      <c r="I4957" t="inlineStr">
        <is>
          <t>Private buyer</t>
        </is>
      </c>
      <c r="J4957" t="inlineStr">
        <is>
          <t>Mei Lin</t>
        </is>
      </c>
      <c r="K4957" s="70" t="n">
        <v>56</v>
      </c>
      <c r="L4957" s="71" t="n">
        <v>3822083.91</v>
      </c>
      <c r="M4957" s="71" t="n">
        <v>214036698.96</v>
      </c>
      <c r="N4957" s="71" t="n">
        <v>6421100.97</v>
      </c>
      <c r="O4957" s="71" t="n">
        <v>207615597.99</v>
      </c>
      <c r="P4957" s="71" t="n">
        <v>158120352.16</v>
      </c>
      <c r="Q4957" s="71" t="n">
        <v>49495245.83</v>
      </c>
      <c r="R4957" t="inlineStr">
        <is>
          <t>BE-02</t>
        </is>
      </c>
      <c r="S4957" t="inlineStr">
        <is>
          <t>Hybrid</t>
        </is>
      </c>
      <c r="T4957" s="70" t="n">
        <v>58</v>
      </c>
      <c r="U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TY104949</t>
        </is>
      </c>
      <c r="B4958" s="68" t="n">
        <v>46317</v>
      </c>
      <c r="C4958" s="69" t="n">
        <v>2026</v>
      </c>
      <c r="D4958" t="inlineStr">
        <is>
          <t>Oct</t>
        </is>
      </c>
      <c r="E4958" t="inlineStr">
        <is>
          <t>Europe</t>
        </is>
      </c>
      <c r="F4958" t="inlineStr">
        <is>
          <t>France</t>
        </is>
      </c>
      <c r="G4958" t="inlineStr">
        <is>
          <t>RAV4</t>
        </is>
      </c>
      <c r="H4958" t="inlineStr">
        <is>
          <t>Dealer retail</t>
        </is>
      </c>
      <c r="I4958" t="inlineStr">
        <is>
          <t>Private buyer</t>
        </is>
      </c>
      <c r="J4958" t="inlineStr">
        <is>
          <t>Fatima Al-Saud</t>
        </is>
      </c>
      <c r="K4958" s="70" t="n">
        <v>46</v>
      </c>
      <c r="L4958" s="71" t="n">
        <v>3674372.12</v>
      </c>
      <c r="M4958" s="71" t="n">
        <v>169021117.52</v>
      </c>
      <c r="N4958" s="71" t="n">
        <v>0</v>
      </c>
      <c r="O4958" s="71" t="n">
        <v>169021117.52</v>
      </c>
      <c r="P4958" s="71" t="n">
        <v>130207197.56</v>
      </c>
      <c r="Q4958" s="71" t="n">
        <v>38813919.96</v>
      </c>
      <c r="R4958" t="inlineStr">
        <is>
          <t>PA-02</t>
        </is>
      </c>
      <c r="S4958" t="inlineStr">
        <is>
          <t>Petrol</t>
        </is>
      </c>
      <c r="T4958" s="70" t="n">
        <v>49</v>
      </c>
      <c r="U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TY104950</t>
        </is>
      </c>
      <c r="B4959" s="68" t="n">
        <v>46317</v>
      </c>
      <c r="C4959" s="69" t="n">
        <v>2026</v>
      </c>
      <c r="D4959" t="inlineStr">
        <is>
          <t>Oct</t>
        </is>
      </c>
      <c r="E4959" t="inlineStr">
        <is>
          <t>Middle East</t>
        </is>
      </c>
      <c r="F4959" t="inlineStr">
        <is>
          <t>UAE</t>
        </is>
      </c>
      <c r="G4959" t="inlineStr">
        <is>
          <t>Land Cruiser</t>
        </is>
      </c>
      <c r="H4959" t="inlineStr">
        <is>
          <t>Dealer retail</t>
        </is>
      </c>
      <c r="I4959" t="inlineStr">
        <is>
          <t>Private buyer</t>
        </is>
      </c>
      <c r="J4959" t="inlineStr">
        <is>
          <t>Hiroshi Tanaka</t>
        </is>
      </c>
      <c r="K4959" s="70" t="n">
        <v>44</v>
      </c>
      <c r="L4959" s="71" t="n">
        <v>7662686.96</v>
      </c>
      <c r="M4959" s="71" t="n">
        <v>337158226.24</v>
      </c>
      <c r="N4959" s="71" t="n">
        <v>10114746.79</v>
      </c>
      <c r="O4959" s="71" t="n">
        <v>327043479.45</v>
      </c>
      <c r="P4959" s="71" t="n">
        <v>235975552.6</v>
      </c>
      <c r="Q4959" s="71" t="n">
        <v>91067926.84999999</v>
      </c>
      <c r="R4959" t="inlineStr">
        <is>
          <t>DB-01</t>
        </is>
      </c>
      <c r="S4959" t="inlineStr">
        <is>
          <t>Diesel</t>
        </is>
      </c>
      <c r="T4959" s="70" t="n">
        <v>42</v>
      </c>
      <c r="U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TY104951</t>
        </is>
      </c>
      <c r="B4960" s="68" t="n">
        <v>46317</v>
      </c>
      <c r="C4960" s="69" t="n">
        <v>2026</v>
      </c>
      <c r="D4960" t="inlineStr">
        <is>
          <t>Oct</t>
        </is>
      </c>
      <c r="E4960" t="inlineStr">
        <is>
          <t>Asia</t>
        </is>
      </c>
      <c r="F4960" t="inlineStr">
        <is>
          <t>Indonesia</t>
        </is>
      </c>
      <c r="G4960" t="inlineStr">
        <is>
          <t>Camry</t>
        </is>
      </c>
      <c r="H4960" t="inlineStr">
        <is>
          <t>Fleet</t>
        </is>
      </c>
      <c r="I4960" t="inlineStr">
        <is>
          <t>Company fleet</t>
        </is>
      </c>
      <c r="J4960" t="inlineStr">
        <is>
          <t>Ana Costa</t>
        </is>
      </c>
      <c r="K4960" s="70" t="n">
        <v>22</v>
      </c>
      <c r="L4960" s="71" t="n">
        <v>3825183.47</v>
      </c>
      <c r="M4960" s="71" t="n">
        <v>84154036.34</v>
      </c>
      <c r="N4960" s="71" t="n">
        <v>1683080.73</v>
      </c>
      <c r="O4960" s="71" t="n">
        <v>82470955.61</v>
      </c>
      <c r="P4960" s="71" t="n">
        <v>72071149.81</v>
      </c>
      <c r="Q4960" s="71" t="n">
        <v>10399805.8</v>
      </c>
      <c r="R4960" t="inlineStr">
        <is>
          <t>JK-02</t>
        </is>
      </c>
      <c r="S4960" t="inlineStr">
        <is>
          <t>Hybrid</t>
        </is>
      </c>
      <c r="T4960" s="70" t="n">
        <v>22</v>
      </c>
      <c r="U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TY104952</t>
        </is>
      </c>
      <c r="B4961" s="68" t="n">
        <v>46317</v>
      </c>
      <c r="C4961" s="69" t="n">
        <v>2026</v>
      </c>
      <c r="D4961" t="inlineStr">
        <is>
          <t>Oct</t>
        </is>
      </c>
      <c r="E4961" t="inlineStr">
        <is>
          <t>Asia</t>
        </is>
      </c>
      <c r="F4961" t="inlineStr">
        <is>
          <t>Thailand</t>
        </is>
      </c>
      <c r="G4961" t="inlineStr">
        <is>
          <t>Camry</t>
        </is>
      </c>
      <c r="H4961" t="inlineStr">
        <is>
          <t>Dealer retail</t>
        </is>
      </c>
      <c r="I4961" t="inlineStr">
        <is>
          <t>Company fleet</t>
        </is>
      </c>
      <c r="J4961" t="inlineStr">
        <is>
          <t>Aisha Bello</t>
        </is>
      </c>
      <c r="K4961" s="70" t="n">
        <v>34</v>
      </c>
      <c r="L4961" s="71" t="n">
        <v>3907883.12</v>
      </c>
      <c r="M4961" s="71" t="n">
        <v>132868026.08</v>
      </c>
      <c r="N4961" s="71" t="n">
        <v>3986040.78</v>
      </c>
      <c r="O4961" s="71" t="n">
        <v>128881985.3</v>
      </c>
      <c r="P4961" s="71" t="n">
        <v>110969541.61</v>
      </c>
      <c r="Q4961" s="71" t="n">
        <v>17912443.69</v>
      </c>
      <c r="R4961" t="inlineStr">
        <is>
          <t>BK-03</t>
        </is>
      </c>
      <c r="S4961" t="inlineStr">
        <is>
          <t>Hybrid</t>
        </is>
      </c>
      <c r="T4961" s="70" t="n">
        <v>37</v>
      </c>
      <c r="U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TY104953</t>
        </is>
      </c>
      <c r="B4962" s="68" t="n">
        <v>46317</v>
      </c>
      <c r="C4962" s="69" t="n">
        <v>2026</v>
      </c>
      <c r="D4962" t="inlineStr">
        <is>
          <t>Oct</t>
        </is>
      </c>
      <c r="E4962" t="inlineStr">
        <is>
          <t>Asia</t>
        </is>
      </c>
      <c r="F4962" t="inlineStr">
        <is>
          <t>Thailand</t>
        </is>
      </c>
      <c r="G4962" t="inlineStr">
        <is>
          <t>Camry</t>
        </is>
      </c>
      <c r="H4962" t="inlineStr">
        <is>
          <t>Dealer retail</t>
        </is>
      </c>
      <c r="I4962" t="inlineStr">
        <is>
          <t>Company fleet</t>
        </is>
      </c>
      <c r="J4962" t="inlineStr">
        <is>
          <t>Sara Rossi</t>
        </is>
      </c>
      <c r="K4962" s="70" t="n">
        <v>25</v>
      </c>
      <c r="L4962" s="71" t="n">
        <v>3904120.31</v>
      </c>
      <c r="M4962" s="71" t="n">
        <v>97603007.75</v>
      </c>
      <c r="N4962" s="71" t="n">
        <v>0</v>
      </c>
      <c r="O4962" s="71" t="n">
        <v>97603007.75</v>
      </c>
      <c r="P4962" s="71" t="n">
        <v>78117986.79000001</v>
      </c>
      <c r="Q4962" s="71" t="n">
        <v>19485020.96</v>
      </c>
      <c r="R4962" t="inlineStr">
        <is>
          <t>BK-03</t>
        </is>
      </c>
      <c r="S4962" t="inlineStr">
        <is>
          <t>Hybrid</t>
        </is>
      </c>
      <c r="T4962" s="70" t="n">
        <v>26</v>
      </c>
      <c r="U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TY104954</t>
        </is>
      </c>
      <c r="B4963" s="68" t="n">
        <v>46317</v>
      </c>
      <c r="C4963" s="69" t="n">
        <v>2026</v>
      </c>
      <c r="D4963" t="inlineStr">
        <is>
          <t>Oct</t>
        </is>
      </c>
      <c r="E4963" t="inlineStr">
        <is>
          <t>Asia</t>
        </is>
      </c>
      <c r="F4963" t="inlineStr">
        <is>
          <t>Indonesia</t>
        </is>
      </c>
      <c r="G4963" t="inlineStr">
        <is>
          <t>Corolla</t>
        </is>
      </c>
      <c r="H4963" t="inlineStr">
        <is>
          <t>Fleet</t>
        </is>
      </c>
      <c r="I4963" t="inlineStr">
        <is>
          <t>Private buyer</t>
        </is>
      </c>
      <c r="J4963" t="inlineStr">
        <is>
          <t>Lucas Martin</t>
        </is>
      </c>
      <c r="K4963" s="70" t="n">
        <v>21</v>
      </c>
      <c r="L4963" s="71" t="n">
        <v>2797652.28</v>
      </c>
      <c r="M4963" s="71" t="n">
        <v>58750697.88</v>
      </c>
      <c r="N4963" s="71" t="n">
        <v>0</v>
      </c>
      <c r="O4963" s="71" t="n">
        <v>58750697.88</v>
      </c>
      <c r="P4963" s="71" t="n">
        <v>46787435.01</v>
      </c>
      <c r="Q4963" s="71" t="n">
        <v>11963262.87</v>
      </c>
      <c r="R4963" t="inlineStr">
        <is>
          <t>JK-03</t>
        </is>
      </c>
      <c r="S4963" t="inlineStr">
        <is>
          <t>Hybrid</t>
        </is>
      </c>
      <c r="T4963" s="70" t="n">
        <v>21</v>
      </c>
      <c r="U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TY104955</t>
        </is>
      </c>
      <c r="B4964" s="68" t="n">
        <v>46317</v>
      </c>
      <c r="C4964" s="69" t="n">
        <v>2026</v>
      </c>
      <c r="D4964" t="inlineStr">
        <is>
          <t>Oct</t>
        </is>
      </c>
      <c r="E4964" t="inlineStr">
        <is>
          <t>Middle East</t>
        </is>
      </c>
      <c r="F4964" t="inlineStr">
        <is>
          <t>UAE</t>
        </is>
      </c>
      <c r="G4964" t="inlineStr">
        <is>
          <t>Corolla</t>
        </is>
      </c>
      <c r="H4964" t="inlineStr">
        <is>
          <t>Dealer retail</t>
        </is>
      </c>
      <c r="I4964" t="inlineStr">
        <is>
          <t>Private buyer</t>
        </is>
      </c>
      <c r="J4964" t="inlineStr">
        <is>
          <t>Kofi Mensah</t>
        </is>
      </c>
      <c r="K4964" s="70" t="n">
        <v>48</v>
      </c>
      <c r="L4964" s="71" t="n">
        <v>2940897.1</v>
      </c>
      <c r="M4964" s="71" t="n">
        <v>141163060.8</v>
      </c>
      <c r="N4964" s="71" t="n">
        <v>4234891.82</v>
      </c>
      <c r="O4964" s="71" t="n">
        <v>136928168.98</v>
      </c>
      <c r="P4964" s="71" t="n">
        <v>108829056.89</v>
      </c>
      <c r="Q4964" s="71" t="n">
        <v>28099112.09</v>
      </c>
      <c r="R4964" t="inlineStr">
        <is>
          <t>DB-03</t>
        </is>
      </c>
      <c r="S4964" t="inlineStr">
        <is>
          <t>Hybrid</t>
        </is>
      </c>
      <c r="T4964" s="70" t="n">
        <v>50</v>
      </c>
      <c r="U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TY104956</t>
        </is>
      </c>
      <c r="B4965" s="68" t="n">
        <v>46317</v>
      </c>
      <c r="C4965" s="69" t="n">
        <v>2026</v>
      </c>
      <c r="D4965" t="inlineStr">
        <is>
          <t>Oct</t>
        </is>
      </c>
      <c r="E4965" t="inlineStr">
        <is>
          <t>Asia</t>
        </is>
      </c>
      <c r="F4965" t="inlineStr">
        <is>
          <t>Indonesia</t>
        </is>
      </c>
      <c r="G4965" t="inlineStr">
        <is>
          <t>RAV4</t>
        </is>
      </c>
      <c r="H4965" t="inlineStr">
        <is>
          <t>Dealer retail</t>
        </is>
      </c>
      <c r="I4965" t="inlineStr">
        <is>
          <t>Private buyer</t>
        </is>
      </c>
      <c r="J4965" t="inlineStr">
        <is>
          <t>Yuki Sato</t>
        </is>
      </c>
      <c r="K4965" s="70" t="n">
        <v>34</v>
      </c>
      <c r="L4965" s="71" t="n">
        <v>3568576.34</v>
      </c>
      <c r="M4965" s="71" t="n">
        <v>121331595.56</v>
      </c>
      <c r="N4965" s="71" t="n">
        <v>2426631.91</v>
      </c>
      <c r="O4965" s="71" t="n">
        <v>118904963.65</v>
      </c>
      <c r="P4965" s="71" t="n">
        <v>96585090.33</v>
      </c>
      <c r="Q4965" s="71" t="n">
        <v>22319873.32</v>
      </c>
      <c r="R4965" t="inlineStr">
        <is>
          <t>JK-01</t>
        </is>
      </c>
      <c r="S4965" t="inlineStr">
        <is>
          <t>Hybrid</t>
        </is>
      </c>
      <c r="T4965" s="70" t="n">
        <v>33</v>
      </c>
      <c r="U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TY104957</t>
        </is>
      </c>
      <c r="B4966" s="68" t="n">
        <v>46318</v>
      </c>
      <c r="C4966" s="69" t="n">
        <v>2026</v>
      </c>
      <c r="D4966" t="inlineStr">
        <is>
          <t>Oct</t>
        </is>
      </c>
      <c r="E4966" t="inlineStr">
        <is>
          <t>Asia</t>
        </is>
      </c>
      <c r="F4966" t="inlineStr">
        <is>
          <t>India</t>
        </is>
      </c>
      <c r="G4966" t="inlineStr">
        <is>
          <t>bZ4X</t>
        </is>
      </c>
      <c r="H4966" t="inlineStr">
        <is>
          <t>Dealer retail</t>
        </is>
      </c>
      <c r="I4966" t="inlineStr">
        <is>
          <t>Private buyer</t>
        </is>
      </c>
      <c r="J4966" t="inlineStr">
        <is>
          <t>Kofi Mensah</t>
        </is>
      </c>
      <c r="K4966" s="70" t="n">
        <v>16</v>
      </c>
      <c r="L4966" s="71" t="n">
        <v>6647371.79</v>
      </c>
      <c r="M4966" s="71" t="n">
        <v>106357948.64</v>
      </c>
      <c r="N4966" s="71" t="n">
        <v>5317897.43</v>
      </c>
      <c r="O4966" s="71" t="n">
        <v>101040051.21</v>
      </c>
      <c r="P4966" s="71" t="n">
        <v>87879290.79000001</v>
      </c>
      <c r="Q4966" s="71" t="n">
        <v>13160760.42</v>
      </c>
      <c r="R4966" t="inlineStr">
        <is>
          <t>DL-02</t>
        </is>
      </c>
      <c r="S4966" t="inlineStr">
        <is>
          <t>EV</t>
        </is>
      </c>
      <c r="T4966" s="70" t="n">
        <v>16</v>
      </c>
      <c r="U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TY104958</t>
        </is>
      </c>
      <c r="B4967" s="68" t="n">
        <v>46318</v>
      </c>
      <c r="C4967" s="69" t="n">
        <v>2026</v>
      </c>
      <c r="D4967" t="inlineStr">
        <is>
          <t>Oct</t>
        </is>
      </c>
      <c r="E4967" t="inlineStr">
        <is>
          <t>Asia</t>
        </is>
      </c>
      <c r="F4967" t="inlineStr">
        <is>
          <t>Thailand</t>
        </is>
      </c>
      <c r="G4967" t="inlineStr">
        <is>
          <t>Camry</t>
        </is>
      </c>
      <c r="H4967" t="inlineStr">
        <is>
          <t>Dealer retail</t>
        </is>
      </c>
      <c r="I4967" t="inlineStr">
        <is>
          <t>Company fleet</t>
        </is>
      </c>
      <c r="J4967" t="inlineStr">
        <is>
          <t>Arjun Mehta</t>
        </is>
      </c>
      <c r="K4967" s="70" t="n">
        <v>15</v>
      </c>
      <c r="L4967" s="71" t="n">
        <v>3973714.23</v>
      </c>
      <c r="M4967" s="71" t="n">
        <v>59605713.45</v>
      </c>
      <c r="N4967" s="71" t="n">
        <v>0</v>
      </c>
      <c r="O4967" s="71" t="n">
        <v>59605713.45</v>
      </c>
      <c r="P4967" s="71" t="n">
        <v>47713266.19</v>
      </c>
      <c r="Q4967" s="71" t="n">
        <v>11892447.26</v>
      </c>
      <c r="R4967" t="inlineStr">
        <is>
          <t>BK-04</t>
        </is>
      </c>
      <c r="S4967" t="inlineStr">
        <is>
          <t>Hybrid</t>
        </is>
      </c>
      <c r="T4967" s="70" t="n">
        <v>15</v>
      </c>
      <c r="U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TY104959</t>
        </is>
      </c>
      <c r="B4968" s="68" t="n">
        <v>46318</v>
      </c>
      <c r="C4968" s="69" t="n">
        <v>2026</v>
      </c>
      <c r="D4968" t="inlineStr">
        <is>
          <t>Oct</t>
        </is>
      </c>
      <c r="E4968" t="inlineStr">
        <is>
          <t>Japan</t>
        </is>
      </c>
      <c r="F4968" t="inlineStr">
        <is>
          <t>Japan</t>
        </is>
      </c>
      <c r="G4968" t="inlineStr">
        <is>
          <t>bZ4X</t>
        </is>
      </c>
      <c r="H4968" t="inlineStr">
        <is>
          <t>Dealer retail</t>
        </is>
      </c>
      <c r="I4968" t="inlineStr">
        <is>
          <t>Private buyer</t>
        </is>
      </c>
      <c r="J4968" t="inlineStr">
        <is>
          <t>Arjun Mehta</t>
        </is>
      </c>
      <c r="K4968" s="70" t="n">
        <v>6</v>
      </c>
      <c r="L4968" s="71" t="n">
        <v>7180606.64</v>
      </c>
      <c r="M4968" s="71" t="n">
        <v>43083639.84</v>
      </c>
      <c r="N4968" s="71" t="n">
        <v>2154181.99</v>
      </c>
      <c r="O4968" s="71" t="n">
        <v>40929457.85</v>
      </c>
      <c r="P4968" s="71" t="n">
        <v>31200432.47</v>
      </c>
      <c r="Q4968" s="71" t="n">
        <v>9729025.380000001</v>
      </c>
      <c r="R4968" t="inlineStr">
        <is>
          <t>OS-04</t>
        </is>
      </c>
      <c r="S4968" t="inlineStr">
        <is>
          <t>EV</t>
        </is>
      </c>
      <c r="T4968" s="70" t="n">
        <v>6</v>
      </c>
      <c r="U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TY104960</t>
        </is>
      </c>
      <c r="B4969" s="68" t="n">
        <v>46318</v>
      </c>
      <c r="C4969" s="69" t="n">
        <v>2026</v>
      </c>
      <c r="D4969" t="inlineStr">
        <is>
          <t>Oct</t>
        </is>
      </c>
      <c r="E4969" t="inlineStr">
        <is>
          <t>North America</t>
        </is>
      </c>
      <c r="F4969" t="inlineStr">
        <is>
          <t>USA</t>
        </is>
      </c>
      <c r="G4969" t="inlineStr">
        <is>
          <t>RAV4</t>
        </is>
      </c>
      <c r="H4969" t="inlineStr">
        <is>
          <t>Dealer retail</t>
        </is>
      </c>
      <c r="I4969" t="inlineStr">
        <is>
          <t>Private buyer</t>
        </is>
      </c>
      <c r="J4969" t="inlineStr">
        <is>
          <t>Amir Khan</t>
        </is>
      </c>
      <c r="K4969" s="70" t="n">
        <v>16</v>
      </c>
      <c r="L4969" s="71" t="n">
        <v>3930998.79</v>
      </c>
      <c r="M4969" s="71" t="n">
        <v>62895980.64</v>
      </c>
      <c r="N4969" s="71" t="n">
        <v>0</v>
      </c>
      <c r="O4969" s="71" t="n">
        <v>62895980.64</v>
      </c>
      <c r="P4969" s="71" t="n">
        <v>43758358.77</v>
      </c>
      <c r="Q4969" s="71" t="n">
        <v>19137621.87</v>
      </c>
      <c r="R4969" t="inlineStr">
        <is>
          <t>TX-01</t>
        </is>
      </c>
      <c r="S4969" t="inlineStr">
        <is>
          <t>Petrol</t>
        </is>
      </c>
      <c r="T4969" s="70" t="n">
        <v>17</v>
      </c>
      <c r="U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TY104961</t>
        </is>
      </c>
      <c r="B4970" s="68" t="n">
        <v>46318</v>
      </c>
      <c r="C4970" s="69" t="n">
        <v>2026</v>
      </c>
      <c r="D4970" t="inlineStr">
        <is>
          <t>Oct</t>
        </is>
      </c>
      <c r="E4970" t="inlineStr">
        <is>
          <t>Asia</t>
        </is>
      </c>
      <c r="F4970" t="inlineStr">
        <is>
          <t>India</t>
        </is>
      </c>
      <c r="G4970" t="inlineStr">
        <is>
          <t>Corolla</t>
        </is>
      </c>
      <c r="H4970" t="inlineStr">
        <is>
          <t>Dealer retail</t>
        </is>
      </c>
      <c r="I4970" t="inlineStr">
        <is>
          <t>Private buyer</t>
        </is>
      </c>
      <c r="J4970" t="inlineStr">
        <is>
          <t>Kofi Mensah</t>
        </is>
      </c>
      <c r="K4970" s="70" t="n">
        <v>22</v>
      </c>
      <c r="L4970" s="71" t="n">
        <v>2922074.28</v>
      </c>
      <c r="M4970" s="71" t="n">
        <v>64285634.16</v>
      </c>
      <c r="N4970" s="71" t="n">
        <v>1285712.68</v>
      </c>
      <c r="O4970" s="71" t="n">
        <v>62999921.48</v>
      </c>
      <c r="P4970" s="71" t="n">
        <v>51345525</v>
      </c>
      <c r="Q4970" s="71" t="n">
        <v>11654396.48</v>
      </c>
      <c r="R4970" t="inlineStr">
        <is>
          <t>BL-03</t>
        </is>
      </c>
      <c r="S4970" t="inlineStr">
        <is>
          <t>Petrol</t>
        </is>
      </c>
      <c r="T4970" s="70" t="n">
        <v>23</v>
      </c>
      <c r="U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TY104962</t>
        </is>
      </c>
      <c r="B4971" s="68" t="n">
        <v>46319</v>
      </c>
      <c r="C4971" s="69" t="n">
        <v>2026</v>
      </c>
      <c r="D4971" t="inlineStr">
        <is>
          <t>Oct</t>
        </is>
      </c>
      <c r="E4971" t="inlineStr">
        <is>
          <t>Japan</t>
        </is>
      </c>
      <c r="F4971" t="inlineStr">
        <is>
          <t>Japan</t>
        </is>
      </c>
      <c r="G4971" t="inlineStr">
        <is>
          <t>Camry</t>
        </is>
      </c>
      <c r="H4971" t="inlineStr">
        <is>
          <t>Dealer retail</t>
        </is>
      </c>
      <c r="I4971" t="inlineStr">
        <is>
          <t>Private buyer</t>
        </is>
      </c>
      <c r="J4971" t="inlineStr">
        <is>
          <t>Sophie Müller</t>
        </is>
      </c>
      <c r="K4971" s="70" t="n">
        <v>42</v>
      </c>
      <c r="L4971" s="71" t="n">
        <v>4068704.3</v>
      </c>
      <c r="M4971" s="71" t="n">
        <v>170885580.6</v>
      </c>
      <c r="N4971" s="71" t="n">
        <v>0</v>
      </c>
      <c r="O4971" s="71" t="n">
        <v>170885580.6</v>
      </c>
      <c r="P4971" s="71" t="n">
        <v>129524096.48</v>
      </c>
      <c r="Q4971" s="71" t="n">
        <v>41361484.12</v>
      </c>
      <c r="R4971" t="inlineStr">
        <is>
          <t>TK-04</t>
        </is>
      </c>
      <c r="S4971" t="inlineStr">
        <is>
          <t>Petrol</t>
        </is>
      </c>
      <c r="T4971" s="70" t="n">
        <v>41</v>
      </c>
      <c r="U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TY104963</t>
        </is>
      </c>
      <c r="B4972" s="68" t="n">
        <v>46319</v>
      </c>
      <c r="C4972" s="69" t="n">
        <v>2026</v>
      </c>
      <c r="D4972" t="inlineStr">
        <is>
          <t>Oct</t>
        </is>
      </c>
      <c r="E4972" t="inlineStr">
        <is>
          <t>Japan</t>
        </is>
      </c>
      <c r="F4972" t="inlineStr">
        <is>
          <t>Japan</t>
        </is>
      </c>
      <c r="G4972" t="inlineStr">
        <is>
          <t>Corolla</t>
        </is>
      </c>
      <c r="H4972" t="inlineStr">
        <is>
          <t>Dealer retail</t>
        </is>
      </c>
      <c r="I4972" t="inlineStr">
        <is>
          <t>Company fleet</t>
        </is>
      </c>
      <c r="J4972" t="inlineStr">
        <is>
          <t>Lucas Martin</t>
        </is>
      </c>
      <c r="K4972" s="70" t="n">
        <v>11</v>
      </c>
      <c r="L4972" s="71" t="n">
        <v>2731656.7</v>
      </c>
      <c r="M4972" s="71" t="n">
        <v>30048223.7</v>
      </c>
      <c r="N4972" s="71" t="n">
        <v>600964.47</v>
      </c>
      <c r="O4972" s="71" t="n">
        <v>29447259.23</v>
      </c>
      <c r="P4972" s="71" t="n">
        <v>24353350.69</v>
      </c>
      <c r="Q4972" s="71" t="n">
        <v>5093908.54</v>
      </c>
      <c r="R4972" t="inlineStr">
        <is>
          <t>NG-02</t>
        </is>
      </c>
      <c r="S4972" t="inlineStr">
        <is>
          <t>Petrol</t>
        </is>
      </c>
      <c r="T4972" s="70" t="n">
        <v>11</v>
      </c>
      <c r="U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TY104964</t>
        </is>
      </c>
      <c r="B4973" s="68" t="n">
        <v>46319</v>
      </c>
      <c r="C4973" s="69" t="n">
        <v>2026</v>
      </c>
      <c r="D4973" t="inlineStr">
        <is>
          <t>Oct</t>
        </is>
      </c>
      <c r="E4973" t="inlineStr">
        <is>
          <t>Japan</t>
        </is>
      </c>
      <c r="F4973" t="inlineStr">
        <is>
          <t>Japan</t>
        </is>
      </c>
      <c r="G4973" t="inlineStr">
        <is>
          <t>RAV4</t>
        </is>
      </c>
      <c r="H4973" t="inlineStr">
        <is>
          <t>Dealer retail</t>
        </is>
      </c>
      <c r="I4973" t="inlineStr">
        <is>
          <t>Private buyer</t>
        </is>
      </c>
      <c r="J4973" t="inlineStr">
        <is>
          <t>Emma Clarke</t>
        </is>
      </c>
      <c r="K4973" s="70" t="n">
        <v>39</v>
      </c>
      <c r="L4973" s="71" t="n">
        <v>3758150.1</v>
      </c>
      <c r="M4973" s="71" t="n">
        <v>146567853.9</v>
      </c>
      <c r="N4973" s="71" t="n">
        <v>2931357.08</v>
      </c>
      <c r="O4973" s="71" t="n">
        <v>143636496.82</v>
      </c>
      <c r="P4973" s="71" t="n">
        <v>106639219.34</v>
      </c>
      <c r="Q4973" s="71" t="n">
        <v>36997277.48</v>
      </c>
      <c r="R4973" t="inlineStr">
        <is>
          <t>OS-03</t>
        </is>
      </c>
      <c r="S4973" t="inlineStr">
        <is>
          <t>Petrol</t>
        </is>
      </c>
      <c r="T4973" s="70" t="n">
        <v>42</v>
      </c>
      <c r="U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TY104965</t>
        </is>
      </c>
      <c r="B4974" s="68" t="n">
        <v>46319</v>
      </c>
      <c r="C4974" s="69" t="n">
        <v>2026</v>
      </c>
      <c r="D4974" t="inlineStr">
        <is>
          <t>Oct</t>
        </is>
      </c>
      <c r="E4974" t="inlineStr">
        <is>
          <t>Asia</t>
        </is>
      </c>
      <c r="F4974" t="inlineStr">
        <is>
          <t>Thailand</t>
        </is>
      </c>
      <c r="G4974" t="inlineStr">
        <is>
          <t>Prius</t>
        </is>
      </c>
      <c r="H4974" t="inlineStr">
        <is>
          <t>Dealer retail</t>
        </is>
      </c>
      <c r="I4974" t="inlineStr">
        <is>
          <t>Private buyer</t>
        </is>
      </c>
      <c r="J4974" t="inlineStr">
        <is>
          <t>Amir Khan</t>
        </is>
      </c>
      <c r="K4974" s="70" t="n">
        <v>11</v>
      </c>
      <c r="L4974" s="71" t="n">
        <v>3651420.56</v>
      </c>
      <c r="M4974" s="71" t="n">
        <v>40165626.16</v>
      </c>
      <c r="N4974" s="71" t="n">
        <v>803312.52</v>
      </c>
      <c r="O4974" s="71" t="n">
        <v>39362313.64</v>
      </c>
      <c r="P4974" s="71" t="n">
        <v>30686955.88</v>
      </c>
      <c r="Q4974" s="71" t="n">
        <v>8675357.76</v>
      </c>
      <c r="R4974" t="inlineStr">
        <is>
          <t>BK-03</t>
        </is>
      </c>
      <c r="S4974" t="inlineStr">
        <is>
          <t>Hybrid</t>
        </is>
      </c>
      <c r="T4974" s="70" t="n">
        <v>11</v>
      </c>
      <c r="U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TY104966</t>
        </is>
      </c>
      <c r="B4975" s="68" t="n">
        <v>46319</v>
      </c>
      <c r="C4975" s="69" t="n">
        <v>2026</v>
      </c>
      <c r="D4975" t="inlineStr">
        <is>
          <t>Oct</t>
        </is>
      </c>
      <c r="E4975" t="inlineStr">
        <is>
          <t>Middle East</t>
        </is>
      </c>
      <c r="F4975" t="inlineStr">
        <is>
          <t>UAE</t>
        </is>
      </c>
      <c r="G4975" t="inlineStr">
        <is>
          <t>Hilux</t>
        </is>
      </c>
      <c r="H4975" t="inlineStr">
        <is>
          <t>Dealer retail</t>
        </is>
      </c>
      <c r="I4975" t="inlineStr">
        <is>
          <t>Private buyer</t>
        </is>
      </c>
      <c r="J4975" t="inlineStr">
        <is>
          <t>Amir Khan</t>
        </is>
      </c>
      <c r="K4975" s="70" t="n">
        <v>3</v>
      </c>
      <c r="L4975" s="71" t="n">
        <v>4259581.96</v>
      </c>
      <c r="M4975" s="71" t="n">
        <v>12778745.88</v>
      </c>
      <c r="N4975" s="71" t="n">
        <v>638937.29</v>
      </c>
      <c r="O4975" s="71" t="n">
        <v>12139808.59</v>
      </c>
      <c r="P4975" s="71" t="n">
        <v>9376109.25</v>
      </c>
      <c r="Q4975" s="71" t="n">
        <v>2763699.34</v>
      </c>
      <c r="R4975" t="inlineStr">
        <is>
          <t>DB-04</t>
        </is>
      </c>
      <c r="S4975" t="inlineStr">
        <is>
          <t>Diesel</t>
        </is>
      </c>
      <c r="T4975" s="70" t="n">
        <v>3</v>
      </c>
      <c r="U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TY104967</t>
        </is>
      </c>
      <c r="B4976" s="68" t="n">
        <v>46319</v>
      </c>
      <c r="C4976" s="69" t="n">
        <v>2026</v>
      </c>
      <c r="D4976" t="inlineStr">
        <is>
          <t>Oct</t>
        </is>
      </c>
      <c r="E4976" t="inlineStr">
        <is>
          <t>North America</t>
        </is>
      </c>
      <c r="F4976" t="inlineStr">
        <is>
          <t>USA</t>
        </is>
      </c>
      <c r="G4976" t="inlineStr">
        <is>
          <t>Hilux</t>
        </is>
      </c>
      <c r="H4976" t="inlineStr">
        <is>
          <t>Dealer retail</t>
        </is>
      </c>
      <c r="I4976" t="inlineStr">
        <is>
          <t>Private buyer</t>
        </is>
      </c>
      <c r="J4976" t="inlineStr">
        <is>
          <t>Sara Rossi</t>
        </is>
      </c>
      <c r="K4976" s="70" t="n">
        <v>31</v>
      </c>
      <c r="L4976" s="71" t="n">
        <v>4031813.46</v>
      </c>
      <c r="M4976" s="71" t="n">
        <v>124986217.26</v>
      </c>
      <c r="N4976" s="71" t="n">
        <v>0</v>
      </c>
      <c r="O4976" s="71" t="n">
        <v>124986217.26</v>
      </c>
      <c r="P4976" s="71" t="n">
        <v>100672161.79</v>
      </c>
      <c r="Q4976" s="71" t="n">
        <v>24314055.47</v>
      </c>
      <c r="R4976" t="inlineStr">
        <is>
          <t>NY-01</t>
        </is>
      </c>
      <c r="S4976" t="inlineStr">
        <is>
          <t>Petrol</t>
        </is>
      </c>
      <c r="T4976" s="70" t="n">
        <v>32</v>
      </c>
      <c r="U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TY104968</t>
        </is>
      </c>
      <c r="B4977" s="68" t="n">
        <v>46319</v>
      </c>
      <c r="C4977" s="69" t="n">
        <v>2026</v>
      </c>
      <c r="D4977" t="inlineStr">
        <is>
          <t>Oct</t>
        </is>
      </c>
      <c r="E4977" t="inlineStr">
        <is>
          <t>Middle East</t>
        </is>
      </c>
      <c r="F4977" t="inlineStr">
        <is>
          <t>UAE</t>
        </is>
      </c>
      <c r="G4977" t="inlineStr">
        <is>
          <t>Hilux</t>
        </is>
      </c>
      <c r="H4977" t="inlineStr">
        <is>
          <t>Dealer retail</t>
        </is>
      </c>
      <c r="I4977" t="inlineStr">
        <is>
          <t>Private buyer</t>
        </is>
      </c>
      <c r="J4977" t="inlineStr">
        <is>
          <t>Olivia Brown</t>
        </is>
      </c>
      <c r="K4977" s="70" t="n">
        <v>4</v>
      </c>
      <c r="L4977" s="71" t="n">
        <v>4239464.86</v>
      </c>
      <c r="M4977" s="71" t="n">
        <v>16957859.44</v>
      </c>
      <c r="N4977" s="71" t="n">
        <v>339157.19</v>
      </c>
      <c r="O4977" s="71" t="n">
        <v>16618702.25</v>
      </c>
      <c r="P4977" s="71" t="n">
        <v>12892527.82</v>
      </c>
      <c r="Q4977" s="71" t="n">
        <v>3726174.43</v>
      </c>
      <c r="R4977" t="inlineStr">
        <is>
          <t>DB-04</t>
        </is>
      </c>
      <c r="S4977" t="inlineStr">
        <is>
          <t>Diesel</t>
        </is>
      </c>
      <c r="T4977" s="70" t="n">
        <v>4</v>
      </c>
      <c r="U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TY104969</t>
        </is>
      </c>
      <c r="B4978" s="68" t="n">
        <v>46319</v>
      </c>
      <c r="C4978" s="69" t="n">
        <v>2026</v>
      </c>
      <c r="D4978" t="inlineStr">
        <is>
          <t>Oct</t>
        </is>
      </c>
      <c r="E4978" t="inlineStr">
        <is>
          <t>Middle East</t>
        </is>
      </c>
      <c r="F4978" t="inlineStr">
        <is>
          <t>Saudi Arabia</t>
        </is>
      </c>
      <c r="G4978" t="inlineStr">
        <is>
          <t>RAV4</t>
        </is>
      </c>
      <c r="H4978" t="inlineStr">
        <is>
          <t>Dealer retail</t>
        </is>
      </c>
      <c r="I4978" t="inlineStr">
        <is>
          <t>Government</t>
        </is>
      </c>
      <c r="J4978" t="inlineStr">
        <is>
          <t>Aisha Bello</t>
        </is>
      </c>
      <c r="K4978" s="70" t="n">
        <v>16</v>
      </c>
      <c r="L4978" s="71" t="n">
        <v>3933166.72</v>
      </c>
      <c r="M4978" s="71" t="n">
        <v>62930667.52</v>
      </c>
      <c r="N4978" s="71" t="n">
        <v>1887920.03</v>
      </c>
      <c r="O4978" s="71" t="n">
        <v>61042747.49</v>
      </c>
      <c r="P4978" s="71" t="n">
        <v>45617376.77</v>
      </c>
      <c r="Q4978" s="71" t="n">
        <v>15425370.72</v>
      </c>
      <c r="R4978" t="inlineStr">
        <is>
          <t>RY-01</t>
        </is>
      </c>
      <c r="S4978" t="inlineStr">
        <is>
          <t>Hybrid</t>
        </is>
      </c>
      <c r="T4978" s="70" t="n">
        <v>16</v>
      </c>
      <c r="U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TY104970</t>
        </is>
      </c>
      <c r="B4979" s="68" t="n">
        <v>46319</v>
      </c>
      <c r="C4979" s="69" t="n">
        <v>2026</v>
      </c>
      <c r="D4979" t="inlineStr">
        <is>
          <t>Oct</t>
        </is>
      </c>
      <c r="E4979" t="inlineStr">
        <is>
          <t>Asia</t>
        </is>
      </c>
      <c r="F4979" t="inlineStr">
        <is>
          <t>Indonesia</t>
        </is>
      </c>
      <c r="G4979" t="inlineStr">
        <is>
          <t>Camry</t>
        </is>
      </c>
      <c r="H4979" t="inlineStr">
        <is>
          <t>Fleet</t>
        </is>
      </c>
      <c r="I4979" t="inlineStr">
        <is>
          <t>Company fleet</t>
        </is>
      </c>
      <c r="J4979" t="inlineStr">
        <is>
          <t>Aisha Bello</t>
        </is>
      </c>
      <c r="K4979" s="70" t="n">
        <v>30</v>
      </c>
      <c r="L4979" s="71" t="n">
        <v>4151316</v>
      </c>
      <c r="M4979" s="71" t="n">
        <v>124539480</v>
      </c>
      <c r="N4979" s="71" t="n">
        <v>2490789.6</v>
      </c>
      <c r="O4979" s="71" t="n">
        <v>122048690.4</v>
      </c>
      <c r="P4979" s="71" t="n">
        <v>94865593.72</v>
      </c>
      <c r="Q4979" s="71" t="n">
        <v>27183096.68</v>
      </c>
      <c r="R4979" t="inlineStr">
        <is>
          <t>JK-01</t>
        </is>
      </c>
      <c r="S4979" t="inlineStr">
        <is>
          <t>Petrol</t>
        </is>
      </c>
      <c r="T4979" s="70" t="n">
        <v>30</v>
      </c>
      <c r="U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TY104971</t>
        </is>
      </c>
      <c r="B4980" s="68" t="n">
        <v>46320</v>
      </c>
      <c r="C4980" s="69" t="n">
        <v>2026</v>
      </c>
      <c r="D4980" t="inlineStr">
        <is>
          <t>Oct</t>
        </is>
      </c>
      <c r="E4980" t="inlineStr">
        <is>
          <t>Japan</t>
        </is>
      </c>
      <c r="F4980" t="inlineStr">
        <is>
          <t>Japan</t>
        </is>
      </c>
      <c r="G4980" t="inlineStr">
        <is>
          <t>RAV4</t>
        </is>
      </c>
      <c r="H4980" t="inlineStr">
        <is>
          <t>Online reservation</t>
        </is>
      </c>
      <c r="I4980" t="inlineStr">
        <is>
          <t>Private buyer</t>
        </is>
      </c>
      <c r="J4980" t="inlineStr">
        <is>
          <t>Shraddha Kulkarni</t>
        </is>
      </c>
      <c r="K4980" s="70" t="n">
        <v>38</v>
      </c>
      <c r="L4980" s="71" t="n">
        <v>3554253.83</v>
      </c>
      <c r="M4980" s="71" t="n">
        <v>135061645.54</v>
      </c>
      <c r="N4980" s="71" t="n">
        <v>2701232.91</v>
      </c>
      <c r="O4980" s="71" t="n">
        <v>132360412.63</v>
      </c>
      <c r="P4980" s="71" t="n">
        <v>110759319.09</v>
      </c>
      <c r="Q4980" s="71" t="n">
        <v>21601093.54</v>
      </c>
      <c r="R4980" t="inlineStr">
        <is>
          <t>NG-02</t>
        </is>
      </c>
      <c r="S4980" t="inlineStr">
        <is>
          <t>Petrol</t>
        </is>
      </c>
      <c r="T4980" s="70" t="n">
        <v>41</v>
      </c>
      <c r="U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TY104972</t>
        </is>
      </c>
      <c r="B4981" s="68" t="n">
        <v>46320</v>
      </c>
      <c r="C4981" s="69" t="n">
        <v>2026</v>
      </c>
      <c r="D4981" t="inlineStr">
        <is>
          <t>Oct</t>
        </is>
      </c>
      <c r="E4981" t="inlineStr">
        <is>
          <t>Middle East</t>
        </is>
      </c>
      <c r="F4981" t="inlineStr">
        <is>
          <t>UAE</t>
        </is>
      </c>
      <c r="G4981" t="inlineStr">
        <is>
          <t>Camry</t>
        </is>
      </c>
      <c r="H4981" t="inlineStr">
        <is>
          <t>Dealer retail</t>
        </is>
      </c>
      <c r="I4981" t="inlineStr">
        <is>
          <t>Private buyer</t>
        </is>
      </c>
      <c r="J4981" t="inlineStr">
        <is>
          <t>Wei Chen</t>
        </is>
      </c>
      <c r="K4981" s="70" t="n">
        <v>16</v>
      </c>
      <c r="L4981" s="71" t="n">
        <v>4155365.21</v>
      </c>
      <c r="M4981" s="71" t="n">
        <v>66485843.36</v>
      </c>
      <c r="N4981" s="71" t="n">
        <v>3324292.17</v>
      </c>
      <c r="O4981" s="71" t="n">
        <v>63161551.19</v>
      </c>
      <c r="P4981" s="71" t="n">
        <v>50887069</v>
      </c>
      <c r="Q4981" s="71" t="n">
        <v>12274482.19</v>
      </c>
      <c r="R4981" t="inlineStr">
        <is>
          <t>DB-01</t>
        </is>
      </c>
      <c r="S4981" t="inlineStr">
        <is>
          <t>Hybrid</t>
        </is>
      </c>
      <c r="T4981" s="70" t="n">
        <v>16</v>
      </c>
      <c r="U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TY104973</t>
        </is>
      </c>
      <c r="B4982" s="68" t="n">
        <v>46320</v>
      </c>
      <c r="C4982" s="69" t="n">
        <v>2026</v>
      </c>
      <c r="D4982" t="inlineStr">
        <is>
          <t>Oct</t>
        </is>
      </c>
      <c r="E4982" t="inlineStr">
        <is>
          <t>Asia</t>
        </is>
      </c>
      <c r="F4982" t="inlineStr">
        <is>
          <t>Thailand</t>
        </is>
      </c>
      <c r="G4982" t="inlineStr">
        <is>
          <t>Land Cruiser</t>
        </is>
      </c>
      <c r="H4982" t="inlineStr">
        <is>
          <t>Dealer retail</t>
        </is>
      </c>
      <c r="I4982" t="inlineStr">
        <is>
          <t>Private buyer</t>
        </is>
      </c>
      <c r="J4982" t="inlineStr">
        <is>
          <t>Ana Costa</t>
        </is>
      </c>
      <c r="K4982" s="70" t="n">
        <v>39</v>
      </c>
      <c r="L4982" s="71" t="n">
        <v>8004392.52</v>
      </c>
      <c r="M4982" s="71" t="n">
        <v>312171308.28</v>
      </c>
      <c r="N4982" s="71" t="n">
        <v>0</v>
      </c>
      <c r="O4982" s="71" t="n">
        <v>312171308.28</v>
      </c>
      <c r="P4982" s="71" t="n">
        <v>217887364.33</v>
      </c>
      <c r="Q4982" s="71" t="n">
        <v>94283943.95</v>
      </c>
      <c r="R4982" t="inlineStr">
        <is>
          <t>BK-01</t>
        </is>
      </c>
      <c r="S4982" t="inlineStr">
        <is>
          <t>Diesel</t>
        </is>
      </c>
      <c r="T4982" s="70" t="n">
        <v>43</v>
      </c>
      <c r="U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TY104974</t>
        </is>
      </c>
      <c r="B4983" s="68" t="n">
        <v>46320</v>
      </c>
      <c r="C4983" s="69" t="n">
        <v>2026</v>
      </c>
      <c r="D4983" t="inlineStr">
        <is>
          <t>Oct</t>
        </is>
      </c>
      <c r="E4983" t="inlineStr">
        <is>
          <t>North America</t>
        </is>
      </c>
      <c r="F4983" t="inlineStr">
        <is>
          <t>Canada</t>
        </is>
      </c>
      <c r="G4983" t="inlineStr">
        <is>
          <t>Corolla</t>
        </is>
      </c>
      <c r="H4983" t="inlineStr">
        <is>
          <t>Dealer retail</t>
        </is>
      </c>
      <c r="I4983" t="inlineStr">
        <is>
          <t>Company fleet</t>
        </is>
      </c>
      <c r="J4983" t="inlineStr">
        <is>
          <t>Zoya Ahmed</t>
        </is>
      </c>
      <c r="K4983" s="70" t="n">
        <v>15</v>
      </c>
      <c r="L4983" s="71" t="n">
        <v>2830680.01</v>
      </c>
      <c r="M4983" s="71" t="n">
        <v>42460200.15</v>
      </c>
      <c r="N4983" s="71" t="n">
        <v>1273806</v>
      </c>
      <c r="O4983" s="71" t="n">
        <v>41186394.15</v>
      </c>
      <c r="P4983" s="71" t="n">
        <v>35450785.57</v>
      </c>
      <c r="Q4983" s="71" t="n">
        <v>5735608.58</v>
      </c>
      <c r="R4983" t="inlineStr">
        <is>
          <t>TO-01</t>
        </is>
      </c>
      <c r="S4983" t="inlineStr">
        <is>
          <t>Petrol</t>
        </is>
      </c>
      <c r="T4983" s="70" t="n">
        <v>15</v>
      </c>
      <c r="U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TY104975</t>
        </is>
      </c>
      <c r="B4984" s="68" t="n">
        <v>46320</v>
      </c>
      <c r="C4984" s="69" t="n">
        <v>2026</v>
      </c>
      <c r="D4984" t="inlineStr">
        <is>
          <t>Oct</t>
        </is>
      </c>
      <c r="E4984" t="inlineStr">
        <is>
          <t>Middle East</t>
        </is>
      </c>
      <c r="F4984" t="inlineStr">
        <is>
          <t>UAE</t>
        </is>
      </c>
      <c r="G4984" t="inlineStr">
        <is>
          <t>Prius</t>
        </is>
      </c>
      <c r="H4984" t="inlineStr">
        <is>
          <t>Dealer retail</t>
        </is>
      </c>
      <c r="I4984" t="inlineStr">
        <is>
          <t>Private buyer</t>
        </is>
      </c>
      <c r="J4984" t="inlineStr">
        <is>
          <t>Mei Lin</t>
        </is>
      </c>
      <c r="K4984" s="70" t="n">
        <v>2</v>
      </c>
      <c r="L4984" s="71" t="n">
        <v>3550902.09</v>
      </c>
      <c r="M4984" s="71" t="n">
        <v>7101804.18</v>
      </c>
      <c r="N4984" s="71" t="n">
        <v>355090.21</v>
      </c>
      <c r="O4984" s="71" t="n">
        <v>6746713.97</v>
      </c>
      <c r="P4984" s="71" t="n">
        <v>5572863.76</v>
      </c>
      <c r="Q4984" s="71" t="n">
        <v>1173850.21</v>
      </c>
      <c r="R4984" t="inlineStr">
        <is>
          <t>DB-04</t>
        </is>
      </c>
      <c r="S4984" t="inlineStr">
        <is>
          <t>Hybrid</t>
        </is>
      </c>
      <c r="T4984" s="70" t="n">
        <v>2</v>
      </c>
      <c r="U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TY104976</t>
        </is>
      </c>
      <c r="B4985" s="68" t="n">
        <v>46320</v>
      </c>
      <c r="C4985" s="69" t="n">
        <v>2026</v>
      </c>
      <c r="D4985" t="inlineStr">
        <is>
          <t>Oct</t>
        </is>
      </c>
      <c r="E4985" t="inlineStr">
        <is>
          <t>North America</t>
        </is>
      </c>
      <c r="F4985" t="inlineStr">
        <is>
          <t>Canada</t>
        </is>
      </c>
      <c r="G4985" t="inlineStr">
        <is>
          <t>RAV4</t>
        </is>
      </c>
      <c r="H4985" t="inlineStr">
        <is>
          <t>Dealer retail</t>
        </is>
      </c>
      <c r="I4985" t="inlineStr">
        <is>
          <t>Private buyer</t>
        </is>
      </c>
      <c r="J4985" t="inlineStr">
        <is>
          <t>Liam O'Brien</t>
        </is>
      </c>
      <c r="K4985" s="70" t="n">
        <v>44</v>
      </c>
      <c r="L4985" s="71" t="n">
        <v>3816919.87</v>
      </c>
      <c r="M4985" s="71" t="n">
        <v>167944474.28</v>
      </c>
      <c r="N4985" s="71" t="n">
        <v>0</v>
      </c>
      <c r="O4985" s="71" t="n">
        <v>167944474.28</v>
      </c>
      <c r="P4985" s="71" t="n">
        <v>124911255.95</v>
      </c>
      <c r="Q4985" s="71" t="n">
        <v>43033218.33</v>
      </c>
      <c r="R4985" t="inlineStr">
        <is>
          <t>TO-04</t>
        </is>
      </c>
      <c r="S4985" t="inlineStr">
        <is>
          <t>Petrol</t>
        </is>
      </c>
      <c r="T4985" s="70" t="n">
        <v>46</v>
      </c>
      <c r="U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TY104977</t>
        </is>
      </c>
      <c r="B4986" s="68" t="n">
        <v>46320</v>
      </c>
      <c r="C4986" s="69" t="n">
        <v>2026</v>
      </c>
      <c r="D4986" t="inlineStr">
        <is>
          <t>Oct</t>
        </is>
      </c>
      <c r="E4986" t="inlineStr">
        <is>
          <t>Japan</t>
        </is>
      </c>
      <c r="F4986" t="inlineStr">
        <is>
          <t>Japan</t>
        </is>
      </c>
      <c r="G4986" t="inlineStr">
        <is>
          <t>RAV4</t>
        </is>
      </c>
      <c r="H4986" t="inlineStr">
        <is>
          <t>Fleet</t>
        </is>
      </c>
      <c r="I4986" t="inlineStr">
        <is>
          <t>Company fleet</t>
        </is>
      </c>
      <c r="J4986" t="inlineStr">
        <is>
          <t>Emma Clarke</t>
        </is>
      </c>
      <c r="K4986" s="70" t="n">
        <v>34</v>
      </c>
      <c r="L4986" s="71" t="n">
        <v>3645088</v>
      </c>
      <c r="M4986" s="71" t="n">
        <v>123932992</v>
      </c>
      <c r="N4986" s="71" t="n">
        <v>2478659.84</v>
      </c>
      <c r="O4986" s="71" t="n">
        <v>121454332.16</v>
      </c>
      <c r="P4986" s="71" t="n">
        <v>97531874.31999999</v>
      </c>
      <c r="Q4986" s="71" t="n">
        <v>23922457.84</v>
      </c>
      <c r="R4986" t="inlineStr">
        <is>
          <t>NG-04</t>
        </is>
      </c>
      <c r="S4986" t="inlineStr">
        <is>
          <t>Petrol</t>
        </is>
      </c>
      <c r="T4986" s="70" t="n">
        <v>37</v>
      </c>
      <c r="U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TY104978</t>
        </is>
      </c>
      <c r="B4987" s="68" t="n">
        <v>46320</v>
      </c>
      <c r="C4987" s="69" t="n">
        <v>2026</v>
      </c>
      <c r="D4987" t="inlineStr">
        <is>
          <t>Oct</t>
        </is>
      </c>
      <c r="E4987" t="inlineStr">
        <is>
          <t>North America</t>
        </is>
      </c>
      <c r="F4987" t="inlineStr">
        <is>
          <t>USA</t>
        </is>
      </c>
      <c r="G4987" t="inlineStr">
        <is>
          <t>Camry</t>
        </is>
      </c>
      <c r="H4987" t="inlineStr">
        <is>
          <t>Fleet</t>
        </is>
      </c>
      <c r="I4987" t="inlineStr">
        <is>
          <t>Private buyer</t>
        </is>
      </c>
      <c r="J4987" t="inlineStr">
        <is>
          <t>Sophie Müller</t>
        </is>
      </c>
      <c r="K4987" s="70" t="n">
        <v>37</v>
      </c>
      <c r="L4987" s="71" t="n">
        <v>4049302.65</v>
      </c>
      <c r="M4987" s="71" t="n">
        <v>149824198.05</v>
      </c>
      <c r="N4987" s="71" t="n">
        <v>2996483.96</v>
      </c>
      <c r="O4987" s="71" t="n">
        <v>146827714.09</v>
      </c>
      <c r="P4987" s="71" t="n">
        <v>115706817.47</v>
      </c>
      <c r="Q4987" s="71" t="n">
        <v>31120896.62</v>
      </c>
      <c r="R4987" t="inlineStr">
        <is>
          <t>NY-02</t>
        </is>
      </c>
      <c r="S4987" t="inlineStr">
        <is>
          <t>Hybrid</t>
        </is>
      </c>
      <c r="T4987" s="70" t="n">
        <v>38</v>
      </c>
      <c r="U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TY104979</t>
        </is>
      </c>
      <c r="B4988" s="68" t="n">
        <v>46321</v>
      </c>
      <c r="C4988" s="69" t="n">
        <v>2026</v>
      </c>
      <c r="D4988" t="inlineStr">
        <is>
          <t>Oct</t>
        </is>
      </c>
      <c r="E4988" t="inlineStr">
        <is>
          <t>Japan</t>
        </is>
      </c>
      <c r="F4988" t="inlineStr">
        <is>
          <t>Japan</t>
        </is>
      </c>
      <c r="G4988" t="inlineStr">
        <is>
          <t>Corolla</t>
        </is>
      </c>
      <c r="H4988" t="inlineStr">
        <is>
          <t>Online reservation</t>
        </is>
      </c>
      <c r="I4988" t="inlineStr">
        <is>
          <t>Company fleet</t>
        </is>
      </c>
      <c r="J4988" t="inlineStr">
        <is>
          <t>Noah Smith</t>
        </is>
      </c>
      <c r="K4988" s="70" t="n">
        <v>18</v>
      </c>
      <c r="L4988" s="71" t="n">
        <v>2897920.84</v>
      </c>
      <c r="M4988" s="71" t="n">
        <v>52162575.12</v>
      </c>
      <c r="N4988" s="71" t="n">
        <v>1043251.5</v>
      </c>
      <c r="O4988" s="71" t="n">
        <v>51119323.62</v>
      </c>
      <c r="P4988" s="71" t="n">
        <v>41114363.14</v>
      </c>
      <c r="Q4988" s="71" t="n">
        <v>10004960.48</v>
      </c>
      <c r="R4988" t="inlineStr">
        <is>
          <t>OS-02</t>
        </is>
      </c>
      <c r="S4988" t="inlineStr">
        <is>
          <t>Petrol</t>
        </is>
      </c>
      <c r="T4988" s="70" t="n">
        <v>19</v>
      </c>
      <c r="U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TY104980</t>
        </is>
      </c>
      <c r="B4989" s="68" t="n">
        <v>46321</v>
      </c>
      <c r="C4989" s="69" t="n">
        <v>2026</v>
      </c>
      <c r="D4989" t="inlineStr">
        <is>
          <t>Oct</t>
        </is>
      </c>
      <c r="E4989" t="inlineStr">
        <is>
          <t>Europe</t>
        </is>
      </c>
      <c r="F4989" t="inlineStr">
        <is>
          <t>UK</t>
        </is>
      </c>
      <c r="G4989" t="inlineStr">
        <is>
          <t>RAV4</t>
        </is>
      </c>
      <c r="H4989" t="inlineStr">
        <is>
          <t>Dealer retail</t>
        </is>
      </c>
      <c r="I4989" t="inlineStr">
        <is>
          <t>Private buyer</t>
        </is>
      </c>
      <c r="J4989" t="inlineStr">
        <is>
          <t>Noah Smith</t>
        </is>
      </c>
      <c r="K4989" s="70" t="n">
        <v>36</v>
      </c>
      <c r="L4989" s="71" t="n">
        <v>3835190.05</v>
      </c>
      <c r="M4989" s="71" t="n">
        <v>138066841.8</v>
      </c>
      <c r="N4989" s="71" t="n">
        <v>4142005.25</v>
      </c>
      <c r="O4989" s="71" t="n">
        <v>133924836.55</v>
      </c>
      <c r="P4989" s="71" t="n">
        <v>101296460.4</v>
      </c>
      <c r="Q4989" s="71" t="n">
        <v>32628376.15</v>
      </c>
      <c r="R4989" t="inlineStr">
        <is>
          <t>LN-02</t>
        </is>
      </c>
      <c r="S4989" t="inlineStr">
        <is>
          <t>Hybrid</t>
        </is>
      </c>
      <c r="T4989" s="70" t="n">
        <v>35</v>
      </c>
      <c r="U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TY104981</t>
        </is>
      </c>
      <c r="B4990" s="68" t="n">
        <v>46321</v>
      </c>
      <c r="C4990" s="69" t="n">
        <v>2026</v>
      </c>
      <c r="D4990" t="inlineStr">
        <is>
          <t>Oct</t>
        </is>
      </c>
      <c r="E4990" t="inlineStr">
        <is>
          <t>Japan</t>
        </is>
      </c>
      <c r="F4990" t="inlineStr">
        <is>
          <t>Japan</t>
        </is>
      </c>
      <c r="G4990" t="inlineStr">
        <is>
          <t>Corolla</t>
        </is>
      </c>
      <c r="H4990" t="inlineStr">
        <is>
          <t>Fleet</t>
        </is>
      </c>
      <c r="I4990" t="inlineStr">
        <is>
          <t>Company fleet</t>
        </is>
      </c>
      <c r="J4990" t="inlineStr">
        <is>
          <t>Yuki Sato</t>
        </is>
      </c>
      <c r="K4990" s="70" t="n">
        <v>40</v>
      </c>
      <c r="L4990" s="71" t="n">
        <v>2737583.26</v>
      </c>
      <c r="M4990" s="71" t="n">
        <v>109503330.4</v>
      </c>
      <c r="N4990" s="71" t="n">
        <v>2190066.61</v>
      </c>
      <c r="O4990" s="71" t="n">
        <v>107313263.79</v>
      </c>
      <c r="P4990" s="71" t="n">
        <v>89338570.33</v>
      </c>
      <c r="Q4990" s="71" t="n">
        <v>17974693.46</v>
      </c>
      <c r="R4990" t="inlineStr">
        <is>
          <t>OS-02</t>
        </is>
      </c>
      <c r="S4990" t="inlineStr">
        <is>
          <t>Hybrid</t>
        </is>
      </c>
      <c r="T4990" s="70" t="n">
        <v>43</v>
      </c>
      <c r="U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TY104982</t>
        </is>
      </c>
      <c r="B4991" s="68" t="n">
        <v>46321</v>
      </c>
      <c r="C4991" s="69" t="n">
        <v>2026</v>
      </c>
      <c r="D4991" t="inlineStr">
        <is>
          <t>Oct</t>
        </is>
      </c>
      <c r="E4991" t="inlineStr">
        <is>
          <t>Asia</t>
        </is>
      </c>
      <c r="F4991" t="inlineStr">
        <is>
          <t>Indonesia</t>
        </is>
      </c>
      <c r="G4991" t="inlineStr">
        <is>
          <t>Prius</t>
        </is>
      </c>
      <c r="H4991" t="inlineStr">
        <is>
          <t>Dealer retail</t>
        </is>
      </c>
      <c r="I4991" t="inlineStr">
        <is>
          <t>Private buyer</t>
        </is>
      </c>
      <c r="J4991" t="inlineStr">
        <is>
          <t>Carlos Silva</t>
        </is>
      </c>
      <c r="K4991" s="70" t="n">
        <v>17</v>
      </c>
      <c r="L4991" s="71" t="n">
        <v>3692322.66</v>
      </c>
      <c r="M4991" s="71" t="n">
        <v>62769485.22</v>
      </c>
      <c r="N4991" s="71" t="n">
        <v>3138474.26</v>
      </c>
      <c r="O4991" s="71" t="n">
        <v>59631010.96</v>
      </c>
      <c r="P4991" s="71" t="n">
        <v>47390609.37</v>
      </c>
      <c r="Q4991" s="71" t="n">
        <v>12240401.59</v>
      </c>
      <c r="R4991" t="inlineStr">
        <is>
          <t>JK-02</t>
        </is>
      </c>
      <c r="S4991" t="inlineStr">
        <is>
          <t>Hybrid</t>
        </is>
      </c>
      <c r="T4991" s="70" t="n">
        <v>18</v>
      </c>
      <c r="U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TY104983</t>
        </is>
      </c>
      <c r="B4992" s="68" t="n">
        <v>46321</v>
      </c>
      <c r="C4992" s="69" t="n">
        <v>2026</v>
      </c>
      <c r="D4992" t="inlineStr">
        <is>
          <t>Oct</t>
        </is>
      </c>
      <c r="E4992" t="inlineStr">
        <is>
          <t>North America</t>
        </is>
      </c>
      <c r="F4992" t="inlineStr">
        <is>
          <t>USA</t>
        </is>
      </c>
      <c r="G4992" t="inlineStr">
        <is>
          <t>bZ4X</t>
        </is>
      </c>
      <c r="H4992" t="inlineStr">
        <is>
          <t>Online reservation</t>
        </is>
      </c>
      <c r="I4992" t="inlineStr">
        <is>
          <t>Private buyer</t>
        </is>
      </c>
      <c r="J4992" t="inlineStr">
        <is>
          <t>Kofi Mensah</t>
        </is>
      </c>
      <c r="K4992" s="70" t="n">
        <v>24</v>
      </c>
      <c r="L4992" s="71" t="n">
        <v>6860242.02</v>
      </c>
      <c r="M4992" s="71" t="n">
        <v>164645808.48</v>
      </c>
      <c r="N4992" s="71" t="n">
        <v>0</v>
      </c>
      <c r="O4992" s="71" t="n">
        <v>164645808.48</v>
      </c>
      <c r="P4992" s="71" t="n">
        <v>132475723.23</v>
      </c>
      <c r="Q4992" s="71" t="n">
        <v>32170085.25</v>
      </c>
      <c r="R4992" t="inlineStr">
        <is>
          <t>TX-02</t>
        </is>
      </c>
      <c r="S4992" t="inlineStr">
        <is>
          <t>EV</t>
        </is>
      </c>
      <c r="T4992" s="70" t="n">
        <v>25</v>
      </c>
      <c r="U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TY104984</t>
        </is>
      </c>
      <c r="B4993" s="68" t="n">
        <v>46321</v>
      </c>
      <c r="C4993" s="69" t="n">
        <v>2026</v>
      </c>
      <c r="D4993" t="inlineStr">
        <is>
          <t>Oct</t>
        </is>
      </c>
      <c r="E4993" t="inlineStr">
        <is>
          <t>Asia</t>
        </is>
      </c>
      <c r="F4993" t="inlineStr">
        <is>
          <t>Indonesia</t>
        </is>
      </c>
      <c r="G4993" t="inlineStr">
        <is>
          <t>Hilux</t>
        </is>
      </c>
      <c r="H4993" t="inlineStr">
        <is>
          <t>Dealer retail</t>
        </is>
      </c>
      <c r="I4993" t="inlineStr">
        <is>
          <t>Private buyer</t>
        </is>
      </c>
      <c r="J4993" t="inlineStr">
        <is>
          <t>Amir Khan</t>
        </is>
      </c>
      <c r="K4993" s="70" t="n">
        <v>26</v>
      </c>
      <c r="L4993" s="71" t="n">
        <v>3827454.48</v>
      </c>
      <c r="M4993" s="71" t="n">
        <v>99513816.48</v>
      </c>
      <c r="N4993" s="71" t="n">
        <v>4975690.82</v>
      </c>
      <c r="O4993" s="71" t="n">
        <v>94538125.66</v>
      </c>
      <c r="P4993" s="71" t="n">
        <v>85113576.41</v>
      </c>
      <c r="Q4993" s="71" t="n">
        <v>9424549.25</v>
      </c>
      <c r="R4993" t="inlineStr">
        <is>
          <t>JK-03</t>
        </is>
      </c>
      <c r="S4993" t="inlineStr">
        <is>
          <t>Diesel</t>
        </is>
      </c>
      <c r="T4993" s="70" t="n">
        <v>27</v>
      </c>
      <c r="U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TY104985</t>
        </is>
      </c>
      <c r="B4994" s="68" t="n">
        <v>46321</v>
      </c>
      <c r="C4994" s="69" t="n">
        <v>2026</v>
      </c>
      <c r="D4994" t="inlineStr">
        <is>
          <t>Oct</t>
        </is>
      </c>
      <c r="E4994" t="inlineStr">
        <is>
          <t>Japan</t>
        </is>
      </c>
      <c r="F4994" t="inlineStr">
        <is>
          <t>Japan</t>
        </is>
      </c>
      <c r="G4994" t="inlineStr">
        <is>
          <t>Camry</t>
        </is>
      </c>
      <c r="H4994" t="inlineStr">
        <is>
          <t>Dealer retail</t>
        </is>
      </c>
      <c r="I4994" t="inlineStr">
        <is>
          <t>Company fleet</t>
        </is>
      </c>
      <c r="J4994" t="inlineStr">
        <is>
          <t>Mei Lin</t>
        </is>
      </c>
      <c r="K4994" s="70" t="n">
        <v>33</v>
      </c>
      <c r="L4994" s="71" t="n">
        <v>4097742.44</v>
      </c>
      <c r="M4994" s="71" t="n">
        <v>135225500.52</v>
      </c>
      <c r="N4994" s="71" t="n">
        <v>2704510.01</v>
      </c>
      <c r="O4994" s="71" t="n">
        <v>132520990.51</v>
      </c>
      <c r="P4994" s="71" t="n">
        <v>105407036.98</v>
      </c>
      <c r="Q4994" s="71" t="n">
        <v>27113953.53</v>
      </c>
      <c r="R4994" t="inlineStr">
        <is>
          <t>OS-02</t>
        </is>
      </c>
      <c r="S4994" t="inlineStr">
        <is>
          <t>Petrol</t>
        </is>
      </c>
      <c r="T4994" s="70" t="n">
        <v>36</v>
      </c>
      <c r="U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TY104986</t>
        </is>
      </c>
      <c r="B4995" s="68" t="n">
        <v>46322</v>
      </c>
      <c r="C4995" s="69" t="n">
        <v>2026</v>
      </c>
      <c r="D4995" t="inlineStr">
        <is>
          <t>Oct</t>
        </is>
      </c>
      <c r="E4995" t="inlineStr">
        <is>
          <t>Middle East</t>
        </is>
      </c>
      <c r="F4995" t="inlineStr">
        <is>
          <t>Saudi Arabia</t>
        </is>
      </c>
      <c r="G4995" t="inlineStr">
        <is>
          <t>Camry</t>
        </is>
      </c>
      <c r="H4995" t="inlineStr">
        <is>
          <t>Online reservation</t>
        </is>
      </c>
      <c r="I4995" t="inlineStr">
        <is>
          <t>Private buyer</t>
        </is>
      </c>
      <c r="J4995" t="inlineStr">
        <is>
          <t>Noah Smith</t>
        </is>
      </c>
      <c r="K4995" s="70" t="n">
        <v>25</v>
      </c>
      <c r="L4995" s="71" t="n">
        <v>3947283.93</v>
      </c>
      <c r="M4995" s="71" t="n">
        <v>98682098.25</v>
      </c>
      <c r="N4995" s="71" t="n">
        <v>1973641.97</v>
      </c>
      <c r="O4995" s="71" t="n">
        <v>96708456.28</v>
      </c>
      <c r="P4995" s="71" t="n">
        <v>82347297.64</v>
      </c>
      <c r="Q4995" s="71" t="n">
        <v>14361158.64</v>
      </c>
      <c r="R4995" t="inlineStr">
        <is>
          <t>RY-01</t>
        </is>
      </c>
      <c r="S4995" t="inlineStr">
        <is>
          <t>Hybrid</t>
        </is>
      </c>
      <c r="T4995" s="70" t="n">
        <v>25</v>
      </c>
      <c r="U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TY104987</t>
        </is>
      </c>
      <c r="B4996" s="68" t="n">
        <v>46322</v>
      </c>
      <c r="C4996" s="69" t="n">
        <v>2026</v>
      </c>
      <c r="D4996" t="inlineStr">
        <is>
          <t>Oct</t>
        </is>
      </c>
      <c r="E4996" t="inlineStr">
        <is>
          <t>Japan</t>
        </is>
      </c>
      <c r="F4996" t="inlineStr">
        <is>
          <t>Japan</t>
        </is>
      </c>
      <c r="G4996" t="inlineStr">
        <is>
          <t>Corolla</t>
        </is>
      </c>
      <c r="H4996" t="inlineStr">
        <is>
          <t>Dealer retail</t>
        </is>
      </c>
      <c r="I4996" t="inlineStr">
        <is>
          <t>Private buyer</t>
        </is>
      </c>
      <c r="J4996" t="inlineStr">
        <is>
          <t>Priya Nair</t>
        </is>
      </c>
      <c r="K4996" s="70" t="n">
        <v>11</v>
      </c>
      <c r="L4996" s="71" t="n">
        <v>2973627.31</v>
      </c>
      <c r="M4996" s="71" t="n">
        <v>32709900.41</v>
      </c>
      <c r="N4996" s="71" t="n">
        <v>981297.01</v>
      </c>
      <c r="O4996" s="71" t="n">
        <v>31728603.4</v>
      </c>
      <c r="P4996" s="71" t="n">
        <v>25199647.28</v>
      </c>
      <c r="Q4996" s="71" t="n">
        <v>6528956.12</v>
      </c>
      <c r="R4996" t="inlineStr">
        <is>
          <t>OS-02</t>
        </is>
      </c>
      <c r="S4996" t="inlineStr">
        <is>
          <t>Hybrid</t>
        </is>
      </c>
      <c r="T4996" s="70" t="n">
        <v>11</v>
      </c>
      <c r="U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TY104988</t>
        </is>
      </c>
      <c r="B4997" s="68" t="n">
        <v>46322</v>
      </c>
      <c r="C4997" s="69" t="n">
        <v>2026</v>
      </c>
      <c r="D4997" t="inlineStr">
        <is>
          <t>Oct</t>
        </is>
      </c>
      <c r="E4997" t="inlineStr">
        <is>
          <t>Europe</t>
        </is>
      </c>
      <c r="F4997" t="inlineStr">
        <is>
          <t>Germany</t>
        </is>
      </c>
      <c r="G4997" t="inlineStr">
        <is>
          <t>RAV4</t>
        </is>
      </c>
      <c r="H4997" t="inlineStr">
        <is>
          <t>Dealer retail</t>
        </is>
      </c>
      <c r="I4997" t="inlineStr">
        <is>
          <t>Private buyer</t>
        </is>
      </c>
      <c r="J4997" t="inlineStr">
        <is>
          <t>Wei Chen</t>
        </is>
      </c>
      <c r="K4997" s="70" t="n">
        <v>8</v>
      </c>
      <c r="L4997" s="71" t="n">
        <v>3607479.36</v>
      </c>
      <c r="M4997" s="71" t="n">
        <v>28859834.88</v>
      </c>
      <c r="N4997" s="71" t="n">
        <v>865795.05</v>
      </c>
      <c r="O4997" s="71" t="n">
        <v>27994039.83</v>
      </c>
      <c r="P4997" s="71" t="n">
        <v>23428860.5</v>
      </c>
      <c r="Q4997" s="71" t="n">
        <v>4565179.33</v>
      </c>
      <c r="R4997" t="inlineStr">
        <is>
          <t>BE-01</t>
        </is>
      </c>
      <c r="S4997" t="inlineStr">
        <is>
          <t>Petrol</t>
        </is>
      </c>
      <c r="T4997" s="70" t="n">
        <v>9</v>
      </c>
      <c r="U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TY104989</t>
        </is>
      </c>
      <c r="B4998" s="68" t="n">
        <v>46322</v>
      </c>
      <c r="C4998" s="69" t="n">
        <v>2026</v>
      </c>
      <c r="D4998" t="inlineStr">
        <is>
          <t>Oct</t>
        </is>
      </c>
      <c r="E4998" t="inlineStr">
        <is>
          <t>North America</t>
        </is>
      </c>
      <c r="F4998" t="inlineStr">
        <is>
          <t>USA</t>
        </is>
      </c>
      <c r="G4998" t="inlineStr">
        <is>
          <t>Camry</t>
        </is>
      </c>
      <c r="H4998" t="inlineStr">
        <is>
          <t>Fleet</t>
        </is>
      </c>
      <c r="I4998" t="inlineStr">
        <is>
          <t>Private buyer</t>
        </is>
      </c>
      <c r="J4998" t="inlineStr">
        <is>
          <t>Yuki Sato</t>
        </is>
      </c>
      <c r="K4998" s="70" t="n">
        <v>3</v>
      </c>
      <c r="L4998" s="71" t="n">
        <v>4110762.48</v>
      </c>
      <c r="M4998" s="71" t="n">
        <v>12332287.44</v>
      </c>
      <c r="N4998" s="71" t="n">
        <v>369968.62</v>
      </c>
      <c r="O4998" s="71" t="n">
        <v>11962318.82</v>
      </c>
      <c r="P4998" s="71" t="n">
        <v>9559923.84</v>
      </c>
      <c r="Q4998" s="71" t="n">
        <v>2402394.98</v>
      </c>
      <c r="R4998" t="inlineStr">
        <is>
          <t>NY-01</t>
        </is>
      </c>
      <c r="S4998" t="inlineStr">
        <is>
          <t>Hybrid</t>
        </is>
      </c>
      <c r="T4998" s="70" t="n">
        <v>3</v>
      </c>
      <c r="U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TY104990</t>
        </is>
      </c>
      <c r="B4999" s="68" t="n">
        <v>46322</v>
      </c>
      <c r="C4999" s="69" t="n">
        <v>2026</v>
      </c>
      <c r="D4999" t="inlineStr">
        <is>
          <t>Oct</t>
        </is>
      </c>
      <c r="E4999" t="inlineStr">
        <is>
          <t>North America</t>
        </is>
      </c>
      <c r="F4999" t="inlineStr">
        <is>
          <t>Canada</t>
        </is>
      </c>
      <c r="G4999" t="inlineStr">
        <is>
          <t>Hilux</t>
        </is>
      </c>
      <c r="H4999" t="inlineStr">
        <is>
          <t>Dealer retail</t>
        </is>
      </c>
      <c r="I4999" t="inlineStr">
        <is>
          <t>Private buyer</t>
        </is>
      </c>
      <c r="J4999" t="inlineStr">
        <is>
          <t>Noah Smith</t>
        </is>
      </c>
      <c r="K4999" s="70" t="n">
        <v>21</v>
      </c>
      <c r="L4999" s="71" t="n">
        <v>4044695.83</v>
      </c>
      <c r="M4999" s="71" t="n">
        <v>84938612.43000001</v>
      </c>
      <c r="N4999" s="71" t="n">
        <v>1698772.25</v>
      </c>
      <c r="O4999" s="71" t="n">
        <v>83239840.18000001</v>
      </c>
      <c r="P4999" s="71" t="n">
        <v>68632237.31</v>
      </c>
      <c r="Q4999" s="71" t="n">
        <v>14607602.87</v>
      </c>
      <c r="R4999" t="inlineStr">
        <is>
          <t>TO-03</t>
        </is>
      </c>
      <c r="S4999" t="inlineStr">
        <is>
          <t>Petrol</t>
        </is>
      </c>
      <c r="T4999" s="70" t="n">
        <v>21</v>
      </c>
      <c r="U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TY104991</t>
        </is>
      </c>
      <c r="B5000" s="68" t="n">
        <v>46322</v>
      </c>
      <c r="C5000" s="69" t="n">
        <v>2026</v>
      </c>
      <c r="D5000" t="inlineStr">
        <is>
          <t>Oct</t>
        </is>
      </c>
      <c r="E5000" t="inlineStr">
        <is>
          <t>North America</t>
        </is>
      </c>
      <c r="F5000" t="inlineStr">
        <is>
          <t>Canada</t>
        </is>
      </c>
      <c r="G5000" t="inlineStr">
        <is>
          <t>Hilux</t>
        </is>
      </c>
      <c r="H5000" t="inlineStr">
        <is>
          <t>Dealer retail</t>
        </is>
      </c>
      <c r="I5000" t="inlineStr">
        <is>
          <t>Government</t>
        </is>
      </c>
      <c r="J5000" t="inlineStr">
        <is>
          <t>Wei Chen</t>
        </is>
      </c>
      <c r="K5000" s="70" t="n">
        <v>21</v>
      </c>
      <c r="L5000" s="71" t="n">
        <v>4142824.36</v>
      </c>
      <c r="M5000" s="71" t="n">
        <v>86999311.56</v>
      </c>
      <c r="N5000" s="71" t="n">
        <v>1739986.23</v>
      </c>
      <c r="O5000" s="71" t="n">
        <v>85259325.33</v>
      </c>
      <c r="P5000" s="71" t="n">
        <v>69142718.97</v>
      </c>
      <c r="Q5000" s="71" t="n">
        <v>16116606.36</v>
      </c>
      <c r="R5000" t="inlineStr">
        <is>
          <t>TO-03</t>
        </is>
      </c>
      <c r="S5000" t="inlineStr">
        <is>
          <t>Diesel</t>
        </is>
      </c>
      <c r="T5000" s="70" t="n">
        <v>23</v>
      </c>
      <c r="U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TY104992</t>
        </is>
      </c>
      <c r="B5001" s="68" t="n">
        <v>46322</v>
      </c>
      <c r="C5001" s="69" t="n">
        <v>2026</v>
      </c>
      <c r="D5001" t="inlineStr">
        <is>
          <t>Oct</t>
        </is>
      </c>
      <c r="E5001" t="inlineStr">
        <is>
          <t>Asia</t>
        </is>
      </c>
      <c r="F5001" t="inlineStr">
        <is>
          <t>Indonesia</t>
        </is>
      </c>
      <c r="G5001" t="inlineStr">
        <is>
          <t>Corolla</t>
        </is>
      </c>
      <c r="H5001" t="inlineStr">
        <is>
          <t>Fleet</t>
        </is>
      </c>
      <c r="I5001" t="inlineStr">
        <is>
          <t>Private buyer</t>
        </is>
      </c>
      <c r="J5001" t="inlineStr">
        <is>
          <t>Amir Khan</t>
        </is>
      </c>
      <c r="K5001" s="70" t="n">
        <v>24</v>
      </c>
      <c r="L5001" s="71" t="n">
        <v>2848566.02</v>
      </c>
      <c r="M5001" s="71" t="n">
        <v>68365584.48</v>
      </c>
      <c r="N5001" s="71" t="n">
        <v>3418279.22</v>
      </c>
      <c r="O5001" s="71" t="n">
        <v>64947305.26</v>
      </c>
      <c r="P5001" s="71" t="n">
        <v>53723333.72</v>
      </c>
      <c r="Q5001" s="71" t="n">
        <v>11223971.54</v>
      </c>
      <c r="R5001" t="inlineStr">
        <is>
          <t>JK-04</t>
        </is>
      </c>
      <c r="S5001" t="inlineStr">
        <is>
          <t>Petrol</t>
        </is>
      </c>
      <c r="T5001" s="70" t="n">
        <v>26</v>
      </c>
      <c r="U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TY104993</t>
        </is>
      </c>
      <c r="B5002" s="68" t="n">
        <v>46322</v>
      </c>
      <c r="C5002" s="69" t="n">
        <v>2026</v>
      </c>
      <c r="D5002" t="inlineStr">
        <is>
          <t>Oct</t>
        </is>
      </c>
      <c r="E5002" t="inlineStr">
        <is>
          <t>North America</t>
        </is>
      </c>
      <c r="F5002" t="inlineStr">
        <is>
          <t>USA</t>
        </is>
      </c>
      <c r="G5002" t="inlineStr">
        <is>
          <t>Corolla</t>
        </is>
      </c>
      <c r="H5002" t="inlineStr">
        <is>
          <t>Dealer retail</t>
        </is>
      </c>
      <c r="I5002" t="inlineStr">
        <is>
          <t>Private buyer</t>
        </is>
      </c>
      <c r="J5002" t="inlineStr">
        <is>
          <t>Liam O'Brien</t>
        </is>
      </c>
      <c r="K5002" s="70" t="n">
        <v>24</v>
      </c>
      <c r="L5002" s="71" t="n">
        <v>2910058.7</v>
      </c>
      <c r="M5002" s="71" t="n">
        <v>69841408.8</v>
      </c>
      <c r="N5002" s="71" t="n">
        <v>0</v>
      </c>
      <c r="O5002" s="71" t="n">
        <v>69841408.8</v>
      </c>
      <c r="P5002" s="71" t="n">
        <v>52922314.79</v>
      </c>
      <c r="Q5002" s="71" t="n">
        <v>16919094.01</v>
      </c>
      <c r="R5002" t="inlineStr">
        <is>
          <t>LA-01</t>
        </is>
      </c>
      <c r="S5002" t="inlineStr">
        <is>
          <t>Hybrid</t>
        </is>
      </c>
      <c r="T5002" s="70" t="n">
        <v>24</v>
      </c>
      <c r="U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TY104994</t>
        </is>
      </c>
      <c r="B5003" s="68" t="n">
        <v>46322</v>
      </c>
      <c r="C5003" s="69" t="n">
        <v>2026</v>
      </c>
      <c r="D5003" t="inlineStr">
        <is>
          <t>Oct</t>
        </is>
      </c>
      <c r="E5003" t="inlineStr">
        <is>
          <t>Japan</t>
        </is>
      </c>
      <c r="F5003" t="inlineStr">
        <is>
          <t>Japan</t>
        </is>
      </c>
      <c r="G5003" t="inlineStr">
        <is>
          <t>Land Cruiser</t>
        </is>
      </c>
      <c r="H5003" t="inlineStr">
        <is>
          <t>Online reservation</t>
        </is>
      </c>
      <c r="I5003" t="inlineStr">
        <is>
          <t>Private buyer</t>
        </is>
      </c>
      <c r="J5003" t="inlineStr">
        <is>
          <t>Emma Clarke</t>
        </is>
      </c>
      <c r="K5003" s="70" t="n">
        <v>23</v>
      </c>
      <c r="L5003" s="71" t="n">
        <v>7770521.57</v>
      </c>
      <c r="M5003" s="71" t="n">
        <v>178721996.11</v>
      </c>
      <c r="N5003" s="71" t="n">
        <v>5361659.88</v>
      </c>
      <c r="O5003" s="71" t="n">
        <v>173360336.23</v>
      </c>
      <c r="P5003" s="71" t="n">
        <v>128169035.77</v>
      </c>
      <c r="Q5003" s="71" t="n">
        <v>45191300.46</v>
      </c>
      <c r="R5003" t="inlineStr">
        <is>
          <t>OS-01</t>
        </is>
      </c>
      <c r="S5003" t="inlineStr">
        <is>
          <t>Diesel</t>
        </is>
      </c>
      <c r="T5003" s="70" t="n">
        <v>24</v>
      </c>
      <c r="U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TY104995</t>
        </is>
      </c>
      <c r="B5004" s="68" t="n">
        <v>46323</v>
      </c>
      <c r="C5004" s="69" t="n">
        <v>2026</v>
      </c>
      <c r="D5004" t="inlineStr">
        <is>
          <t>Oct</t>
        </is>
      </c>
      <c r="E5004" t="inlineStr">
        <is>
          <t>Japan</t>
        </is>
      </c>
      <c r="F5004" t="inlineStr">
        <is>
          <t>Japan</t>
        </is>
      </c>
      <c r="G5004" t="inlineStr">
        <is>
          <t>Prius</t>
        </is>
      </c>
      <c r="H5004" t="inlineStr">
        <is>
          <t>Dealer retail</t>
        </is>
      </c>
      <c r="I5004" t="inlineStr">
        <is>
          <t>Private buyer</t>
        </is>
      </c>
      <c r="J5004" t="inlineStr">
        <is>
          <t>Mei Lin</t>
        </is>
      </c>
      <c r="K5004" s="70" t="n">
        <v>28</v>
      </c>
      <c r="L5004" s="71" t="n">
        <v>3733911.29</v>
      </c>
      <c r="M5004" s="71" t="n">
        <v>104549516.12</v>
      </c>
      <c r="N5004" s="71" t="n">
        <v>0</v>
      </c>
      <c r="O5004" s="71" t="n">
        <v>104549516.12</v>
      </c>
      <c r="P5004" s="71" t="n">
        <v>82379391.55</v>
      </c>
      <c r="Q5004" s="71" t="n">
        <v>22170124.57</v>
      </c>
      <c r="R5004" t="inlineStr">
        <is>
          <t>NG-02</t>
        </is>
      </c>
      <c r="S5004" t="inlineStr">
        <is>
          <t>Hybrid</t>
        </is>
      </c>
      <c r="T5004" s="70" t="n">
        <v>28</v>
      </c>
      <c r="U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TY104996</t>
        </is>
      </c>
      <c r="B5005" s="68" t="n">
        <v>46323</v>
      </c>
      <c r="C5005" s="69" t="n">
        <v>2026</v>
      </c>
      <c r="D5005" t="inlineStr">
        <is>
          <t>Oct</t>
        </is>
      </c>
      <c r="E5005" t="inlineStr">
        <is>
          <t>Middle East</t>
        </is>
      </c>
      <c r="F5005" t="inlineStr">
        <is>
          <t>UAE</t>
        </is>
      </c>
      <c r="G5005" t="inlineStr">
        <is>
          <t>Corolla</t>
        </is>
      </c>
      <c r="H5005" t="inlineStr">
        <is>
          <t>Online reservation</t>
        </is>
      </c>
      <c r="I5005" t="inlineStr">
        <is>
          <t>Private buyer</t>
        </is>
      </c>
      <c r="J5005" t="inlineStr">
        <is>
          <t>Mei Lin</t>
        </is>
      </c>
      <c r="K5005" s="70" t="n">
        <v>31</v>
      </c>
      <c r="L5005" s="71" t="n">
        <v>2963214.82</v>
      </c>
      <c r="M5005" s="71" t="n">
        <v>91859659.42</v>
      </c>
      <c r="N5005" s="71" t="n">
        <v>0</v>
      </c>
      <c r="O5005" s="71" t="n">
        <v>91859659.42</v>
      </c>
      <c r="P5005" s="71" t="n">
        <v>73974346.09999999</v>
      </c>
      <c r="Q5005" s="71" t="n">
        <v>17885313.32</v>
      </c>
      <c r="R5005" t="inlineStr">
        <is>
          <t>DB-03</t>
        </is>
      </c>
      <c r="S5005" t="inlineStr">
        <is>
          <t>Petrol</t>
        </is>
      </c>
      <c r="T5005" s="70" t="n">
        <v>32</v>
      </c>
      <c r="U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TY104997</t>
        </is>
      </c>
      <c r="B5006" s="68" t="n">
        <v>46323</v>
      </c>
      <c r="C5006" s="69" t="n">
        <v>2026</v>
      </c>
      <c r="D5006" t="inlineStr">
        <is>
          <t>Oct</t>
        </is>
      </c>
      <c r="E5006" t="inlineStr">
        <is>
          <t>Middle East</t>
        </is>
      </c>
      <c r="F5006" t="inlineStr">
        <is>
          <t>UAE</t>
        </is>
      </c>
      <c r="G5006" t="inlineStr">
        <is>
          <t>Camry</t>
        </is>
      </c>
      <c r="H5006" t="inlineStr">
        <is>
          <t>Dealer retail</t>
        </is>
      </c>
      <c r="I5006" t="inlineStr">
        <is>
          <t>Private buyer</t>
        </is>
      </c>
      <c r="J5006" t="inlineStr">
        <is>
          <t>Ruhi Shaikh</t>
        </is>
      </c>
      <c r="K5006" s="70" t="n">
        <v>3</v>
      </c>
      <c r="L5006" s="71" t="n">
        <v>3773298.9</v>
      </c>
      <c r="M5006" s="71" t="n">
        <v>11319896.7</v>
      </c>
      <c r="N5006" s="71" t="n">
        <v>565994.83</v>
      </c>
      <c r="O5006" s="71" t="n">
        <v>10753901.87</v>
      </c>
      <c r="P5006" s="71" t="n">
        <v>9786205.210000001</v>
      </c>
      <c r="Q5006" s="71" t="n">
        <v>967696.66</v>
      </c>
      <c r="R5006" t="inlineStr">
        <is>
          <t>DB-04</t>
        </is>
      </c>
      <c r="S5006" t="inlineStr">
        <is>
          <t>Hybrid</t>
        </is>
      </c>
      <c r="T5006" s="70" t="n">
        <v>3</v>
      </c>
      <c r="U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TY104998</t>
        </is>
      </c>
      <c r="B5007" s="68" t="n">
        <v>46323</v>
      </c>
      <c r="C5007" s="69" t="n">
        <v>2026</v>
      </c>
      <c r="D5007" t="inlineStr">
        <is>
          <t>Oct</t>
        </is>
      </c>
      <c r="E5007" t="inlineStr">
        <is>
          <t>Japan</t>
        </is>
      </c>
      <c r="F5007" t="inlineStr">
        <is>
          <t>Japan</t>
        </is>
      </c>
      <c r="G5007" t="inlineStr">
        <is>
          <t>Corolla</t>
        </is>
      </c>
      <c r="H5007" t="inlineStr">
        <is>
          <t>Dealer retail</t>
        </is>
      </c>
      <c r="I5007" t="inlineStr">
        <is>
          <t>Company fleet</t>
        </is>
      </c>
      <c r="J5007" t="inlineStr">
        <is>
          <t>Aisha Bello</t>
        </is>
      </c>
      <c r="K5007" s="70" t="n">
        <v>24</v>
      </c>
      <c r="L5007" s="71" t="n">
        <v>2845320.36</v>
      </c>
      <c r="M5007" s="71" t="n">
        <v>68287688.64</v>
      </c>
      <c r="N5007" s="71" t="n">
        <v>2048630.66</v>
      </c>
      <c r="O5007" s="71" t="n">
        <v>66239057.98</v>
      </c>
      <c r="P5007" s="71" t="n">
        <v>54219179.96</v>
      </c>
      <c r="Q5007" s="71" t="n">
        <v>12019878.02</v>
      </c>
      <c r="R5007" t="inlineStr">
        <is>
          <t>NG-01</t>
        </is>
      </c>
      <c r="S5007" t="inlineStr">
        <is>
          <t>Petrol</t>
        </is>
      </c>
      <c r="T5007" s="70" t="n">
        <v>25</v>
      </c>
      <c r="U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TY104999</t>
        </is>
      </c>
      <c r="B5008" s="68" t="n">
        <v>46323</v>
      </c>
      <c r="C5008" s="69" t="n">
        <v>2026</v>
      </c>
      <c r="D5008" t="inlineStr">
        <is>
          <t>Oct</t>
        </is>
      </c>
      <c r="E5008" t="inlineStr">
        <is>
          <t>North America</t>
        </is>
      </c>
      <c r="F5008" t="inlineStr">
        <is>
          <t>USA</t>
        </is>
      </c>
      <c r="G5008" t="inlineStr">
        <is>
          <t>Hilux</t>
        </is>
      </c>
      <c r="H5008" t="inlineStr">
        <is>
          <t>Dealer retail</t>
        </is>
      </c>
      <c r="I5008" t="inlineStr">
        <is>
          <t>Private buyer</t>
        </is>
      </c>
      <c r="J5008" t="inlineStr">
        <is>
          <t>Hiroshi Tanaka</t>
        </is>
      </c>
      <c r="K5008" s="70" t="n">
        <v>44</v>
      </c>
      <c r="L5008" s="71" t="n">
        <v>4043736.56</v>
      </c>
      <c r="M5008" s="71" t="n">
        <v>177924408.64</v>
      </c>
      <c r="N5008" s="71" t="n">
        <v>5337732.26</v>
      </c>
      <c r="O5008" s="71" t="n">
        <v>172586676.38</v>
      </c>
      <c r="P5008" s="71" t="n">
        <v>136456194.51</v>
      </c>
      <c r="Q5008" s="71" t="n">
        <v>36130481.87</v>
      </c>
      <c r="R5008" t="inlineStr">
        <is>
          <t>TX-01</t>
        </is>
      </c>
      <c r="S5008" t="inlineStr">
        <is>
          <t>Diesel</t>
        </is>
      </c>
      <c r="T5008" s="70" t="n">
        <v>42</v>
      </c>
      <c r="U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TY105000</t>
        </is>
      </c>
      <c r="B5009" s="68" t="n">
        <v>46323</v>
      </c>
      <c r="C5009" s="69" t="n">
        <v>2026</v>
      </c>
      <c r="D5009" t="inlineStr">
        <is>
          <t>Oct</t>
        </is>
      </c>
      <c r="E5009" t="inlineStr">
        <is>
          <t>Asia</t>
        </is>
      </c>
      <c r="F5009" t="inlineStr">
        <is>
          <t>India</t>
        </is>
      </c>
      <c r="G5009" t="inlineStr">
        <is>
          <t>RAV4</t>
        </is>
      </c>
      <c r="H5009" t="inlineStr">
        <is>
          <t>Dealer retail</t>
        </is>
      </c>
      <c r="I5009" t="inlineStr">
        <is>
          <t>Private buyer</t>
        </is>
      </c>
      <c r="J5009" t="inlineStr">
        <is>
          <t>Aisha Bello</t>
        </is>
      </c>
      <c r="K5009" s="70" t="n">
        <v>7</v>
      </c>
      <c r="L5009" s="71" t="n">
        <v>3735476.86</v>
      </c>
      <c r="M5009" s="71" t="n">
        <v>26148338.02</v>
      </c>
      <c r="N5009" s="71" t="n">
        <v>522966.76</v>
      </c>
      <c r="O5009" s="71" t="n">
        <v>25625371.26</v>
      </c>
      <c r="P5009" s="71" t="n">
        <v>19460714.3</v>
      </c>
      <c r="Q5009" s="71" t="n">
        <v>6164656.96</v>
      </c>
      <c r="R5009" t="inlineStr">
        <is>
          <t>PU-03</t>
        </is>
      </c>
      <c r="S5009" t="inlineStr">
        <is>
          <t>Petrol</t>
        </is>
      </c>
      <c r="T5009" s="70" t="n">
        <v>7</v>
      </c>
      <c r="U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TY105001</t>
        </is>
      </c>
      <c r="B5010" s="68" t="n">
        <v>46327</v>
      </c>
      <c r="C5010" s="69" t="n">
        <v>2026</v>
      </c>
      <c r="D5010" t="inlineStr">
        <is>
          <t>Nov</t>
        </is>
      </c>
      <c r="E5010" t="inlineStr">
        <is>
          <t>North America</t>
        </is>
      </c>
      <c r="F5010" t="inlineStr">
        <is>
          <t>Canada</t>
        </is>
      </c>
      <c r="G5010" t="inlineStr">
        <is>
          <t>Corolla</t>
        </is>
      </c>
      <c r="H5010" t="inlineStr">
        <is>
          <t>Dealer retail</t>
        </is>
      </c>
      <c r="I5010" t="inlineStr">
        <is>
          <t>Private buyer</t>
        </is>
      </c>
      <c r="J5010" t="inlineStr">
        <is>
          <t>Lucas Martin</t>
        </is>
      </c>
      <c r="K5010" s="70" t="n">
        <v>39</v>
      </c>
      <c r="L5010" s="71" t="n">
        <v>2666985.76</v>
      </c>
      <c r="M5010" s="71" t="n">
        <v>104012444.64</v>
      </c>
      <c r="N5010" s="71" t="n">
        <v>3120373.34</v>
      </c>
      <c r="O5010" s="71" t="n">
        <v>100892071.3</v>
      </c>
      <c r="P5010" s="71" t="n">
        <v>91304659.94</v>
      </c>
      <c r="Q5010" s="71" t="n">
        <v>9587411.359999999</v>
      </c>
      <c r="R5010" t="inlineStr">
        <is>
          <t>TO-01</t>
        </is>
      </c>
      <c r="S5010" t="inlineStr">
        <is>
          <t>Hybrid</t>
        </is>
      </c>
      <c r="T5010" s="70" t="n">
        <v>41</v>
      </c>
      <c r="U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TY105002</t>
        </is>
      </c>
      <c r="B5011" s="68" t="n">
        <v>46327</v>
      </c>
      <c r="C5011" s="69" t="n">
        <v>2026</v>
      </c>
      <c r="D5011" t="inlineStr">
        <is>
          <t>Nov</t>
        </is>
      </c>
      <c r="E5011" t="inlineStr">
        <is>
          <t>Middle East</t>
        </is>
      </c>
      <c r="F5011" t="inlineStr">
        <is>
          <t>Saudi Arabia</t>
        </is>
      </c>
      <c r="G5011" t="inlineStr">
        <is>
          <t>Corolla</t>
        </is>
      </c>
      <c r="H5011" t="inlineStr">
        <is>
          <t>Dealer retail</t>
        </is>
      </c>
      <c r="I5011" t="inlineStr">
        <is>
          <t>Private buyer</t>
        </is>
      </c>
      <c r="J5011" t="inlineStr">
        <is>
          <t>Ravindra Patil</t>
        </is>
      </c>
      <c r="K5011" s="70" t="n">
        <v>10</v>
      </c>
      <c r="L5011" s="71" t="n">
        <v>2871605.11</v>
      </c>
      <c r="M5011" s="71" t="n">
        <v>28716051.1</v>
      </c>
      <c r="N5011" s="71" t="n">
        <v>574321.02</v>
      </c>
      <c r="O5011" s="71" t="n">
        <v>28141730.08</v>
      </c>
      <c r="P5011" s="71" t="n">
        <v>22305220.17</v>
      </c>
      <c r="Q5011" s="71" t="n">
        <v>5836509.91</v>
      </c>
      <c r="R5011" t="inlineStr">
        <is>
          <t>RY-02</t>
        </is>
      </c>
      <c r="S5011" t="inlineStr">
        <is>
          <t>Petrol</t>
        </is>
      </c>
      <c r="T5011" s="70" t="n">
        <v>10</v>
      </c>
      <c r="U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TY105003</t>
        </is>
      </c>
      <c r="B5012" s="68" t="n">
        <v>46327</v>
      </c>
      <c r="C5012" s="69" t="n">
        <v>2026</v>
      </c>
      <c r="D5012" t="inlineStr">
        <is>
          <t>Nov</t>
        </is>
      </c>
      <c r="E5012" t="inlineStr">
        <is>
          <t>Europe</t>
        </is>
      </c>
      <c r="F5012" t="inlineStr">
        <is>
          <t>UK</t>
        </is>
      </c>
      <c r="G5012" t="inlineStr">
        <is>
          <t>Land Cruiser</t>
        </is>
      </c>
      <c r="H5012" t="inlineStr">
        <is>
          <t>Dealer retail</t>
        </is>
      </c>
      <c r="I5012" t="inlineStr">
        <is>
          <t>Private buyer</t>
        </is>
      </c>
      <c r="J5012" t="inlineStr">
        <is>
          <t>Ana Costa</t>
        </is>
      </c>
      <c r="K5012" s="70" t="n">
        <v>45</v>
      </c>
      <c r="L5012" s="71" t="n">
        <v>7303668.81</v>
      </c>
      <c r="M5012" s="71" t="n">
        <v>328665096.45</v>
      </c>
      <c r="N5012" s="71" t="n">
        <v>16433254.82</v>
      </c>
      <c r="O5012" s="71" t="n">
        <v>312231841.63</v>
      </c>
      <c r="P5012" s="71" t="n">
        <v>248608202.22</v>
      </c>
      <c r="Q5012" s="71" t="n">
        <v>63623639.41</v>
      </c>
      <c r="R5012" t="inlineStr">
        <is>
          <t>LN-04</t>
        </is>
      </c>
      <c r="S5012" t="inlineStr">
        <is>
          <t>Diesel</t>
        </is>
      </c>
      <c r="T5012" s="70" t="n">
        <v>51</v>
      </c>
      <c r="U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TY105004</t>
        </is>
      </c>
      <c r="B5013" s="68" t="n">
        <v>46327</v>
      </c>
      <c r="C5013" s="69" t="n">
        <v>2026</v>
      </c>
      <c r="D5013" t="inlineStr">
        <is>
          <t>Nov</t>
        </is>
      </c>
      <c r="E5013" t="inlineStr">
        <is>
          <t>Middle East</t>
        </is>
      </c>
      <c r="F5013" t="inlineStr">
        <is>
          <t>UAE</t>
        </is>
      </c>
      <c r="G5013" t="inlineStr">
        <is>
          <t>Corolla</t>
        </is>
      </c>
      <c r="H5013" t="inlineStr">
        <is>
          <t>Dealer retail</t>
        </is>
      </c>
      <c r="I5013" t="inlineStr">
        <is>
          <t>Private buyer</t>
        </is>
      </c>
      <c r="J5013" t="inlineStr">
        <is>
          <t>Ana Costa</t>
        </is>
      </c>
      <c r="K5013" s="70" t="n">
        <v>26</v>
      </c>
      <c r="L5013" s="71" t="n">
        <v>2892277.05</v>
      </c>
      <c r="M5013" s="71" t="n">
        <v>75199203.3</v>
      </c>
      <c r="N5013" s="71" t="n">
        <v>1503984.07</v>
      </c>
      <c r="O5013" s="71" t="n">
        <v>73695219.23</v>
      </c>
      <c r="P5013" s="71" t="n">
        <v>59950216.96</v>
      </c>
      <c r="Q5013" s="71" t="n">
        <v>13745002.27</v>
      </c>
      <c r="R5013" t="inlineStr">
        <is>
          <t>DB-01</t>
        </is>
      </c>
      <c r="S5013" t="inlineStr">
        <is>
          <t>Petrol</t>
        </is>
      </c>
      <c r="T5013" s="70" t="n">
        <v>25</v>
      </c>
      <c r="U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TY105005</t>
        </is>
      </c>
      <c r="B5014" s="68" t="n">
        <v>46327</v>
      </c>
      <c r="C5014" s="69" t="n">
        <v>2026</v>
      </c>
      <c r="D5014" t="inlineStr">
        <is>
          <t>Nov</t>
        </is>
      </c>
      <c r="E5014" t="inlineStr">
        <is>
          <t>Japan</t>
        </is>
      </c>
      <c r="F5014" t="inlineStr">
        <is>
          <t>Japan</t>
        </is>
      </c>
      <c r="G5014" t="inlineStr">
        <is>
          <t>Hilux</t>
        </is>
      </c>
      <c r="H5014" t="inlineStr">
        <is>
          <t>Online reservation</t>
        </is>
      </c>
      <c r="I5014" t="inlineStr">
        <is>
          <t>Company fleet</t>
        </is>
      </c>
      <c r="J5014" t="inlineStr">
        <is>
          <t>Shraddha Kulkarni</t>
        </is>
      </c>
      <c r="K5014" s="70" t="n">
        <v>13</v>
      </c>
      <c r="L5014" s="71" t="n">
        <v>3829289.86</v>
      </c>
      <c r="M5014" s="71" t="n">
        <v>49780768.18</v>
      </c>
      <c r="N5014" s="71" t="n">
        <v>2489038.41</v>
      </c>
      <c r="O5014" s="71" t="n">
        <v>47291729.77</v>
      </c>
      <c r="P5014" s="71" t="n">
        <v>42183361.75</v>
      </c>
      <c r="Q5014" s="71" t="n">
        <v>5108368.02</v>
      </c>
      <c r="R5014" t="inlineStr">
        <is>
          <t>NG-03</t>
        </is>
      </c>
      <c r="S5014" t="inlineStr">
        <is>
          <t>Diesel</t>
        </is>
      </c>
      <c r="T5014" s="70" t="n">
        <v>14</v>
      </c>
      <c r="U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TY105006</t>
        </is>
      </c>
      <c r="B5015" s="68" t="n">
        <v>46327</v>
      </c>
      <c r="C5015" s="69" t="n">
        <v>2026</v>
      </c>
      <c r="D5015" t="inlineStr">
        <is>
          <t>Nov</t>
        </is>
      </c>
      <c r="E5015" t="inlineStr">
        <is>
          <t>Japan</t>
        </is>
      </c>
      <c r="F5015" t="inlineStr">
        <is>
          <t>Japan</t>
        </is>
      </c>
      <c r="G5015" t="inlineStr">
        <is>
          <t>Hilux</t>
        </is>
      </c>
      <c r="H5015" t="inlineStr">
        <is>
          <t>Dealer retail</t>
        </is>
      </c>
      <c r="I5015" t="inlineStr">
        <is>
          <t>Government</t>
        </is>
      </c>
      <c r="J5015" t="inlineStr">
        <is>
          <t>Kofi Mensah</t>
        </is>
      </c>
      <c r="K5015" s="70" t="n">
        <v>2</v>
      </c>
      <c r="L5015" s="71" t="n">
        <v>4110129.28</v>
      </c>
      <c r="M5015" s="71" t="n">
        <v>8220258.56</v>
      </c>
      <c r="N5015" s="71" t="n">
        <v>246607.76</v>
      </c>
      <c r="O5015" s="71" t="n">
        <v>7973650.8</v>
      </c>
      <c r="P5015" s="71" t="n">
        <v>6440311.09</v>
      </c>
      <c r="Q5015" s="71" t="n">
        <v>1533339.71</v>
      </c>
      <c r="R5015" t="inlineStr">
        <is>
          <t>NG-01</t>
        </is>
      </c>
      <c r="S5015" t="inlineStr">
        <is>
          <t>Diesel</t>
        </is>
      </c>
      <c r="T5015" s="70" t="n">
        <v>2</v>
      </c>
      <c r="U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TY105007</t>
        </is>
      </c>
      <c r="B5016" s="68" t="n">
        <v>46327</v>
      </c>
      <c r="C5016" s="69" t="n">
        <v>2026</v>
      </c>
      <c r="D5016" t="inlineStr">
        <is>
          <t>Nov</t>
        </is>
      </c>
      <c r="E5016" t="inlineStr">
        <is>
          <t>Europe</t>
        </is>
      </c>
      <c r="F5016" t="inlineStr">
        <is>
          <t>Germany</t>
        </is>
      </c>
      <c r="G5016" t="inlineStr">
        <is>
          <t>Prius</t>
        </is>
      </c>
      <c r="H5016" t="inlineStr">
        <is>
          <t>Dealer retail</t>
        </is>
      </c>
      <c r="I5016" t="inlineStr">
        <is>
          <t>Company fleet</t>
        </is>
      </c>
      <c r="J5016" t="inlineStr">
        <is>
          <t>Shraddha Kulkarni</t>
        </is>
      </c>
      <c r="K5016" s="70" t="n">
        <v>58</v>
      </c>
      <c r="L5016" s="71" t="n">
        <v>3846052.16</v>
      </c>
      <c r="M5016" s="71" t="n">
        <v>223071025.28</v>
      </c>
      <c r="N5016" s="71" t="n">
        <v>4461420.51</v>
      </c>
      <c r="O5016" s="71" t="n">
        <v>218609604.77</v>
      </c>
      <c r="P5016" s="71" t="n">
        <v>160941298.83</v>
      </c>
      <c r="Q5016" s="71" t="n">
        <v>57668305.94</v>
      </c>
      <c r="R5016" t="inlineStr">
        <is>
          <t>BE-02</t>
        </is>
      </c>
      <c r="S5016" t="inlineStr">
        <is>
          <t>Hybrid</t>
        </is>
      </c>
      <c r="T5016" s="70" t="n">
        <v>60</v>
      </c>
      <c r="U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TY105008</t>
        </is>
      </c>
      <c r="B5017" s="68" t="n">
        <v>46327</v>
      </c>
      <c r="C5017" s="69" t="n">
        <v>2026</v>
      </c>
      <c r="D5017" t="inlineStr">
        <is>
          <t>Nov</t>
        </is>
      </c>
      <c r="E5017" t="inlineStr">
        <is>
          <t>Middle East</t>
        </is>
      </c>
      <c r="F5017" t="inlineStr">
        <is>
          <t>Saudi Arabia</t>
        </is>
      </c>
      <c r="G5017" t="inlineStr">
        <is>
          <t>Corolla</t>
        </is>
      </c>
      <c r="H5017" t="inlineStr">
        <is>
          <t>Dealer retail</t>
        </is>
      </c>
      <c r="I5017" t="inlineStr">
        <is>
          <t>Private buyer</t>
        </is>
      </c>
      <c r="J5017" t="inlineStr">
        <is>
          <t>Lucas Martin</t>
        </is>
      </c>
      <c r="K5017" s="70" t="n">
        <v>17</v>
      </c>
      <c r="L5017" s="71" t="n">
        <v>2752377.55</v>
      </c>
      <c r="M5017" s="71" t="n">
        <v>46790418.35</v>
      </c>
      <c r="N5017" s="71" t="n">
        <v>2339520.92</v>
      </c>
      <c r="O5017" s="71" t="n">
        <v>44450897.43</v>
      </c>
      <c r="P5017" s="71" t="n">
        <v>39573703.75</v>
      </c>
      <c r="Q5017" s="71" t="n">
        <v>4877193.68</v>
      </c>
      <c r="R5017" t="inlineStr">
        <is>
          <t>RY-04</t>
        </is>
      </c>
      <c r="S5017" t="inlineStr">
        <is>
          <t>Petrol</t>
        </is>
      </c>
      <c r="T5017" s="70" t="n">
        <v>17</v>
      </c>
      <c r="U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TY105009</t>
        </is>
      </c>
      <c r="B5018" s="68" t="n">
        <v>46327</v>
      </c>
      <c r="C5018" s="69" t="n">
        <v>2026</v>
      </c>
      <c r="D5018" t="inlineStr">
        <is>
          <t>Nov</t>
        </is>
      </c>
      <c r="E5018" t="inlineStr">
        <is>
          <t>Asia</t>
        </is>
      </c>
      <c r="F5018" t="inlineStr">
        <is>
          <t>Thailand</t>
        </is>
      </c>
      <c r="G5018" t="inlineStr">
        <is>
          <t>RAV4</t>
        </is>
      </c>
      <c r="H5018" t="inlineStr">
        <is>
          <t>Fleet</t>
        </is>
      </c>
      <c r="I5018" t="inlineStr">
        <is>
          <t>Private buyer</t>
        </is>
      </c>
      <c r="J5018" t="inlineStr">
        <is>
          <t>Ravindra Patil</t>
        </is>
      </c>
      <c r="K5018" s="70" t="n">
        <v>11</v>
      </c>
      <c r="L5018" s="71" t="n">
        <v>3783173.87</v>
      </c>
      <c r="M5018" s="71" t="n">
        <v>41614912.57</v>
      </c>
      <c r="N5018" s="71" t="n">
        <v>1248447.38</v>
      </c>
      <c r="O5018" s="71" t="n">
        <v>40366465.19</v>
      </c>
      <c r="P5018" s="71" t="n">
        <v>31557027.76</v>
      </c>
      <c r="Q5018" s="71" t="n">
        <v>8809437.43</v>
      </c>
      <c r="R5018" t="inlineStr">
        <is>
          <t>BK-04</t>
        </is>
      </c>
      <c r="S5018" t="inlineStr">
        <is>
          <t>Petrol</t>
        </is>
      </c>
      <c r="T5018" s="70" t="n">
        <v>11</v>
      </c>
      <c r="U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TY105010</t>
        </is>
      </c>
      <c r="B5019" s="68" t="n">
        <v>46328</v>
      </c>
      <c r="C5019" s="69" t="n">
        <v>2026</v>
      </c>
      <c r="D5019" t="inlineStr">
        <is>
          <t>Nov</t>
        </is>
      </c>
      <c r="E5019" t="inlineStr">
        <is>
          <t>Japan</t>
        </is>
      </c>
      <c r="F5019" t="inlineStr">
        <is>
          <t>Japan</t>
        </is>
      </c>
      <c r="G5019" t="inlineStr">
        <is>
          <t>Prius</t>
        </is>
      </c>
      <c r="H5019" t="inlineStr">
        <is>
          <t>Dealer retail</t>
        </is>
      </c>
      <c r="I5019" t="inlineStr">
        <is>
          <t>Government</t>
        </is>
      </c>
      <c r="J5019" t="inlineStr">
        <is>
          <t>Mei Lin</t>
        </is>
      </c>
      <c r="K5019" s="70" t="n">
        <v>17</v>
      </c>
      <c r="L5019" s="71" t="n">
        <v>3851201.15</v>
      </c>
      <c r="M5019" s="71" t="n">
        <v>65470419.55</v>
      </c>
      <c r="N5019" s="71" t="n">
        <v>1964112.59</v>
      </c>
      <c r="O5019" s="71" t="n">
        <v>63506306.96</v>
      </c>
      <c r="P5019" s="71" t="n">
        <v>46913305.2</v>
      </c>
      <c r="Q5019" s="71" t="n">
        <v>16593001.76</v>
      </c>
      <c r="R5019" t="inlineStr">
        <is>
          <t>OS-01</t>
        </is>
      </c>
      <c r="S5019" t="inlineStr">
        <is>
          <t>Hybrid</t>
        </is>
      </c>
      <c r="T5019" s="70" t="n">
        <v>17</v>
      </c>
      <c r="U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TY105011</t>
        </is>
      </c>
      <c r="B5020" s="68" t="n">
        <v>46328</v>
      </c>
      <c r="C5020" s="69" t="n">
        <v>2026</v>
      </c>
      <c r="D5020" t="inlineStr">
        <is>
          <t>Nov</t>
        </is>
      </c>
      <c r="E5020" t="inlineStr">
        <is>
          <t>Europe</t>
        </is>
      </c>
      <c r="F5020" t="inlineStr">
        <is>
          <t>UK</t>
        </is>
      </c>
      <c r="G5020" t="inlineStr">
        <is>
          <t>Corolla</t>
        </is>
      </c>
      <c r="H5020" t="inlineStr">
        <is>
          <t>Dealer retail</t>
        </is>
      </c>
      <c r="I5020" t="inlineStr">
        <is>
          <t>Private buyer</t>
        </is>
      </c>
      <c r="J5020" t="inlineStr">
        <is>
          <t>Ana Costa</t>
        </is>
      </c>
      <c r="K5020" s="70" t="n">
        <v>7</v>
      </c>
      <c r="L5020" s="71" t="n">
        <v>2703284.84</v>
      </c>
      <c r="M5020" s="71" t="n">
        <v>18922993.88</v>
      </c>
      <c r="N5020" s="71" t="n">
        <v>567689.8199999999</v>
      </c>
      <c r="O5020" s="71" t="n">
        <v>18355304.06</v>
      </c>
      <c r="P5020" s="71" t="n">
        <v>16034706.3</v>
      </c>
      <c r="Q5020" s="71" t="n">
        <v>2320597.76</v>
      </c>
      <c r="R5020" t="inlineStr">
        <is>
          <t>LN-03</t>
        </is>
      </c>
      <c r="S5020" t="inlineStr">
        <is>
          <t>Hybrid</t>
        </is>
      </c>
      <c r="T5020" s="70" t="n">
        <v>7</v>
      </c>
      <c r="U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TY105012</t>
        </is>
      </c>
      <c r="B5021" s="68" t="n">
        <v>46328</v>
      </c>
      <c r="C5021" s="69" t="n">
        <v>2026</v>
      </c>
      <c r="D5021" t="inlineStr">
        <is>
          <t>Nov</t>
        </is>
      </c>
      <c r="E5021" t="inlineStr">
        <is>
          <t>North America</t>
        </is>
      </c>
      <c r="F5021" t="inlineStr">
        <is>
          <t>Canada</t>
        </is>
      </c>
      <c r="G5021" t="inlineStr">
        <is>
          <t>bZ4X</t>
        </is>
      </c>
      <c r="H5021" t="inlineStr">
        <is>
          <t>Dealer retail</t>
        </is>
      </c>
      <c r="I5021" t="inlineStr">
        <is>
          <t>Private buyer</t>
        </is>
      </c>
      <c r="J5021" t="inlineStr">
        <is>
          <t>Wei Chen</t>
        </is>
      </c>
      <c r="K5021" s="70" t="n">
        <v>26</v>
      </c>
      <c r="L5021" s="71" t="n">
        <v>6740214.39</v>
      </c>
      <c r="M5021" s="71" t="n">
        <v>175245574.14</v>
      </c>
      <c r="N5021" s="71" t="n">
        <v>5257367.22</v>
      </c>
      <c r="O5021" s="71" t="n">
        <v>169988206.92</v>
      </c>
      <c r="P5021" s="71" t="n">
        <v>144365641.38</v>
      </c>
      <c r="Q5021" s="71" t="n">
        <v>25622565.54</v>
      </c>
      <c r="R5021" t="inlineStr">
        <is>
          <t>TO-01</t>
        </is>
      </c>
      <c r="S5021" t="inlineStr">
        <is>
          <t>EV</t>
        </is>
      </c>
      <c r="T5021" s="70" t="n">
        <v>27</v>
      </c>
      <c r="U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TY105013</t>
        </is>
      </c>
      <c r="B5022" s="68" t="n">
        <v>46328</v>
      </c>
      <c r="C5022" s="69" t="n">
        <v>2026</v>
      </c>
      <c r="D5022" t="inlineStr">
        <is>
          <t>Nov</t>
        </is>
      </c>
      <c r="E5022" t="inlineStr">
        <is>
          <t>Japan</t>
        </is>
      </c>
      <c r="F5022" t="inlineStr">
        <is>
          <t>Japan</t>
        </is>
      </c>
      <c r="G5022" t="inlineStr">
        <is>
          <t>Hilux</t>
        </is>
      </c>
      <c r="H5022" t="inlineStr">
        <is>
          <t>Dealer retail</t>
        </is>
      </c>
      <c r="I5022" t="inlineStr">
        <is>
          <t>Private buyer</t>
        </is>
      </c>
      <c r="J5022" t="inlineStr">
        <is>
          <t>Arjun Mehta</t>
        </is>
      </c>
      <c r="K5022" s="70" t="n">
        <v>47</v>
      </c>
      <c r="L5022" s="71" t="n">
        <v>3859434.33</v>
      </c>
      <c r="M5022" s="71" t="n">
        <v>181393413.51</v>
      </c>
      <c r="N5022" s="71" t="n">
        <v>5441802.41</v>
      </c>
      <c r="O5022" s="71" t="n">
        <v>175951611.1</v>
      </c>
      <c r="P5022" s="71" t="n">
        <v>146825326.47</v>
      </c>
      <c r="Q5022" s="71" t="n">
        <v>29126284.63</v>
      </c>
      <c r="R5022" t="inlineStr">
        <is>
          <t>OS-03</t>
        </is>
      </c>
      <c r="S5022" t="inlineStr">
        <is>
          <t>Petrol</t>
        </is>
      </c>
      <c r="T5022" s="70" t="n">
        <v>47</v>
      </c>
      <c r="U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TY105014</t>
        </is>
      </c>
      <c r="B5023" s="68" t="n">
        <v>46328</v>
      </c>
      <c r="C5023" s="69" t="n">
        <v>2026</v>
      </c>
      <c r="D5023" t="inlineStr">
        <is>
          <t>Nov</t>
        </is>
      </c>
      <c r="E5023" t="inlineStr">
        <is>
          <t>Europe</t>
        </is>
      </c>
      <c r="F5023" t="inlineStr">
        <is>
          <t>UK</t>
        </is>
      </c>
      <c r="G5023" t="inlineStr">
        <is>
          <t>Corolla</t>
        </is>
      </c>
      <c r="H5023" t="inlineStr">
        <is>
          <t>Dealer retail</t>
        </is>
      </c>
      <c r="I5023" t="inlineStr">
        <is>
          <t>Company fleet</t>
        </is>
      </c>
      <c r="J5023" t="inlineStr">
        <is>
          <t>Olivia Brown</t>
        </is>
      </c>
      <c r="K5023" s="70" t="n">
        <v>39</v>
      </c>
      <c r="L5023" s="71" t="n">
        <v>2776418.94</v>
      </c>
      <c r="M5023" s="71" t="n">
        <v>108280338.66</v>
      </c>
      <c r="N5023" s="71" t="n">
        <v>2165606.77</v>
      </c>
      <c r="O5023" s="71" t="n">
        <v>106114731.89</v>
      </c>
      <c r="P5023" s="71" t="n">
        <v>90517124.08</v>
      </c>
      <c r="Q5023" s="71" t="n">
        <v>15597607.81</v>
      </c>
      <c r="R5023" t="inlineStr">
        <is>
          <t>LN-03</t>
        </is>
      </c>
      <c r="S5023" t="inlineStr">
        <is>
          <t>Petrol</t>
        </is>
      </c>
      <c r="T5023" s="70" t="n">
        <v>42</v>
      </c>
      <c r="U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TY105015</t>
        </is>
      </c>
      <c r="B5024" s="68" t="n">
        <v>46328</v>
      </c>
      <c r="C5024" s="69" t="n">
        <v>2026</v>
      </c>
      <c r="D5024" t="inlineStr">
        <is>
          <t>Nov</t>
        </is>
      </c>
      <c r="E5024" t="inlineStr">
        <is>
          <t>Europe</t>
        </is>
      </c>
      <c r="F5024" t="inlineStr">
        <is>
          <t>France</t>
        </is>
      </c>
      <c r="G5024" t="inlineStr">
        <is>
          <t>Land Cruiser</t>
        </is>
      </c>
      <c r="H5024" t="inlineStr">
        <is>
          <t>Dealer retail</t>
        </is>
      </c>
      <c r="I5024" t="inlineStr">
        <is>
          <t>Private buyer</t>
        </is>
      </c>
      <c r="J5024" t="inlineStr">
        <is>
          <t>Ruhi Shaikh</t>
        </is>
      </c>
      <c r="K5024" s="70" t="n">
        <v>45</v>
      </c>
      <c r="L5024" s="71" t="n">
        <v>8138236.74</v>
      </c>
      <c r="M5024" s="71" t="n">
        <v>366220653.3</v>
      </c>
      <c r="N5024" s="71" t="n">
        <v>18311032.67</v>
      </c>
      <c r="O5024" s="71" t="n">
        <v>347909620.63</v>
      </c>
      <c r="P5024" s="71" t="n">
        <v>257473583.39</v>
      </c>
      <c r="Q5024" s="71" t="n">
        <v>90436037.23999999</v>
      </c>
      <c r="R5024" t="inlineStr">
        <is>
          <t>PA-01</t>
        </is>
      </c>
      <c r="S5024" t="inlineStr">
        <is>
          <t>Hybrid</t>
        </is>
      </c>
      <c r="T5024" s="70" t="n">
        <v>48</v>
      </c>
      <c r="U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TY105016</t>
        </is>
      </c>
      <c r="B5025" s="68" t="n">
        <v>46328</v>
      </c>
      <c r="C5025" s="69" t="n">
        <v>2026</v>
      </c>
      <c r="D5025" t="inlineStr">
        <is>
          <t>Nov</t>
        </is>
      </c>
      <c r="E5025" t="inlineStr">
        <is>
          <t>Japan</t>
        </is>
      </c>
      <c r="F5025" t="inlineStr">
        <is>
          <t>Japan</t>
        </is>
      </c>
      <c r="G5025" t="inlineStr">
        <is>
          <t>RAV4</t>
        </is>
      </c>
      <c r="H5025" t="inlineStr">
        <is>
          <t>Online reservation</t>
        </is>
      </c>
      <c r="I5025" t="inlineStr">
        <is>
          <t>Private buyer</t>
        </is>
      </c>
      <c r="J5025" t="inlineStr">
        <is>
          <t>Sophie Müller</t>
        </is>
      </c>
      <c r="K5025" s="70" t="n">
        <v>14</v>
      </c>
      <c r="L5025" s="71" t="n">
        <v>3711089.71</v>
      </c>
      <c r="M5025" s="71" t="n">
        <v>51955255.94</v>
      </c>
      <c r="N5025" s="71" t="n">
        <v>1558657.68</v>
      </c>
      <c r="O5025" s="71" t="n">
        <v>50396598.26</v>
      </c>
      <c r="P5025" s="71" t="n">
        <v>40095781.34</v>
      </c>
      <c r="Q5025" s="71" t="n">
        <v>10300816.92</v>
      </c>
      <c r="R5025" t="inlineStr">
        <is>
          <t>OS-02</t>
        </is>
      </c>
      <c r="S5025" t="inlineStr">
        <is>
          <t>Hybrid</t>
        </is>
      </c>
      <c r="T5025" s="70" t="n">
        <v>15</v>
      </c>
      <c r="U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TY105017</t>
        </is>
      </c>
      <c r="B5026" s="68" t="n">
        <v>46328</v>
      </c>
      <c r="C5026" s="69" t="n">
        <v>2026</v>
      </c>
      <c r="D5026" t="inlineStr">
        <is>
          <t>Nov</t>
        </is>
      </c>
      <c r="E5026" t="inlineStr">
        <is>
          <t>North America</t>
        </is>
      </c>
      <c r="F5026" t="inlineStr">
        <is>
          <t>USA</t>
        </is>
      </c>
      <c r="G5026" t="inlineStr">
        <is>
          <t>Land Cruiser</t>
        </is>
      </c>
      <c r="H5026" t="inlineStr">
        <is>
          <t>Fleet</t>
        </is>
      </c>
      <c r="I5026" t="inlineStr">
        <is>
          <t>Company fleet</t>
        </is>
      </c>
      <c r="J5026" t="inlineStr">
        <is>
          <t>Shraddha Kulkarni</t>
        </is>
      </c>
      <c r="K5026" s="70" t="n">
        <v>28</v>
      </c>
      <c r="L5026" s="71" t="n">
        <v>7763870.66</v>
      </c>
      <c r="M5026" s="71" t="n">
        <v>217388378.48</v>
      </c>
      <c r="N5026" s="71" t="n">
        <v>6521651.35</v>
      </c>
      <c r="O5026" s="71" t="n">
        <v>210866727.13</v>
      </c>
      <c r="P5026" s="71" t="n">
        <v>151851786.47</v>
      </c>
      <c r="Q5026" s="71" t="n">
        <v>59014940.66</v>
      </c>
      <c r="R5026" t="inlineStr">
        <is>
          <t>NY-02</t>
        </is>
      </c>
      <c r="S5026" t="inlineStr">
        <is>
          <t>Hybrid</t>
        </is>
      </c>
      <c r="T5026" s="70" t="n">
        <v>30</v>
      </c>
      <c r="U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TY105018</t>
        </is>
      </c>
      <c r="B5027" s="68" t="n">
        <v>46328</v>
      </c>
      <c r="C5027" s="69" t="n">
        <v>2026</v>
      </c>
      <c r="D5027" t="inlineStr">
        <is>
          <t>Nov</t>
        </is>
      </c>
      <c r="E5027" t="inlineStr">
        <is>
          <t>Japan</t>
        </is>
      </c>
      <c r="F5027" t="inlineStr">
        <is>
          <t>Japan</t>
        </is>
      </c>
      <c r="G5027" t="inlineStr">
        <is>
          <t>Prius</t>
        </is>
      </c>
      <c r="H5027" t="inlineStr">
        <is>
          <t>Fleet</t>
        </is>
      </c>
      <c r="I5027" t="inlineStr">
        <is>
          <t>Private buyer</t>
        </is>
      </c>
      <c r="J5027" t="inlineStr">
        <is>
          <t>Ravindra Patil</t>
        </is>
      </c>
      <c r="K5027" s="70" t="n">
        <v>35</v>
      </c>
      <c r="L5027" s="71" t="n">
        <v>3909149.08</v>
      </c>
      <c r="M5027" s="71" t="n">
        <v>136820217.8</v>
      </c>
      <c r="N5027" s="71" t="n">
        <v>6841010.89</v>
      </c>
      <c r="O5027" s="71" t="n">
        <v>129979206.91</v>
      </c>
      <c r="P5027" s="71" t="n">
        <v>99616200.28</v>
      </c>
      <c r="Q5027" s="71" t="n">
        <v>30363006.63</v>
      </c>
      <c r="R5027" t="inlineStr">
        <is>
          <t>TK-02</t>
        </is>
      </c>
      <c r="S5027" t="inlineStr">
        <is>
          <t>Hybrid</t>
        </is>
      </c>
      <c r="T5027" s="70" t="n">
        <v>38</v>
      </c>
      <c r="U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TY105019</t>
        </is>
      </c>
      <c r="B5028" s="68" t="n">
        <v>46329</v>
      </c>
      <c r="C5028" s="69" t="n">
        <v>2026</v>
      </c>
      <c r="D5028" t="inlineStr">
        <is>
          <t>Nov</t>
        </is>
      </c>
      <c r="E5028" t="inlineStr">
        <is>
          <t>North America</t>
        </is>
      </c>
      <c r="F5028" t="inlineStr">
        <is>
          <t>USA</t>
        </is>
      </c>
      <c r="G5028" t="inlineStr">
        <is>
          <t>Camry</t>
        </is>
      </c>
      <c r="H5028" t="inlineStr">
        <is>
          <t>Dealer retail</t>
        </is>
      </c>
      <c r="I5028" t="inlineStr">
        <is>
          <t>Private buyer</t>
        </is>
      </c>
      <c r="J5028" t="inlineStr">
        <is>
          <t>Amir Khan</t>
        </is>
      </c>
      <c r="K5028" s="70" t="n">
        <v>26</v>
      </c>
      <c r="L5028" s="71" t="n">
        <v>4238877.72</v>
      </c>
      <c r="M5028" s="71" t="n">
        <v>110210820.72</v>
      </c>
      <c r="N5028" s="71" t="n">
        <v>3306324.62</v>
      </c>
      <c r="O5028" s="71" t="n">
        <v>106904496.1</v>
      </c>
      <c r="P5028" s="71" t="n">
        <v>83714395.14</v>
      </c>
      <c r="Q5028" s="71" t="n">
        <v>23190100.96</v>
      </c>
      <c r="R5028" t="inlineStr">
        <is>
          <t>NY-02</t>
        </is>
      </c>
      <c r="S5028" t="inlineStr">
        <is>
          <t>Petrol</t>
        </is>
      </c>
      <c r="T5028" s="70" t="n">
        <v>28</v>
      </c>
      <c r="U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TY105020</t>
        </is>
      </c>
      <c r="B5029" s="68" t="n">
        <v>46329</v>
      </c>
      <c r="C5029" s="69" t="n">
        <v>2026</v>
      </c>
      <c r="D5029" t="inlineStr">
        <is>
          <t>Nov</t>
        </is>
      </c>
      <c r="E5029" t="inlineStr">
        <is>
          <t>North America</t>
        </is>
      </c>
      <c r="F5029" t="inlineStr">
        <is>
          <t>Canada</t>
        </is>
      </c>
      <c r="G5029" t="inlineStr">
        <is>
          <t>RAV4</t>
        </is>
      </c>
      <c r="H5029" t="inlineStr">
        <is>
          <t>Dealer retail</t>
        </is>
      </c>
      <c r="I5029" t="inlineStr">
        <is>
          <t>Private buyer</t>
        </is>
      </c>
      <c r="J5029" t="inlineStr">
        <is>
          <t>Yuki Sato</t>
        </is>
      </c>
      <c r="K5029" s="70" t="n">
        <v>25</v>
      </c>
      <c r="L5029" s="71" t="n">
        <v>3854897.61</v>
      </c>
      <c r="M5029" s="71" t="n">
        <v>96372440.25</v>
      </c>
      <c r="N5029" s="71" t="n">
        <v>4818622.01</v>
      </c>
      <c r="O5029" s="71" t="n">
        <v>91553818.23999999</v>
      </c>
      <c r="P5029" s="71" t="n">
        <v>71966601.8</v>
      </c>
      <c r="Q5029" s="71" t="n">
        <v>19587216.44</v>
      </c>
      <c r="R5029" t="inlineStr">
        <is>
          <t>TO-03</t>
        </is>
      </c>
      <c r="S5029" t="inlineStr">
        <is>
          <t>Hybrid</t>
        </is>
      </c>
      <c r="T5029" s="70" t="n">
        <v>27</v>
      </c>
      <c r="U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TY105021</t>
        </is>
      </c>
      <c r="B5030" s="68" t="n">
        <v>46329</v>
      </c>
      <c r="C5030" s="69" t="n">
        <v>2026</v>
      </c>
      <c r="D5030" t="inlineStr">
        <is>
          <t>Nov</t>
        </is>
      </c>
      <c r="E5030" t="inlineStr">
        <is>
          <t>Japan</t>
        </is>
      </c>
      <c r="F5030" t="inlineStr">
        <is>
          <t>Japan</t>
        </is>
      </c>
      <c r="G5030" t="inlineStr">
        <is>
          <t>RAV4</t>
        </is>
      </c>
      <c r="H5030" t="inlineStr">
        <is>
          <t>Dealer retail</t>
        </is>
      </c>
      <c r="I5030" t="inlineStr">
        <is>
          <t>Private buyer</t>
        </is>
      </c>
      <c r="J5030" t="inlineStr">
        <is>
          <t>Aisha Bello</t>
        </is>
      </c>
      <c r="K5030" s="70" t="n">
        <v>5</v>
      </c>
      <c r="L5030" s="71" t="n">
        <v>3925455.19</v>
      </c>
      <c r="M5030" s="71" t="n">
        <v>19627275.95</v>
      </c>
      <c r="N5030" s="71" t="n">
        <v>0</v>
      </c>
      <c r="O5030" s="71" t="n">
        <v>19627275.95</v>
      </c>
      <c r="P5030" s="71" t="n">
        <v>13851765.38</v>
      </c>
      <c r="Q5030" s="71" t="n">
        <v>5775510.57</v>
      </c>
      <c r="R5030" t="inlineStr">
        <is>
          <t>TK-02</t>
        </is>
      </c>
      <c r="S5030" t="inlineStr">
        <is>
          <t>Petrol</t>
        </is>
      </c>
      <c r="T5030" s="70" t="n">
        <v>5</v>
      </c>
      <c r="U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TY105022</t>
        </is>
      </c>
      <c r="B5031" s="68" t="n">
        <v>46329</v>
      </c>
      <c r="C5031" s="69" t="n">
        <v>2026</v>
      </c>
      <c r="D5031" t="inlineStr">
        <is>
          <t>Nov</t>
        </is>
      </c>
      <c r="E5031" t="inlineStr">
        <is>
          <t>Asia</t>
        </is>
      </c>
      <c r="F5031" t="inlineStr">
        <is>
          <t>Thailand</t>
        </is>
      </c>
      <c r="G5031" t="inlineStr">
        <is>
          <t>Prius</t>
        </is>
      </c>
      <c r="H5031" t="inlineStr">
        <is>
          <t>Dealer retail</t>
        </is>
      </c>
      <c r="I5031" t="inlineStr">
        <is>
          <t>Private buyer</t>
        </is>
      </c>
      <c r="J5031" t="inlineStr">
        <is>
          <t>Ravindra Patil</t>
        </is>
      </c>
      <c r="K5031" s="70" t="n">
        <v>34</v>
      </c>
      <c r="L5031" s="71" t="n">
        <v>3858689.87</v>
      </c>
      <c r="M5031" s="71" t="n">
        <v>131195455.58</v>
      </c>
      <c r="N5031" s="71" t="n">
        <v>3935863.67</v>
      </c>
      <c r="O5031" s="71" t="n">
        <v>127259591.91</v>
      </c>
      <c r="P5031" s="71" t="n">
        <v>94427201.81999999</v>
      </c>
      <c r="Q5031" s="71" t="n">
        <v>32832390.09</v>
      </c>
      <c r="R5031" t="inlineStr">
        <is>
          <t>BK-02</t>
        </is>
      </c>
      <c r="S5031" t="inlineStr">
        <is>
          <t>Hybrid</t>
        </is>
      </c>
      <c r="T5031" s="70" t="n">
        <v>34</v>
      </c>
      <c r="U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TY105023</t>
        </is>
      </c>
      <c r="B5032" s="68" t="n">
        <v>46329</v>
      </c>
      <c r="C5032" s="69" t="n">
        <v>2026</v>
      </c>
      <c r="D5032" t="inlineStr">
        <is>
          <t>Nov</t>
        </is>
      </c>
      <c r="E5032" t="inlineStr">
        <is>
          <t>Asia</t>
        </is>
      </c>
      <c r="F5032" t="inlineStr">
        <is>
          <t>Indonesia</t>
        </is>
      </c>
      <c r="G5032" t="inlineStr">
        <is>
          <t>Corolla</t>
        </is>
      </c>
      <c r="H5032" t="inlineStr">
        <is>
          <t>Online reservation</t>
        </is>
      </c>
      <c r="I5032" t="inlineStr">
        <is>
          <t>Private buyer</t>
        </is>
      </c>
      <c r="J5032" t="inlineStr">
        <is>
          <t>Priya Nair</t>
        </is>
      </c>
      <c r="K5032" s="70" t="n">
        <v>9</v>
      </c>
      <c r="L5032" s="71" t="n">
        <v>2845895.18</v>
      </c>
      <c r="M5032" s="71" t="n">
        <v>25613056.62</v>
      </c>
      <c r="N5032" s="71" t="n">
        <v>1280652.83</v>
      </c>
      <c r="O5032" s="71" t="n">
        <v>24332403.79</v>
      </c>
      <c r="P5032" s="71" t="n">
        <v>20211778.15</v>
      </c>
      <c r="Q5032" s="71" t="n">
        <v>4120625.64</v>
      </c>
      <c r="R5032" t="inlineStr">
        <is>
          <t>JK-01</t>
        </is>
      </c>
      <c r="S5032" t="inlineStr">
        <is>
          <t>Hybrid</t>
        </is>
      </c>
      <c r="T5032" s="70" t="n">
        <v>10</v>
      </c>
      <c r="U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TY105024</t>
        </is>
      </c>
      <c r="B5033" s="68" t="n">
        <v>46329</v>
      </c>
      <c r="C5033" s="69" t="n">
        <v>2026</v>
      </c>
      <c r="D5033" t="inlineStr">
        <is>
          <t>Nov</t>
        </is>
      </c>
      <c r="E5033" t="inlineStr">
        <is>
          <t>Middle East</t>
        </is>
      </c>
      <c r="F5033" t="inlineStr">
        <is>
          <t>UAE</t>
        </is>
      </c>
      <c r="G5033" t="inlineStr">
        <is>
          <t>RAV4</t>
        </is>
      </c>
      <c r="H5033" t="inlineStr">
        <is>
          <t>Fleet</t>
        </is>
      </c>
      <c r="I5033" t="inlineStr">
        <is>
          <t>Government</t>
        </is>
      </c>
      <c r="J5033" t="inlineStr">
        <is>
          <t>Wei Chen</t>
        </is>
      </c>
      <c r="K5033" s="70" t="n">
        <v>15</v>
      </c>
      <c r="L5033" s="71" t="n">
        <v>3707037.2</v>
      </c>
      <c r="M5033" s="71" t="n">
        <v>55605558</v>
      </c>
      <c r="N5033" s="71" t="n">
        <v>2780277.9</v>
      </c>
      <c r="O5033" s="71" t="n">
        <v>52825280.1</v>
      </c>
      <c r="P5033" s="71" t="n">
        <v>42258622.66</v>
      </c>
      <c r="Q5033" s="71" t="n">
        <v>10566657.44</v>
      </c>
      <c r="R5033" t="inlineStr">
        <is>
          <t>DB-03</t>
        </is>
      </c>
      <c r="S5033" t="inlineStr">
        <is>
          <t>Petrol</t>
        </is>
      </c>
      <c r="T5033" s="70" t="n">
        <v>16</v>
      </c>
      <c r="U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TY105025</t>
        </is>
      </c>
      <c r="B5034" s="68" t="n">
        <v>46329</v>
      </c>
      <c r="C5034" s="69" t="n">
        <v>2026</v>
      </c>
      <c r="D5034" t="inlineStr">
        <is>
          <t>Nov</t>
        </is>
      </c>
      <c r="E5034" t="inlineStr">
        <is>
          <t>Japan</t>
        </is>
      </c>
      <c r="F5034" t="inlineStr">
        <is>
          <t>Japan</t>
        </is>
      </c>
      <c r="G5034" t="inlineStr">
        <is>
          <t>Camry</t>
        </is>
      </c>
      <c r="H5034" t="inlineStr">
        <is>
          <t>Dealer retail</t>
        </is>
      </c>
      <c r="I5034" t="inlineStr">
        <is>
          <t>Private buyer</t>
        </is>
      </c>
      <c r="J5034" t="inlineStr">
        <is>
          <t>Fatima Al-Saud</t>
        </is>
      </c>
      <c r="K5034" s="70" t="n">
        <v>11</v>
      </c>
      <c r="L5034" s="71" t="n">
        <v>4160459.04</v>
      </c>
      <c r="M5034" s="71" t="n">
        <v>45765049.44</v>
      </c>
      <c r="N5034" s="71" t="n">
        <v>2288252.47</v>
      </c>
      <c r="O5034" s="71" t="n">
        <v>43476796.97</v>
      </c>
      <c r="P5034" s="71" t="n">
        <v>34458637.43</v>
      </c>
      <c r="Q5034" s="71" t="n">
        <v>9018159.539999999</v>
      </c>
      <c r="R5034" t="inlineStr">
        <is>
          <t>TK-02</t>
        </is>
      </c>
      <c r="S5034" t="inlineStr">
        <is>
          <t>Hybrid</t>
        </is>
      </c>
      <c r="T5034" s="70" t="n">
        <v>12</v>
      </c>
      <c r="U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TY105026</t>
        </is>
      </c>
      <c r="B5035" s="68" t="n">
        <v>46330</v>
      </c>
      <c r="C5035" s="69" t="n">
        <v>2026</v>
      </c>
      <c r="D5035" t="inlineStr">
        <is>
          <t>Nov</t>
        </is>
      </c>
      <c r="E5035" t="inlineStr">
        <is>
          <t>North America</t>
        </is>
      </c>
      <c r="F5035" t="inlineStr">
        <is>
          <t>USA</t>
        </is>
      </c>
      <c r="G5035" t="inlineStr">
        <is>
          <t>Corolla</t>
        </is>
      </c>
      <c r="H5035" t="inlineStr">
        <is>
          <t>Dealer retail</t>
        </is>
      </c>
      <c r="I5035" t="inlineStr">
        <is>
          <t>Private buyer</t>
        </is>
      </c>
      <c r="J5035" t="inlineStr">
        <is>
          <t>Shraddha Kulkarni</t>
        </is>
      </c>
      <c r="K5035" s="70" t="n">
        <v>33</v>
      </c>
      <c r="L5035" s="71" t="n">
        <v>2817390.97</v>
      </c>
      <c r="M5035" s="71" t="n">
        <v>92973902.01000001</v>
      </c>
      <c r="N5035" s="71" t="n">
        <v>0</v>
      </c>
      <c r="O5035" s="71" t="n">
        <v>92973902.01000001</v>
      </c>
      <c r="P5035" s="71" t="n">
        <v>77499523.23</v>
      </c>
      <c r="Q5035" s="71" t="n">
        <v>15474378.78</v>
      </c>
      <c r="R5035" t="inlineStr">
        <is>
          <t>NY-04</t>
        </is>
      </c>
      <c r="S5035" t="inlineStr">
        <is>
          <t>Petrol</t>
        </is>
      </c>
      <c r="T5035" s="70" t="n">
        <v>32</v>
      </c>
      <c r="U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TY105027</t>
        </is>
      </c>
      <c r="B5036" s="68" t="n">
        <v>46330</v>
      </c>
      <c r="C5036" s="69" t="n">
        <v>2026</v>
      </c>
      <c r="D5036" t="inlineStr">
        <is>
          <t>Nov</t>
        </is>
      </c>
      <c r="E5036" t="inlineStr">
        <is>
          <t>North America</t>
        </is>
      </c>
      <c r="F5036" t="inlineStr">
        <is>
          <t>Canada</t>
        </is>
      </c>
      <c r="G5036" t="inlineStr">
        <is>
          <t>Corolla</t>
        </is>
      </c>
      <c r="H5036" t="inlineStr">
        <is>
          <t>Dealer retail</t>
        </is>
      </c>
      <c r="I5036" t="inlineStr">
        <is>
          <t>Private buyer</t>
        </is>
      </c>
      <c r="J5036" t="inlineStr">
        <is>
          <t>Carlos Silva</t>
        </is>
      </c>
      <c r="K5036" s="70" t="n">
        <v>37</v>
      </c>
      <c r="L5036" s="71" t="n">
        <v>2967690.7</v>
      </c>
      <c r="M5036" s="71" t="n">
        <v>109804555.9</v>
      </c>
      <c r="N5036" s="71" t="n">
        <v>2196091.12</v>
      </c>
      <c r="O5036" s="71" t="n">
        <v>107608464.78</v>
      </c>
      <c r="P5036" s="71" t="n">
        <v>84577286.11</v>
      </c>
      <c r="Q5036" s="71" t="n">
        <v>23031178.67</v>
      </c>
      <c r="R5036" t="inlineStr">
        <is>
          <t>TO-03</t>
        </is>
      </c>
      <c r="S5036" t="inlineStr">
        <is>
          <t>Hybrid</t>
        </is>
      </c>
      <c r="T5036" s="70" t="n">
        <v>39</v>
      </c>
      <c r="U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TY105028</t>
        </is>
      </c>
      <c r="B5037" s="68" t="n">
        <v>46330</v>
      </c>
      <c r="C5037" s="69" t="n">
        <v>2026</v>
      </c>
      <c r="D5037" t="inlineStr">
        <is>
          <t>Nov</t>
        </is>
      </c>
      <c r="E5037" t="inlineStr">
        <is>
          <t>North America</t>
        </is>
      </c>
      <c r="F5037" t="inlineStr">
        <is>
          <t>USA</t>
        </is>
      </c>
      <c r="G5037" t="inlineStr">
        <is>
          <t>Corolla</t>
        </is>
      </c>
      <c r="H5037" t="inlineStr">
        <is>
          <t>Fleet</t>
        </is>
      </c>
      <c r="I5037" t="inlineStr">
        <is>
          <t>Private buyer</t>
        </is>
      </c>
      <c r="J5037" t="inlineStr">
        <is>
          <t>Priya Nair</t>
        </is>
      </c>
      <c r="K5037" s="70" t="n">
        <v>32</v>
      </c>
      <c r="L5037" s="71" t="n">
        <v>2776480.44</v>
      </c>
      <c r="M5037" s="71" t="n">
        <v>88847374.08</v>
      </c>
      <c r="N5037" s="71" t="n">
        <v>1776947.48</v>
      </c>
      <c r="O5037" s="71" t="n">
        <v>87070426.59999999</v>
      </c>
      <c r="P5037" s="71" t="n">
        <v>75468679.69</v>
      </c>
      <c r="Q5037" s="71" t="n">
        <v>11601746.91</v>
      </c>
      <c r="R5037" t="inlineStr">
        <is>
          <t>TX-03</t>
        </is>
      </c>
      <c r="S5037" t="inlineStr">
        <is>
          <t>Petrol</t>
        </is>
      </c>
      <c r="T5037" s="70" t="n">
        <v>33</v>
      </c>
      <c r="U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TY105029</t>
        </is>
      </c>
      <c r="B5038" s="68" t="n">
        <v>46330</v>
      </c>
      <c r="C5038" s="69" t="n">
        <v>2026</v>
      </c>
      <c r="D5038" t="inlineStr">
        <is>
          <t>Nov</t>
        </is>
      </c>
      <c r="E5038" t="inlineStr">
        <is>
          <t>North America</t>
        </is>
      </c>
      <c r="F5038" t="inlineStr">
        <is>
          <t>Canada</t>
        </is>
      </c>
      <c r="G5038" t="inlineStr">
        <is>
          <t>RAV4</t>
        </is>
      </c>
      <c r="H5038" t="inlineStr">
        <is>
          <t>Dealer retail</t>
        </is>
      </c>
      <c r="I5038" t="inlineStr">
        <is>
          <t>Private buyer</t>
        </is>
      </c>
      <c r="J5038" t="inlineStr">
        <is>
          <t>Kofi Mensah</t>
        </is>
      </c>
      <c r="K5038" s="70" t="n">
        <v>35</v>
      </c>
      <c r="L5038" s="71" t="n">
        <v>3953962.59</v>
      </c>
      <c r="M5038" s="71" t="n">
        <v>138388690.65</v>
      </c>
      <c r="N5038" s="71" t="n">
        <v>6919434.53</v>
      </c>
      <c r="O5038" s="71" t="n">
        <v>131469256.12</v>
      </c>
      <c r="P5038" s="71" t="n">
        <v>101720157.12</v>
      </c>
      <c r="Q5038" s="71" t="n">
        <v>29749099</v>
      </c>
      <c r="R5038" t="inlineStr">
        <is>
          <t>TO-03</t>
        </is>
      </c>
      <c r="S5038" t="inlineStr">
        <is>
          <t>Hybrid</t>
        </is>
      </c>
      <c r="T5038" s="70" t="n">
        <v>35</v>
      </c>
      <c r="U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TY105030</t>
        </is>
      </c>
      <c r="B5039" s="68" t="n">
        <v>46330</v>
      </c>
      <c r="C5039" s="69" t="n">
        <v>2026</v>
      </c>
      <c r="D5039" t="inlineStr">
        <is>
          <t>Nov</t>
        </is>
      </c>
      <c r="E5039" t="inlineStr">
        <is>
          <t>Asia</t>
        </is>
      </c>
      <c r="F5039" t="inlineStr">
        <is>
          <t>Thailand</t>
        </is>
      </c>
      <c r="G5039" t="inlineStr">
        <is>
          <t>RAV4</t>
        </is>
      </c>
      <c r="H5039" t="inlineStr">
        <is>
          <t>Dealer retail</t>
        </is>
      </c>
      <c r="I5039" t="inlineStr">
        <is>
          <t>Private buyer</t>
        </is>
      </c>
      <c r="J5039" t="inlineStr">
        <is>
          <t>Carlos Silva</t>
        </is>
      </c>
      <c r="K5039" s="70" t="n">
        <v>18</v>
      </c>
      <c r="L5039" s="71" t="n">
        <v>3842635.29</v>
      </c>
      <c r="M5039" s="71" t="n">
        <v>69167435.22</v>
      </c>
      <c r="N5039" s="71" t="n">
        <v>1383348.7</v>
      </c>
      <c r="O5039" s="71" t="n">
        <v>67784086.52</v>
      </c>
      <c r="P5039" s="71" t="n">
        <v>50329183.41</v>
      </c>
      <c r="Q5039" s="71" t="n">
        <v>17454903.11</v>
      </c>
      <c r="R5039" t="inlineStr">
        <is>
          <t>BK-04</t>
        </is>
      </c>
      <c r="S5039" t="inlineStr">
        <is>
          <t>Petrol</t>
        </is>
      </c>
      <c r="T5039" s="70" t="n">
        <v>19</v>
      </c>
      <c r="U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TY105031</t>
        </is>
      </c>
      <c r="B5040" s="68" t="n">
        <v>46330</v>
      </c>
      <c r="C5040" s="69" t="n">
        <v>2026</v>
      </c>
      <c r="D5040" t="inlineStr">
        <is>
          <t>Nov</t>
        </is>
      </c>
      <c r="E5040" t="inlineStr">
        <is>
          <t>Japan</t>
        </is>
      </c>
      <c r="F5040" t="inlineStr">
        <is>
          <t>Japan</t>
        </is>
      </c>
      <c r="G5040" t="inlineStr">
        <is>
          <t>Camry</t>
        </is>
      </c>
      <c r="H5040" t="inlineStr">
        <is>
          <t>Dealer retail</t>
        </is>
      </c>
      <c r="I5040" t="inlineStr">
        <is>
          <t>Private buyer</t>
        </is>
      </c>
      <c r="J5040" t="inlineStr">
        <is>
          <t>Shraddha Kulkarni</t>
        </is>
      </c>
      <c r="K5040" s="70" t="n">
        <v>38</v>
      </c>
      <c r="L5040" s="71" t="n">
        <v>3970272.99</v>
      </c>
      <c r="M5040" s="71" t="n">
        <v>150870373.62</v>
      </c>
      <c r="N5040" s="71" t="n">
        <v>4526111.21</v>
      </c>
      <c r="O5040" s="71" t="n">
        <v>146344262.41</v>
      </c>
      <c r="P5040" s="71" t="n">
        <v>124552501.08</v>
      </c>
      <c r="Q5040" s="71" t="n">
        <v>21791761.33</v>
      </c>
      <c r="R5040" t="inlineStr">
        <is>
          <t>NG-02</t>
        </is>
      </c>
      <c r="S5040" t="inlineStr">
        <is>
          <t>Hybrid</t>
        </is>
      </c>
      <c r="T5040" s="70" t="n">
        <v>39</v>
      </c>
      <c r="U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TY105032</t>
        </is>
      </c>
      <c r="B5041" s="68" t="n">
        <v>46330</v>
      </c>
      <c r="C5041" s="69" t="n">
        <v>2026</v>
      </c>
      <c r="D5041" t="inlineStr">
        <is>
          <t>Nov</t>
        </is>
      </c>
      <c r="E5041" t="inlineStr">
        <is>
          <t>North America</t>
        </is>
      </c>
      <c r="F5041" t="inlineStr">
        <is>
          <t>USA</t>
        </is>
      </c>
      <c r="G5041" t="inlineStr">
        <is>
          <t>Corolla</t>
        </is>
      </c>
      <c r="H5041" t="inlineStr">
        <is>
          <t>Dealer retail</t>
        </is>
      </c>
      <c r="I5041" t="inlineStr">
        <is>
          <t>Private buyer</t>
        </is>
      </c>
      <c r="J5041" t="inlineStr">
        <is>
          <t>Amir Khan</t>
        </is>
      </c>
      <c r="K5041" s="70" t="n">
        <v>48</v>
      </c>
      <c r="L5041" s="71" t="n">
        <v>2737803.92</v>
      </c>
      <c r="M5041" s="71" t="n">
        <v>131414588.16</v>
      </c>
      <c r="N5041" s="71" t="n">
        <v>2628291.76</v>
      </c>
      <c r="O5041" s="71" t="n">
        <v>128786296.4</v>
      </c>
      <c r="P5041" s="71" t="n">
        <v>110959673.79</v>
      </c>
      <c r="Q5041" s="71" t="n">
        <v>17826622.61</v>
      </c>
      <c r="R5041" t="inlineStr">
        <is>
          <t>NY-02</t>
        </is>
      </c>
      <c r="S5041" t="inlineStr">
        <is>
          <t>Hybrid</t>
        </is>
      </c>
      <c r="T5041" s="70" t="n">
        <v>47</v>
      </c>
      <c r="U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TY105033</t>
        </is>
      </c>
      <c r="B5042" s="68" t="n">
        <v>46331</v>
      </c>
      <c r="C5042" s="69" t="n">
        <v>2026</v>
      </c>
      <c r="D5042" t="inlineStr">
        <is>
          <t>Nov</t>
        </is>
      </c>
      <c r="E5042" t="inlineStr">
        <is>
          <t>Asia</t>
        </is>
      </c>
      <c r="F5042" t="inlineStr">
        <is>
          <t>India</t>
        </is>
      </c>
      <c r="G5042" t="inlineStr">
        <is>
          <t>RAV4</t>
        </is>
      </c>
      <c r="H5042" t="inlineStr">
        <is>
          <t>Fleet</t>
        </is>
      </c>
      <c r="I5042" t="inlineStr">
        <is>
          <t>Private buyer</t>
        </is>
      </c>
      <c r="J5042" t="inlineStr">
        <is>
          <t>Arjun Mehta</t>
        </is>
      </c>
      <c r="K5042" s="70" t="n">
        <v>22</v>
      </c>
      <c r="L5042" s="71" t="n">
        <v>3557424.95</v>
      </c>
      <c r="M5042" s="71" t="n">
        <v>78263348.90000001</v>
      </c>
      <c r="N5042" s="71" t="n">
        <v>3913167.45</v>
      </c>
      <c r="O5042" s="71" t="n">
        <v>74350181.45</v>
      </c>
      <c r="P5042" s="71" t="n">
        <v>64932664.6</v>
      </c>
      <c r="Q5042" s="71" t="n">
        <v>9417516.85</v>
      </c>
      <c r="R5042" t="inlineStr">
        <is>
          <t>BL-03</t>
        </is>
      </c>
      <c r="S5042" t="inlineStr">
        <is>
          <t>Hybrid</t>
        </is>
      </c>
      <c r="T5042" s="70" t="n">
        <v>24</v>
      </c>
      <c r="U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TY105034</t>
        </is>
      </c>
      <c r="B5043" s="68" t="n">
        <v>46331</v>
      </c>
      <c r="C5043" s="69" t="n">
        <v>2026</v>
      </c>
      <c r="D5043" t="inlineStr">
        <is>
          <t>Nov</t>
        </is>
      </c>
      <c r="E5043" t="inlineStr">
        <is>
          <t>Japan</t>
        </is>
      </c>
      <c r="F5043" t="inlineStr">
        <is>
          <t>Japan</t>
        </is>
      </c>
      <c r="G5043" t="inlineStr">
        <is>
          <t>Hilux</t>
        </is>
      </c>
      <c r="H5043" t="inlineStr">
        <is>
          <t>Dealer retail</t>
        </is>
      </c>
      <c r="I5043" t="inlineStr">
        <is>
          <t>Private buyer</t>
        </is>
      </c>
      <c r="J5043" t="inlineStr">
        <is>
          <t>Hiroshi Tanaka</t>
        </is>
      </c>
      <c r="K5043" s="70" t="n">
        <v>44</v>
      </c>
      <c r="L5043" s="71" t="n">
        <v>4183535.94</v>
      </c>
      <c r="M5043" s="71" t="n">
        <v>184075581.36</v>
      </c>
      <c r="N5043" s="71" t="n">
        <v>5522267.44</v>
      </c>
      <c r="O5043" s="71" t="n">
        <v>178553313.92</v>
      </c>
      <c r="P5043" s="71" t="n">
        <v>138358504.99</v>
      </c>
      <c r="Q5043" s="71" t="n">
        <v>40194808.93</v>
      </c>
      <c r="R5043" t="inlineStr">
        <is>
          <t>TK-01</t>
        </is>
      </c>
      <c r="S5043" t="inlineStr">
        <is>
          <t>Diesel</t>
        </is>
      </c>
      <c r="T5043" s="70" t="n">
        <v>47</v>
      </c>
      <c r="U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TY105035</t>
        </is>
      </c>
      <c r="B5044" s="68" t="n">
        <v>46331</v>
      </c>
      <c r="C5044" s="69" t="n">
        <v>2026</v>
      </c>
      <c r="D5044" t="inlineStr">
        <is>
          <t>Nov</t>
        </is>
      </c>
      <c r="E5044" t="inlineStr">
        <is>
          <t>North America</t>
        </is>
      </c>
      <c r="F5044" t="inlineStr">
        <is>
          <t>Canada</t>
        </is>
      </c>
      <c r="G5044" t="inlineStr">
        <is>
          <t>RAV4</t>
        </is>
      </c>
      <c r="H5044" t="inlineStr">
        <is>
          <t>Dealer retail</t>
        </is>
      </c>
      <c r="I5044" t="inlineStr">
        <is>
          <t>Private buyer</t>
        </is>
      </c>
      <c r="J5044" t="inlineStr">
        <is>
          <t>Liam O'Brien</t>
        </is>
      </c>
      <c r="K5044" s="70" t="n">
        <v>33</v>
      </c>
      <c r="L5044" s="71" t="n">
        <v>3864511.97</v>
      </c>
      <c r="M5044" s="71" t="n">
        <v>127528895.01</v>
      </c>
      <c r="N5044" s="71" t="n">
        <v>3825866.85</v>
      </c>
      <c r="O5044" s="71" t="n">
        <v>123703028.16</v>
      </c>
      <c r="P5044" s="71" t="n">
        <v>96260153.37</v>
      </c>
      <c r="Q5044" s="71" t="n">
        <v>27442874.79</v>
      </c>
      <c r="R5044" t="inlineStr">
        <is>
          <t>TO-01</t>
        </is>
      </c>
      <c r="S5044" t="inlineStr">
        <is>
          <t>Petrol</t>
        </is>
      </c>
      <c r="T5044" s="70" t="n">
        <v>35</v>
      </c>
      <c r="U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TY105036</t>
        </is>
      </c>
      <c r="B5045" s="68" t="n">
        <v>46331</v>
      </c>
      <c r="C5045" s="69" t="n">
        <v>2026</v>
      </c>
      <c r="D5045" t="inlineStr">
        <is>
          <t>Nov</t>
        </is>
      </c>
      <c r="E5045" t="inlineStr">
        <is>
          <t>Asia</t>
        </is>
      </c>
      <c r="F5045" t="inlineStr">
        <is>
          <t>Indonesia</t>
        </is>
      </c>
      <c r="G5045" t="inlineStr">
        <is>
          <t>Land Cruiser</t>
        </is>
      </c>
      <c r="H5045" t="inlineStr">
        <is>
          <t>Dealer retail</t>
        </is>
      </c>
      <c r="I5045" t="inlineStr">
        <is>
          <t>Private buyer</t>
        </is>
      </c>
      <c r="J5045" t="inlineStr">
        <is>
          <t>Noah Smith</t>
        </is>
      </c>
      <c r="K5045" s="70" t="n">
        <v>7</v>
      </c>
      <c r="L5045" s="71" t="n">
        <v>7595820.82</v>
      </c>
      <c r="M5045" s="71" t="n">
        <v>53170745.74</v>
      </c>
      <c r="N5045" s="71" t="n">
        <v>2658537.29</v>
      </c>
      <c r="O5045" s="71" t="n">
        <v>50512208.45</v>
      </c>
      <c r="P5045" s="71" t="n">
        <v>39568156.05</v>
      </c>
      <c r="Q5045" s="71" t="n">
        <v>10944052.4</v>
      </c>
      <c r="R5045" t="inlineStr">
        <is>
          <t>JK-01</t>
        </is>
      </c>
      <c r="S5045" t="inlineStr">
        <is>
          <t>Diesel</t>
        </is>
      </c>
      <c r="T5045" s="70" t="n">
        <v>7</v>
      </c>
      <c r="U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TY105037</t>
        </is>
      </c>
      <c r="B5046" s="68" t="n">
        <v>46331</v>
      </c>
      <c r="C5046" s="69" t="n">
        <v>2026</v>
      </c>
      <c r="D5046" t="inlineStr">
        <is>
          <t>Nov</t>
        </is>
      </c>
      <c r="E5046" t="inlineStr">
        <is>
          <t>North America</t>
        </is>
      </c>
      <c r="F5046" t="inlineStr">
        <is>
          <t>USA</t>
        </is>
      </c>
      <c r="G5046" t="inlineStr">
        <is>
          <t>Prius</t>
        </is>
      </c>
      <c r="H5046" t="inlineStr">
        <is>
          <t>Dealer retail</t>
        </is>
      </c>
      <c r="I5046" t="inlineStr">
        <is>
          <t>Government</t>
        </is>
      </c>
      <c r="J5046" t="inlineStr">
        <is>
          <t>Wei Chen</t>
        </is>
      </c>
      <c r="K5046" s="70" t="n">
        <v>8</v>
      </c>
      <c r="L5046" s="71" t="n">
        <v>3490549.78</v>
      </c>
      <c r="M5046" s="71" t="n">
        <v>27924398.24</v>
      </c>
      <c r="N5046" s="71" t="n">
        <v>558487.96</v>
      </c>
      <c r="O5046" s="71" t="n">
        <v>27365910.28</v>
      </c>
      <c r="P5046" s="71" t="n">
        <v>22440443.98</v>
      </c>
      <c r="Q5046" s="71" t="n">
        <v>4925466.3</v>
      </c>
      <c r="R5046" t="inlineStr">
        <is>
          <t>TX-03</t>
        </is>
      </c>
      <c r="S5046" t="inlineStr">
        <is>
          <t>Hybrid</t>
        </is>
      </c>
      <c r="T5046" s="70" t="n">
        <v>8</v>
      </c>
      <c r="U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TY105038</t>
        </is>
      </c>
      <c r="B5047" s="68" t="n">
        <v>46332</v>
      </c>
      <c r="C5047" s="69" t="n">
        <v>2026</v>
      </c>
      <c r="D5047" t="inlineStr">
        <is>
          <t>Nov</t>
        </is>
      </c>
      <c r="E5047" t="inlineStr">
        <is>
          <t>Japan</t>
        </is>
      </c>
      <c r="F5047" t="inlineStr">
        <is>
          <t>Japan</t>
        </is>
      </c>
      <c r="G5047" t="inlineStr">
        <is>
          <t>Land Cruiser</t>
        </is>
      </c>
      <c r="H5047" t="inlineStr">
        <is>
          <t>Dealer retail</t>
        </is>
      </c>
      <c r="I5047" t="inlineStr">
        <is>
          <t>Company fleet</t>
        </is>
      </c>
      <c r="J5047" t="inlineStr">
        <is>
          <t>Amir Khan</t>
        </is>
      </c>
      <c r="K5047" s="70" t="n">
        <v>38</v>
      </c>
      <c r="L5047" s="71" t="n">
        <v>7948819.97</v>
      </c>
      <c r="M5047" s="71" t="n">
        <v>302055158.86</v>
      </c>
      <c r="N5047" s="71" t="n">
        <v>9061654.77</v>
      </c>
      <c r="O5047" s="71" t="n">
        <v>292993504.09</v>
      </c>
      <c r="P5047" s="71" t="n">
        <v>214599567.77</v>
      </c>
      <c r="Q5047" s="71" t="n">
        <v>78393936.31999999</v>
      </c>
      <c r="R5047" t="inlineStr">
        <is>
          <t>OS-01</t>
        </is>
      </c>
      <c r="S5047" t="inlineStr">
        <is>
          <t>Diesel</t>
        </is>
      </c>
      <c r="T5047" s="70" t="n">
        <v>38</v>
      </c>
      <c r="U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TY105039</t>
        </is>
      </c>
      <c r="B5048" s="68" t="n">
        <v>46332</v>
      </c>
      <c r="C5048" s="69" t="n">
        <v>2026</v>
      </c>
      <c r="D5048" t="inlineStr">
        <is>
          <t>Nov</t>
        </is>
      </c>
      <c r="E5048" t="inlineStr">
        <is>
          <t>Japan</t>
        </is>
      </c>
      <c r="F5048" t="inlineStr">
        <is>
          <t>Japan</t>
        </is>
      </c>
      <c r="G5048" t="inlineStr">
        <is>
          <t>Corolla</t>
        </is>
      </c>
      <c r="H5048" t="inlineStr">
        <is>
          <t>Dealer retail</t>
        </is>
      </c>
      <c r="I5048" t="inlineStr">
        <is>
          <t>Company fleet</t>
        </is>
      </c>
      <c r="J5048" t="inlineStr">
        <is>
          <t>Kofi Mensah</t>
        </is>
      </c>
      <c r="K5048" s="70" t="n">
        <v>3</v>
      </c>
      <c r="L5048" s="71" t="n">
        <v>2919080.55</v>
      </c>
      <c r="M5048" s="71" t="n">
        <v>8757241.65</v>
      </c>
      <c r="N5048" s="71" t="n">
        <v>0</v>
      </c>
      <c r="O5048" s="71" t="n">
        <v>8757241.65</v>
      </c>
      <c r="P5048" s="71" t="n">
        <v>6629958</v>
      </c>
      <c r="Q5048" s="71" t="n">
        <v>2127283.65</v>
      </c>
      <c r="R5048" t="inlineStr">
        <is>
          <t>TK-04</t>
        </is>
      </c>
      <c r="S5048" t="inlineStr">
        <is>
          <t>Petrol</t>
        </is>
      </c>
      <c r="T5048" s="70" t="n">
        <v>3</v>
      </c>
      <c r="U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TY105040</t>
        </is>
      </c>
      <c r="B5049" s="68" t="n">
        <v>46332</v>
      </c>
      <c r="C5049" s="69" t="n">
        <v>2026</v>
      </c>
      <c r="D5049" t="inlineStr">
        <is>
          <t>Nov</t>
        </is>
      </c>
      <c r="E5049" t="inlineStr">
        <is>
          <t>Middle East</t>
        </is>
      </c>
      <c r="F5049" t="inlineStr">
        <is>
          <t>Saudi Arabia</t>
        </is>
      </c>
      <c r="G5049" t="inlineStr">
        <is>
          <t>RAV4</t>
        </is>
      </c>
      <c r="H5049" t="inlineStr">
        <is>
          <t>Dealer retail</t>
        </is>
      </c>
      <c r="I5049" t="inlineStr">
        <is>
          <t>Private buyer</t>
        </is>
      </c>
      <c r="J5049" t="inlineStr">
        <is>
          <t>Emma Clarke</t>
        </is>
      </c>
      <c r="K5049" s="70" t="n">
        <v>22</v>
      </c>
      <c r="L5049" s="71" t="n">
        <v>3873133.76</v>
      </c>
      <c r="M5049" s="71" t="n">
        <v>85208942.72</v>
      </c>
      <c r="N5049" s="71" t="n">
        <v>4260447.14</v>
      </c>
      <c r="O5049" s="71" t="n">
        <v>80948495.58</v>
      </c>
      <c r="P5049" s="71" t="n">
        <v>63682984.23</v>
      </c>
      <c r="Q5049" s="71" t="n">
        <v>17265511.35</v>
      </c>
      <c r="R5049" t="inlineStr">
        <is>
          <t>RY-02</t>
        </is>
      </c>
      <c r="S5049" t="inlineStr">
        <is>
          <t>Hybrid</t>
        </is>
      </c>
      <c r="T5049" s="70" t="n">
        <v>21</v>
      </c>
      <c r="U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TY105041</t>
        </is>
      </c>
      <c r="B5050" s="68" t="n">
        <v>46332</v>
      </c>
      <c r="C5050" s="69" t="n">
        <v>2026</v>
      </c>
      <c r="D5050" t="inlineStr">
        <is>
          <t>Nov</t>
        </is>
      </c>
      <c r="E5050" t="inlineStr">
        <is>
          <t>Japan</t>
        </is>
      </c>
      <c r="F5050" t="inlineStr">
        <is>
          <t>Japan</t>
        </is>
      </c>
      <c r="G5050" t="inlineStr">
        <is>
          <t>Corolla</t>
        </is>
      </c>
      <c r="H5050" t="inlineStr">
        <is>
          <t>Fleet</t>
        </is>
      </c>
      <c r="I5050" t="inlineStr">
        <is>
          <t>Private buyer</t>
        </is>
      </c>
      <c r="J5050" t="inlineStr">
        <is>
          <t>Aisha Bello</t>
        </is>
      </c>
      <c r="K5050" s="70" t="n">
        <v>27</v>
      </c>
      <c r="L5050" s="71" t="n">
        <v>2668661.91</v>
      </c>
      <c r="M5050" s="71" t="n">
        <v>72053871.56999999</v>
      </c>
      <c r="N5050" s="71" t="n">
        <v>0</v>
      </c>
      <c r="O5050" s="71" t="n">
        <v>72053871.56999999</v>
      </c>
      <c r="P5050" s="71" t="n">
        <v>62792425.82</v>
      </c>
      <c r="Q5050" s="71" t="n">
        <v>9261445.75</v>
      </c>
      <c r="R5050" t="inlineStr">
        <is>
          <t>TK-01</t>
        </is>
      </c>
      <c r="S5050" t="inlineStr">
        <is>
          <t>Petrol</t>
        </is>
      </c>
      <c r="T5050" s="70" t="n">
        <v>26</v>
      </c>
      <c r="U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TY105042</t>
        </is>
      </c>
      <c r="B5051" s="68" t="n">
        <v>46332</v>
      </c>
      <c r="C5051" s="69" t="n">
        <v>2026</v>
      </c>
      <c r="D5051" t="inlineStr">
        <is>
          <t>Nov</t>
        </is>
      </c>
      <c r="E5051" t="inlineStr">
        <is>
          <t>Japan</t>
        </is>
      </c>
      <c r="F5051" t="inlineStr">
        <is>
          <t>Japan</t>
        </is>
      </c>
      <c r="G5051" t="inlineStr">
        <is>
          <t>Camry</t>
        </is>
      </c>
      <c r="H5051" t="inlineStr">
        <is>
          <t>Dealer retail</t>
        </is>
      </c>
      <c r="I5051" t="inlineStr">
        <is>
          <t>Private buyer</t>
        </is>
      </c>
      <c r="J5051" t="inlineStr">
        <is>
          <t>Arjun Mehta</t>
        </is>
      </c>
      <c r="K5051" s="70" t="n">
        <v>43</v>
      </c>
      <c r="L5051" s="71" t="n">
        <v>4033720.69</v>
      </c>
      <c r="M5051" s="71" t="n">
        <v>173449989.67</v>
      </c>
      <c r="N5051" s="71" t="n">
        <v>0</v>
      </c>
      <c r="O5051" s="71" t="n">
        <v>173449989.67</v>
      </c>
      <c r="P5051" s="71" t="n">
        <v>142205894.81</v>
      </c>
      <c r="Q5051" s="71" t="n">
        <v>31244094.86</v>
      </c>
      <c r="R5051" t="inlineStr">
        <is>
          <t>TK-03</t>
        </is>
      </c>
      <c r="S5051" t="inlineStr">
        <is>
          <t>Petrol</t>
        </is>
      </c>
      <c r="T5051" s="70" t="n">
        <v>46</v>
      </c>
      <c r="U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TY105043</t>
        </is>
      </c>
      <c r="B5052" s="68" t="n">
        <v>46332</v>
      </c>
      <c r="C5052" s="69" t="n">
        <v>2026</v>
      </c>
      <c r="D5052" t="inlineStr">
        <is>
          <t>Nov</t>
        </is>
      </c>
      <c r="E5052" t="inlineStr">
        <is>
          <t>North America</t>
        </is>
      </c>
      <c r="F5052" t="inlineStr">
        <is>
          <t>Canada</t>
        </is>
      </c>
      <c r="G5052" t="inlineStr">
        <is>
          <t>Corolla</t>
        </is>
      </c>
      <c r="H5052" t="inlineStr">
        <is>
          <t>Dealer retail</t>
        </is>
      </c>
      <c r="I5052" t="inlineStr">
        <is>
          <t>Private buyer</t>
        </is>
      </c>
      <c r="J5052" t="inlineStr">
        <is>
          <t>Carlos Silva</t>
        </is>
      </c>
      <c r="K5052" s="70" t="n">
        <v>39</v>
      </c>
      <c r="L5052" s="71" t="n">
        <v>2841894.21</v>
      </c>
      <c r="M5052" s="71" t="n">
        <v>110833874.19</v>
      </c>
      <c r="N5052" s="71" t="n">
        <v>3325016.23</v>
      </c>
      <c r="O5052" s="71" t="n">
        <v>107508857.96</v>
      </c>
      <c r="P5052" s="71" t="n">
        <v>86671039.43000001</v>
      </c>
      <c r="Q5052" s="71" t="n">
        <v>20837818.53</v>
      </c>
      <c r="R5052" t="inlineStr">
        <is>
          <t>TO-03</t>
        </is>
      </c>
      <c r="S5052" t="inlineStr">
        <is>
          <t>Petrol</t>
        </is>
      </c>
      <c r="T5052" s="70" t="n">
        <v>42</v>
      </c>
      <c r="U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TY105044</t>
        </is>
      </c>
      <c r="B5053" s="68" t="n">
        <v>46332</v>
      </c>
      <c r="C5053" s="69" t="n">
        <v>2026</v>
      </c>
      <c r="D5053" t="inlineStr">
        <is>
          <t>Nov</t>
        </is>
      </c>
      <c r="E5053" t="inlineStr">
        <is>
          <t>Japan</t>
        </is>
      </c>
      <c r="F5053" t="inlineStr">
        <is>
          <t>Japan</t>
        </is>
      </c>
      <c r="G5053" t="inlineStr">
        <is>
          <t>RAV4</t>
        </is>
      </c>
      <c r="H5053" t="inlineStr">
        <is>
          <t>Dealer retail</t>
        </is>
      </c>
      <c r="I5053" t="inlineStr">
        <is>
          <t>Private buyer</t>
        </is>
      </c>
      <c r="J5053" t="inlineStr">
        <is>
          <t>Ana Costa</t>
        </is>
      </c>
      <c r="K5053" s="70" t="n">
        <v>25</v>
      </c>
      <c r="L5053" s="71" t="n">
        <v>3557274.31</v>
      </c>
      <c r="M5053" s="71" t="n">
        <v>88931857.75</v>
      </c>
      <c r="N5053" s="71" t="n">
        <v>2667955.73</v>
      </c>
      <c r="O5053" s="71" t="n">
        <v>86263902.02</v>
      </c>
      <c r="P5053" s="71" t="n">
        <v>68459730.18000001</v>
      </c>
      <c r="Q5053" s="71" t="n">
        <v>17804171.84</v>
      </c>
      <c r="R5053" t="inlineStr">
        <is>
          <t>OS-03</t>
        </is>
      </c>
      <c r="S5053" t="inlineStr">
        <is>
          <t>Hybrid</t>
        </is>
      </c>
      <c r="T5053" s="70" t="n">
        <v>26</v>
      </c>
      <c r="U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TY105045</t>
        </is>
      </c>
      <c r="B5054" s="68" t="n">
        <v>46332</v>
      </c>
      <c r="C5054" s="69" t="n">
        <v>2026</v>
      </c>
      <c r="D5054" t="inlineStr">
        <is>
          <t>Nov</t>
        </is>
      </c>
      <c r="E5054" t="inlineStr">
        <is>
          <t>Europe</t>
        </is>
      </c>
      <c r="F5054" t="inlineStr">
        <is>
          <t>France</t>
        </is>
      </c>
      <c r="G5054" t="inlineStr">
        <is>
          <t>Prius</t>
        </is>
      </c>
      <c r="H5054" t="inlineStr">
        <is>
          <t>Dealer retail</t>
        </is>
      </c>
      <c r="I5054" t="inlineStr">
        <is>
          <t>Private buyer</t>
        </is>
      </c>
      <c r="J5054" t="inlineStr">
        <is>
          <t>Fatima Al-Saud</t>
        </is>
      </c>
      <c r="K5054" s="70" t="n">
        <v>14</v>
      </c>
      <c r="L5054" s="71" t="n">
        <v>3661143.68</v>
      </c>
      <c r="M5054" s="71" t="n">
        <v>51256011.52</v>
      </c>
      <c r="N5054" s="71" t="n">
        <v>1025120.23</v>
      </c>
      <c r="O5054" s="71" t="n">
        <v>50230891.29</v>
      </c>
      <c r="P5054" s="71" t="n">
        <v>41166337.37</v>
      </c>
      <c r="Q5054" s="71" t="n">
        <v>9064553.92</v>
      </c>
      <c r="R5054" t="inlineStr">
        <is>
          <t>PA-03</t>
        </is>
      </c>
      <c r="S5054" t="inlineStr">
        <is>
          <t>Hybrid</t>
        </is>
      </c>
      <c r="T5054" s="70" t="n">
        <v>14</v>
      </c>
      <c r="U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TY105046</t>
        </is>
      </c>
      <c r="B5055" s="68" t="n">
        <v>46332</v>
      </c>
      <c r="C5055" s="69" t="n">
        <v>2026</v>
      </c>
      <c r="D5055" t="inlineStr">
        <is>
          <t>Nov</t>
        </is>
      </c>
      <c r="E5055" t="inlineStr">
        <is>
          <t>North America</t>
        </is>
      </c>
      <c r="F5055" t="inlineStr">
        <is>
          <t>Canada</t>
        </is>
      </c>
      <c r="G5055" t="inlineStr">
        <is>
          <t>Corolla</t>
        </is>
      </c>
      <c r="H5055" t="inlineStr">
        <is>
          <t>Dealer retail</t>
        </is>
      </c>
      <c r="I5055" t="inlineStr">
        <is>
          <t>Private buyer</t>
        </is>
      </c>
      <c r="J5055" t="inlineStr">
        <is>
          <t>Ruhi Shaikh</t>
        </is>
      </c>
      <c r="K5055" s="70" t="n">
        <v>44</v>
      </c>
      <c r="L5055" s="71" t="n">
        <v>2959359.34</v>
      </c>
      <c r="M5055" s="71" t="n">
        <v>130211810.96</v>
      </c>
      <c r="N5055" s="71" t="n">
        <v>6510590.55</v>
      </c>
      <c r="O5055" s="71" t="n">
        <v>123701220.41</v>
      </c>
      <c r="P5055" s="71" t="n">
        <v>101832349.08</v>
      </c>
      <c r="Q5055" s="71" t="n">
        <v>21868871.33</v>
      </c>
      <c r="R5055" t="inlineStr">
        <is>
          <t>TO-03</t>
        </is>
      </c>
      <c r="S5055" t="inlineStr">
        <is>
          <t>Hybrid</t>
        </is>
      </c>
      <c r="T5055" s="70" t="n">
        <v>44</v>
      </c>
      <c r="U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TY105047</t>
        </is>
      </c>
      <c r="B5056" s="68" t="n">
        <v>46333</v>
      </c>
      <c r="C5056" s="69" t="n">
        <v>2026</v>
      </c>
      <c r="D5056" t="inlineStr">
        <is>
          <t>Nov</t>
        </is>
      </c>
      <c r="E5056" t="inlineStr">
        <is>
          <t>Europe</t>
        </is>
      </c>
      <c r="F5056" t="inlineStr">
        <is>
          <t>UK</t>
        </is>
      </c>
      <c r="G5056" t="inlineStr">
        <is>
          <t>bZ4X</t>
        </is>
      </c>
      <c r="H5056" t="inlineStr">
        <is>
          <t>Dealer retail</t>
        </is>
      </c>
      <c r="I5056" t="inlineStr">
        <is>
          <t>Private buyer</t>
        </is>
      </c>
      <c r="J5056" t="inlineStr">
        <is>
          <t>Omar Haddad</t>
        </is>
      </c>
      <c r="K5056" s="70" t="n">
        <v>9</v>
      </c>
      <c r="L5056" s="71" t="n">
        <v>7082472.51</v>
      </c>
      <c r="M5056" s="71" t="n">
        <v>63742252.59</v>
      </c>
      <c r="N5056" s="71" t="n">
        <v>0</v>
      </c>
      <c r="O5056" s="71" t="n">
        <v>63742252.59</v>
      </c>
      <c r="P5056" s="71" t="n">
        <v>49001044.71</v>
      </c>
      <c r="Q5056" s="71" t="n">
        <v>14741207.88</v>
      </c>
      <c r="R5056" t="inlineStr">
        <is>
          <t>LN-02</t>
        </is>
      </c>
      <c r="S5056" t="inlineStr">
        <is>
          <t>EV</t>
        </is>
      </c>
      <c r="T5056" s="70" t="n">
        <v>9</v>
      </c>
      <c r="U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TY105048</t>
        </is>
      </c>
      <c r="B5057" s="68" t="n">
        <v>46333</v>
      </c>
      <c r="C5057" s="69" t="n">
        <v>2026</v>
      </c>
      <c r="D5057" t="inlineStr">
        <is>
          <t>Nov</t>
        </is>
      </c>
      <c r="E5057" t="inlineStr">
        <is>
          <t>Europe</t>
        </is>
      </c>
      <c r="F5057" t="inlineStr">
        <is>
          <t>France</t>
        </is>
      </c>
      <c r="G5057" t="inlineStr">
        <is>
          <t>Camry</t>
        </is>
      </c>
      <c r="H5057" t="inlineStr">
        <is>
          <t>Fleet</t>
        </is>
      </c>
      <c r="I5057" t="inlineStr">
        <is>
          <t>Private buyer</t>
        </is>
      </c>
      <c r="J5057" t="inlineStr">
        <is>
          <t>Omar Haddad</t>
        </is>
      </c>
      <c r="K5057" s="70" t="n">
        <v>26</v>
      </c>
      <c r="L5057" s="71" t="n">
        <v>3949800.04</v>
      </c>
      <c r="M5057" s="71" t="n">
        <v>102694801.04</v>
      </c>
      <c r="N5057" s="71" t="n">
        <v>3080844.03</v>
      </c>
      <c r="O5057" s="71" t="n">
        <v>99613957.01000001</v>
      </c>
      <c r="P5057" s="71" t="n">
        <v>84725107.42</v>
      </c>
      <c r="Q5057" s="71" t="n">
        <v>14888849.59</v>
      </c>
      <c r="R5057" t="inlineStr">
        <is>
          <t>PA-02</t>
        </is>
      </c>
      <c r="S5057" t="inlineStr">
        <is>
          <t>Petrol</t>
        </is>
      </c>
      <c r="T5057" s="70" t="n">
        <v>27</v>
      </c>
      <c r="U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TY105049</t>
        </is>
      </c>
      <c r="B5058" s="68" t="n">
        <v>46333</v>
      </c>
      <c r="C5058" s="69" t="n">
        <v>2026</v>
      </c>
      <c r="D5058" t="inlineStr">
        <is>
          <t>Nov</t>
        </is>
      </c>
      <c r="E5058" t="inlineStr">
        <is>
          <t>North America</t>
        </is>
      </c>
      <c r="F5058" t="inlineStr">
        <is>
          <t>Canada</t>
        </is>
      </c>
      <c r="G5058" t="inlineStr">
        <is>
          <t>Prius</t>
        </is>
      </c>
      <c r="H5058" t="inlineStr">
        <is>
          <t>Dealer retail</t>
        </is>
      </c>
      <c r="I5058" t="inlineStr">
        <is>
          <t>Private buyer</t>
        </is>
      </c>
      <c r="J5058" t="inlineStr">
        <is>
          <t>Sophie Müller</t>
        </is>
      </c>
      <c r="K5058" s="70" t="n">
        <v>49</v>
      </c>
      <c r="L5058" s="71" t="n">
        <v>3542557.67</v>
      </c>
      <c r="M5058" s="71" t="n">
        <v>173585325.83</v>
      </c>
      <c r="N5058" s="71" t="n">
        <v>8679266.289999999</v>
      </c>
      <c r="O5058" s="71" t="n">
        <v>164906059.54</v>
      </c>
      <c r="P5058" s="71" t="n">
        <v>143147223.21</v>
      </c>
      <c r="Q5058" s="71" t="n">
        <v>21758836.33</v>
      </c>
      <c r="R5058" t="inlineStr">
        <is>
          <t>TO-03</t>
        </is>
      </c>
      <c r="S5058" t="inlineStr">
        <is>
          <t>Hybrid</t>
        </is>
      </c>
      <c r="T5058" s="70" t="n">
        <v>50</v>
      </c>
      <c r="U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TY105050</t>
        </is>
      </c>
      <c r="B5059" s="68" t="n">
        <v>46333</v>
      </c>
      <c r="C5059" s="69" t="n">
        <v>2026</v>
      </c>
      <c r="D5059" t="inlineStr">
        <is>
          <t>Nov</t>
        </is>
      </c>
      <c r="E5059" t="inlineStr">
        <is>
          <t>North America</t>
        </is>
      </c>
      <c r="F5059" t="inlineStr">
        <is>
          <t>USA</t>
        </is>
      </c>
      <c r="G5059" t="inlineStr">
        <is>
          <t>Camry</t>
        </is>
      </c>
      <c r="H5059" t="inlineStr">
        <is>
          <t>Fleet</t>
        </is>
      </c>
      <c r="I5059" t="inlineStr">
        <is>
          <t>Company fleet</t>
        </is>
      </c>
      <c r="J5059" t="inlineStr">
        <is>
          <t>Noah Smith</t>
        </is>
      </c>
      <c r="K5059" s="70" t="n">
        <v>25</v>
      </c>
      <c r="L5059" s="71" t="n">
        <v>3781566.42</v>
      </c>
      <c r="M5059" s="71" t="n">
        <v>94539160.5</v>
      </c>
      <c r="N5059" s="71" t="n">
        <v>2836174.81</v>
      </c>
      <c r="O5059" s="71" t="n">
        <v>91702985.69</v>
      </c>
      <c r="P5059" s="71" t="n">
        <v>79653090.01000001</v>
      </c>
      <c r="Q5059" s="71" t="n">
        <v>12049895.68</v>
      </c>
      <c r="R5059" t="inlineStr">
        <is>
          <t>LA-04</t>
        </is>
      </c>
      <c r="S5059" t="inlineStr">
        <is>
          <t>Hybrid</t>
        </is>
      </c>
      <c r="T5059" s="70" t="n">
        <v>26</v>
      </c>
      <c r="U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TY105051</t>
        </is>
      </c>
      <c r="B5060" s="68" t="n">
        <v>46333</v>
      </c>
      <c r="C5060" s="69" t="n">
        <v>2026</v>
      </c>
      <c r="D5060" t="inlineStr">
        <is>
          <t>Nov</t>
        </is>
      </c>
      <c r="E5060" t="inlineStr">
        <is>
          <t>Japan</t>
        </is>
      </c>
      <c r="F5060" t="inlineStr">
        <is>
          <t>Japan</t>
        </is>
      </c>
      <c r="G5060" t="inlineStr">
        <is>
          <t>Hilux</t>
        </is>
      </c>
      <c r="H5060" t="inlineStr">
        <is>
          <t>Online reservation</t>
        </is>
      </c>
      <c r="I5060" t="inlineStr">
        <is>
          <t>Private buyer</t>
        </is>
      </c>
      <c r="J5060" t="inlineStr">
        <is>
          <t>Wei Chen</t>
        </is>
      </c>
      <c r="K5060" s="70" t="n">
        <v>25</v>
      </c>
      <c r="L5060" s="71" t="n">
        <v>4174468.03</v>
      </c>
      <c r="M5060" s="71" t="n">
        <v>104361700.75</v>
      </c>
      <c r="N5060" s="71" t="n">
        <v>3130851.02</v>
      </c>
      <c r="O5060" s="71" t="n">
        <v>101230849.73</v>
      </c>
      <c r="P5060" s="71" t="n">
        <v>78412751.01000001</v>
      </c>
      <c r="Q5060" s="71" t="n">
        <v>22818098.72</v>
      </c>
      <c r="R5060" t="inlineStr">
        <is>
          <t>NG-04</t>
        </is>
      </c>
      <c r="S5060" t="inlineStr">
        <is>
          <t>Diesel</t>
        </is>
      </c>
      <c r="T5060" s="70" t="n">
        <v>24</v>
      </c>
      <c r="U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TY105052</t>
        </is>
      </c>
      <c r="B5061" s="68" t="n">
        <v>46333</v>
      </c>
      <c r="C5061" s="69" t="n">
        <v>2026</v>
      </c>
      <c r="D5061" t="inlineStr">
        <is>
          <t>Nov</t>
        </is>
      </c>
      <c r="E5061" t="inlineStr">
        <is>
          <t>North America</t>
        </is>
      </c>
      <c r="F5061" t="inlineStr">
        <is>
          <t>USA</t>
        </is>
      </c>
      <c r="G5061" t="inlineStr">
        <is>
          <t>Corolla</t>
        </is>
      </c>
      <c r="H5061" t="inlineStr">
        <is>
          <t>Dealer retail</t>
        </is>
      </c>
      <c r="I5061" t="inlineStr">
        <is>
          <t>Private buyer</t>
        </is>
      </c>
      <c r="J5061" t="inlineStr">
        <is>
          <t>Amir Khan</t>
        </is>
      </c>
      <c r="K5061" s="70" t="n">
        <v>18</v>
      </c>
      <c r="L5061" s="71" t="n">
        <v>2756598.15</v>
      </c>
      <c r="M5061" s="71" t="n">
        <v>49618766.7</v>
      </c>
      <c r="N5061" s="71" t="n">
        <v>2480938.34</v>
      </c>
      <c r="O5061" s="71" t="n">
        <v>47137828.36</v>
      </c>
      <c r="P5061" s="71" t="n">
        <v>42915929.22</v>
      </c>
      <c r="Q5061" s="71" t="n">
        <v>4221899.14</v>
      </c>
      <c r="R5061" t="inlineStr">
        <is>
          <t>LA-01</t>
        </is>
      </c>
      <c r="S5061" t="inlineStr">
        <is>
          <t>Petrol</t>
        </is>
      </c>
      <c r="T5061" s="70" t="n">
        <v>18</v>
      </c>
      <c r="U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TY105053</t>
        </is>
      </c>
      <c r="B5062" s="68" t="n">
        <v>46333</v>
      </c>
      <c r="C5062" s="69" t="n">
        <v>2026</v>
      </c>
      <c r="D5062" t="inlineStr">
        <is>
          <t>Nov</t>
        </is>
      </c>
      <c r="E5062" t="inlineStr">
        <is>
          <t>Middle East</t>
        </is>
      </c>
      <c r="F5062" t="inlineStr">
        <is>
          <t>Saudi Arabia</t>
        </is>
      </c>
      <c r="G5062" t="inlineStr">
        <is>
          <t>RAV4</t>
        </is>
      </c>
      <c r="H5062" t="inlineStr">
        <is>
          <t>Dealer retail</t>
        </is>
      </c>
      <c r="I5062" t="inlineStr">
        <is>
          <t>Private buyer</t>
        </is>
      </c>
      <c r="J5062" t="inlineStr">
        <is>
          <t>Amir Khan</t>
        </is>
      </c>
      <c r="K5062" s="70" t="n">
        <v>30</v>
      </c>
      <c r="L5062" s="71" t="n">
        <v>3714235.18</v>
      </c>
      <c r="M5062" s="71" t="n">
        <v>111427055.4</v>
      </c>
      <c r="N5062" s="71" t="n">
        <v>5571352.77</v>
      </c>
      <c r="O5062" s="71" t="n">
        <v>105855702.63</v>
      </c>
      <c r="P5062" s="71" t="n">
        <v>84564485.17</v>
      </c>
      <c r="Q5062" s="71" t="n">
        <v>21291217.46</v>
      </c>
      <c r="R5062" t="inlineStr">
        <is>
          <t>RY-04</t>
        </is>
      </c>
      <c r="S5062" t="inlineStr">
        <is>
          <t>Hybrid</t>
        </is>
      </c>
      <c r="T5062" s="70" t="n">
        <v>32</v>
      </c>
      <c r="U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TY105054</t>
        </is>
      </c>
      <c r="B5063" s="68" t="n">
        <v>46333</v>
      </c>
      <c r="C5063" s="69" t="n">
        <v>2026</v>
      </c>
      <c r="D5063" t="inlineStr">
        <is>
          <t>Nov</t>
        </is>
      </c>
      <c r="E5063" t="inlineStr">
        <is>
          <t>Japan</t>
        </is>
      </c>
      <c r="F5063" t="inlineStr">
        <is>
          <t>Japan</t>
        </is>
      </c>
      <c r="G5063" t="inlineStr">
        <is>
          <t>Hilux</t>
        </is>
      </c>
      <c r="H5063" t="inlineStr">
        <is>
          <t>Dealer retail</t>
        </is>
      </c>
      <c r="I5063" t="inlineStr">
        <is>
          <t>Private buyer</t>
        </is>
      </c>
      <c r="J5063" t="inlineStr">
        <is>
          <t>Arjun Mehta</t>
        </is>
      </c>
      <c r="K5063" s="70" t="n">
        <v>41</v>
      </c>
      <c r="L5063" s="71" t="n">
        <v>3829739.79</v>
      </c>
      <c r="M5063" s="71" t="n">
        <v>157019331.39</v>
      </c>
      <c r="N5063" s="71" t="n">
        <v>0</v>
      </c>
      <c r="O5063" s="71" t="n">
        <v>157019331.39</v>
      </c>
      <c r="P5063" s="71" t="n">
        <v>127334082.74</v>
      </c>
      <c r="Q5063" s="71" t="n">
        <v>29685248.65</v>
      </c>
      <c r="R5063" t="inlineStr">
        <is>
          <t>TK-01</t>
        </is>
      </c>
      <c r="S5063" t="inlineStr">
        <is>
          <t>Diesel</t>
        </is>
      </c>
      <c r="T5063" s="70" t="n">
        <v>40</v>
      </c>
      <c r="U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TY105055</t>
        </is>
      </c>
      <c r="B5064" s="68" t="n">
        <v>46333</v>
      </c>
      <c r="C5064" s="69" t="n">
        <v>2026</v>
      </c>
      <c r="D5064" t="inlineStr">
        <is>
          <t>Nov</t>
        </is>
      </c>
      <c r="E5064" t="inlineStr">
        <is>
          <t>Asia</t>
        </is>
      </c>
      <c r="F5064" t="inlineStr">
        <is>
          <t>India</t>
        </is>
      </c>
      <c r="G5064" t="inlineStr">
        <is>
          <t>RAV4</t>
        </is>
      </c>
      <c r="H5064" t="inlineStr">
        <is>
          <t>Dealer retail</t>
        </is>
      </c>
      <c r="I5064" t="inlineStr">
        <is>
          <t>Company fleet</t>
        </is>
      </c>
      <c r="J5064" t="inlineStr">
        <is>
          <t>Ana Costa</t>
        </is>
      </c>
      <c r="K5064" s="70" t="n">
        <v>10</v>
      </c>
      <c r="L5064" s="71" t="n">
        <v>3558930.53</v>
      </c>
      <c r="M5064" s="71" t="n">
        <v>35589305.3</v>
      </c>
      <c r="N5064" s="71" t="n">
        <v>1067679.16</v>
      </c>
      <c r="O5064" s="71" t="n">
        <v>34521626.14</v>
      </c>
      <c r="P5064" s="71" t="n">
        <v>27902244.61</v>
      </c>
      <c r="Q5064" s="71" t="n">
        <v>6619381.53</v>
      </c>
      <c r="R5064" t="inlineStr">
        <is>
          <t>PU-03</t>
        </is>
      </c>
      <c r="S5064" t="inlineStr">
        <is>
          <t>Hybrid</t>
        </is>
      </c>
      <c r="T5064" s="70" t="n">
        <v>11</v>
      </c>
      <c r="U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TY105056</t>
        </is>
      </c>
      <c r="B5065" s="68" t="n">
        <v>46333</v>
      </c>
      <c r="C5065" s="69" t="n">
        <v>2026</v>
      </c>
      <c r="D5065" t="inlineStr">
        <is>
          <t>Nov</t>
        </is>
      </c>
      <c r="E5065" t="inlineStr">
        <is>
          <t>North America</t>
        </is>
      </c>
      <c r="F5065" t="inlineStr">
        <is>
          <t>Canada</t>
        </is>
      </c>
      <c r="G5065" t="inlineStr">
        <is>
          <t>Camry</t>
        </is>
      </c>
      <c r="H5065" t="inlineStr">
        <is>
          <t>Dealer retail</t>
        </is>
      </c>
      <c r="I5065" t="inlineStr">
        <is>
          <t>Private buyer</t>
        </is>
      </c>
      <c r="J5065" t="inlineStr">
        <is>
          <t>Carlos Silva</t>
        </is>
      </c>
      <c r="K5065" s="70" t="n">
        <v>40</v>
      </c>
      <c r="L5065" s="71" t="n">
        <v>3933556.15</v>
      </c>
      <c r="M5065" s="71" t="n">
        <v>157342246</v>
      </c>
      <c r="N5065" s="71" t="n">
        <v>7867112.3</v>
      </c>
      <c r="O5065" s="71" t="n">
        <v>149475133.7</v>
      </c>
      <c r="P5065" s="71" t="n">
        <v>128218960.73</v>
      </c>
      <c r="Q5065" s="71" t="n">
        <v>21256172.97</v>
      </c>
      <c r="R5065" t="inlineStr">
        <is>
          <t>TO-04</t>
        </is>
      </c>
      <c r="S5065" t="inlineStr">
        <is>
          <t>Petrol</t>
        </is>
      </c>
      <c r="T5065" s="70" t="n">
        <v>41</v>
      </c>
      <c r="U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TY105057</t>
        </is>
      </c>
      <c r="B5066" s="68" t="n">
        <v>46333</v>
      </c>
      <c r="C5066" s="69" t="n">
        <v>2026</v>
      </c>
      <c r="D5066" t="inlineStr">
        <is>
          <t>Nov</t>
        </is>
      </c>
      <c r="E5066" t="inlineStr">
        <is>
          <t>Europe</t>
        </is>
      </c>
      <c r="F5066" t="inlineStr">
        <is>
          <t>UK</t>
        </is>
      </c>
      <c r="G5066" t="inlineStr">
        <is>
          <t>Camry</t>
        </is>
      </c>
      <c r="H5066" t="inlineStr">
        <is>
          <t>Dealer retail</t>
        </is>
      </c>
      <c r="I5066" t="inlineStr">
        <is>
          <t>Company fleet</t>
        </is>
      </c>
      <c r="J5066" t="inlineStr">
        <is>
          <t>Amir Khan</t>
        </is>
      </c>
      <c r="K5066" s="70" t="n">
        <v>45</v>
      </c>
      <c r="L5066" s="71" t="n">
        <v>3926796.21</v>
      </c>
      <c r="M5066" s="71" t="n">
        <v>176705829.45</v>
      </c>
      <c r="N5066" s="71" t="n">
        <v>8835291.470000001</v>
      </c>
      <c r="O5066" s="71" t="n">
        <v>167870537.98</v>
      </c>
      <c r="P5066" s="71" t="n">
        <v>145507878.9</v>
      </c>
      <c r="Q5066" s="71" t="n">
        <v>22362659.08</v>
      </c>
      <c r="R5066" t="inlineStr">
        <is>
          <t>LN-01</t>
        </is>
      </c>
      <c r="S5066" t="inlineStr">
        <is>
          <t>Petrol</t>
        </is>
      </c>
      <c r="T5066" s="70" t="n">
        <v>49</v>
      </c>
      <c r="U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TY105058</t>
        </is>
      </c>
      <c r="B5067" s="68" t="n">
        <v>46333</v>
      </c>
      <c r="C5067" s="69" t="n">
        <v>2026</v>
      </c>
      <c r="D5067" t="inlineStr">
        <is>
          <t>Nov</t>
        </is>
      </c>
      <c r="E5067" t="inlineStr">
        <is>
          <t>Japan</t>
        </is>
      </c>
      <c r="F5067" t="inlineStr">
        <is>
          <t>Japan</t>
        </is>
      </c>
      <c r="G5067" t="inlineStr">
        <is>
          <t>bZ4X</t>
        </is>
      </c>
      <c r="H5067" t="inlineStr">
        <is>
          <t>Online reservation</t>
        </is>
      </c>
      <c r="I5067" t="inlineStr">
        <is>
          <t>Company fleet</t>
        </is>
      </c>
      <c r="J5067" t="inlineStr">
        <is>
          <t>Ruhi Shaikh</t>
        </is>
      </c>
      <c r="K5067" s="70" t="n">
        <v>37</v>
      </c>
      <c r="L5067" s="71" t="n">
        <v>7054533.01</v>
      </c>
      <c r="M5067" s="71" t="n">
        <v>261017721.37</v>
      </c>
      <c r="N5067" s="71" t="n">
        <v>13050886.07</v>
      </c>
      <c r="O5067" s="71" t="n">
        <v>247966835.3</v>
      </c>
      <c r="P5067" s="71" t="n">
        <v>206107492.45</v>
      </c>
      <c r="Q5067" s="71" t="n">
        <v>41859342.85</v>
      </c>
      <c r="R5067" t="inlineStr">
        <is>
          <t>OS-01</t>
        </is>
      </c>
      <c r="S5067" t="inlineStr">
        <is>
          <t>EV</t>
        </is>
      </c>
      <c r="T5067" s="70" t="n">
        <v>38</v>
      </c>
      <c r="U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TY105059</t>
        </is>
      </c>
      <c r="B5068" s="68" t="n">
        <v>46334</v>
      </c>
      <c r="C5068" s="69" t="n">
        <v>2026</v>
      </c>
      <c r="D5068" t="inlineStr">
        <is>
          <t>Nov</t>
        </is>
      </c>
      <c r="E5068" t="inlineStr">
        <is>
          <t>Japan</t>
        </is>
      </c>
      <c r="F5068" t="inlineStr">
        <is>
          <t>Japan</t>
        </is>
      </c>
      <c r="G5068" t="inlineStr">
        <is>
          <t>Prius</t>
        </is>
      </c>
      <c r="H5068" t="inlineStr">
        <is>
          <t>Dealer retail</t>
        </is>
      </c>
      <c r="I5068" t="inlineStr">
        <is>
          <t>Private buyer</t>
        </is>
      </c>
      <c r="J5068" t="inlineStr">
        <is>
          <t>Sophie Müller</t>
        </is>
      </c>
      <c r="K5068" s="70" t="n">
        <v>28</v>
      </c>
      <c r="L5068" s="71" t="n">
        <v>3605869.81</v>
      </c>
      <c r="M5068" s="71" t="n">
        <v>100964354.68</v>
      </c>
      <c r="N5068" s="71" t="n">
        <v>2019287.09</v>
      </c>
      <c r="O5068" s="71" t="n">
        <v>98945067.59</v>
      </c>
      <c r="P5068" s="71" t="n">
        <v>78670371.94</v>
      </c>
      <c r="Q5068" s="71" t="n">
        <v>20274695.65</v>
      </c>
      <c r="R5068" t="inlineStr">
        <is>
          <t>TK-01</t>
        </is>
      </c>
      <c r="S5068" t="inlineStr">
        <is>
          <t>Hybrid</t>
        </is>
      </c>
      <c r="T5068" s="70" t="n">
        <v>30</v>
      </c>
      <c r="U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TY105060</t>
        </is>
      </c>
      <c r="B5069" s="68" t="n">
        <v>46334</v>
      </c>
      <c r="C5069" s="69" t="n">
        <v>2026</v>
      </c>
      <c r="D5069" t="inlineStr">
        <is>
          <t>Nov</t>
        </is>
      </c>
      <c r="E5069" t="inlineStr">
        <is>
          <t>Europe</t>
        </is>
      </c>
      <c r="F5069" t="inlineStr">
        <is>
          <t>France</t>
        </is>
      </c>
      <c r="G5069" t="inlineStr">
        <is>
          <t>Camry</t>
        </is>
      </c>
      <c r="H5069" t="inlineStr">
        <is>
          <t>Dealer retail</t>
        </is>
      </c>
      <c r="I5069" t="inlineStr">
        <is>
          <t>Private buyer</t>
        </is>
      </c>
      <c r="J5069" t="inlineStr">
        <is>
          <t>Ravindra Patil</t>
        </is>
      </c>
      <c r="K5069" s="70" t="n">
        <v>14</v>
      </c>
      <c r="L5069" s="71" t="n">
        <v>4097736.27</v>
      </c>
      <c r="M5069" s="71" t="n">
        <v>57368307.78</v>
      </c>
      <c r="N5069" s="71" t="n">
        <v>2868415.39</v>
      </c>
      <c r="O5069" s="71" t="n">
        <v>54499892.39</v>
      </c>
      <c r="P5069" s="71" t="n">
        <v>45663075.11</v>
      </c>
      <c r="Q5069" s="71" t="n">
        <v>8836817.279999999</v>
      </c>
      <c r="R5069" t="inlineStr">
        <is>
          <t>PA-04</t>
        </is>
      </c>
      <c r="S5069" t="inlineStr">
        <is>
          <t>Hybrid</t>
        </is>
      </c>
      <c r="T5069" s="70" t="n">
        <v>14</v>
      </c>
      <c r="U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TY105061</t>
        </is>
      </c>
      <c r="B5070" s="68" t="n">
        <v>46334</v>
      </c>
      <c r="C5070" s="69" t="n">
        <v>2026</v>
      </c>
      <c r="D5070" t="inlineStr">
        <is>
          <t>Nov</t>
        </is>
      </c>
      <c r="E5070" t="inlineStr">
        <is>
          <t>North America</t>
        </is>
      </c>
      <c r="F5070" t="inlineStr">
        <is>
          <t>Canada</t>
        </is>
      </c>
      <c r="G5070" t="inlineStr">
        <is>
          <t>Camry</t>
        </is>
      </c>
      <c r="H5070" t="inlineStr">
        <is>
          <t>Dealer retail</t>
        </is>
      </c>
      <c r="I5070" t="inlineStr">
        <is>
          <t>Company fleet</t>
        </is>
      </c>
      <c r="J5070" t="inlineStr">
        <is>
          <t>Ravindra Patil</t>
        </is>
      </c>
      <c r="K5070" s="70" t="n">
        <v>38</v>
      </c>
      <c r="L5070" s="71" t="n">
        <v>3797682.53</v>
      </c>
      <c r="M5070" s="71" t="n">
        <v>144311936.14</v>
      </c>
      <c r="N5070" s="71" t="n">
        <v>2886238.72</v>
      </c>
      <c r="O5070" s="71" t="n">
        <v>141425697.42</v>
      </c>
      <c r="P5070" s="71" t="n">
        <v>120000463.92</v>
      </c>
      <c r="Q5070" s="71" t="n">
        <v>21425233.5</v>
      </c>
      <c r="R5070" t="inlineStr">
        <is>
          <t>TO-04</t>
        </is>
      </c>
      <c r="S5070" t="inlineStr">
        <is>
          <t>Petrol</t>
        </is>
      </c>
      <c r="T5070" s="70" t="n">
        <v>42</v>
      </c>
      <c r="U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TY105062</t>
        </is>
      </c>
      <c r="B5071" s="68" t="n">
        <v>46334</v>
      </c>
      <c r="C5071" s="69" t="n">
        <v>2026</v>
      </c>
      <c r="D5071" t="inlineStr">
        <is>
          <t>Nov</t>
        </is>
      </c>
      <c r="E5071" t="inlineStr">
        <is>
          <t>Asia</t>
        </is>
      </c>
      <c r="F5071" t="inlineStr">
        <is>
          <t>Thailand</t>
        </is>
      </c>
      <c r="G5071" t="inlineStr">
        <is>
          <t>Prius</t>
        </is>
      </c>
      <c r="H5071" t="inlineStr">
        <is>
          <t>Dealer retail</t>
        </is>
      </c>
      <c r="I5071" t="inlineStr">
        <is>
          <t>Private buyer</t>
        </is>
      </c>
      <c r="J5071" t="inlineStr">
        <is>
          <t>Carlos Silva</t>
        </is>
      </c>
      <c r="K5071" s="70" t="n">
        <v>42</v>
      </c>
      <c r="L5071" s="71" t="n">
        <v>3880870.4</v>
      </c>
      <c r="M5071" s="71" t="n">
        <v>162996556.8</v>
      </c>
      <c r="N5071" s="71" t="n">
        <v>8149827.84</v>
      </c>
      <c r="O5071" s="71" t="n">
        <v>154846728.96</v>
      </c>
      <c r="P5071" s="71" t="n">
        <v>120246894.4</v>
      </c>
      <c r="Q5071" s="71" t="n">
        <v>34599834.56</v>
      </c>
      <c r="R5071" t="inlineStr">
        <is>
          <t>BK-01</t>
        </is>
      </c>
      <c r="S5071" t="inlineStr">
        <is>
          <t>Hybrid</t>
        </is>
      </c>
      <c r="T5071" s="70" t="n">
        <v>46</v>
      </c>
      <c r="U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TY105063</t>
        </is>
      </c>
      <c r="B5072" s="68" t="n">
        <v>46334</v>
      </c>
      <c r="C5072" s="69" t="n">
        <v>2026</v>
      </c>
      <c r="D5072" t="inlineStr">
        <is>
          <t>Nov</t>
        </is>
      </c>
      <c r="E5072" t="inlineStr">
        <is>
          <t>Europe</t>
        </is>
      </c>
      <c r="F5072" t="inlineStr">
        <is>
          <t>Germany</t>
        </is>
      </c>
      <c r="G5072" t="inlineStr">
        <is>
          <t>RAV4</t>
        </is>
      </c>
      <c r="H5072" t="inlineStr">
        <is>
          <t>Dealer retail</t>
        </is>
      </c>
      <c r="I5072" t="inlineStr">
        <is>
          <t>Private buyer</t>
        </is>
      </c>
      <c r="J5072" t="inlineStr">
        <is>
          <t>Emma Clarke</t>
        </is>
      </c>
      <c r="K5072" s="70" t="n">
        <v>14</v>
      </c>
      <c r="L5072" s="71" t="n">
        <v>3841908.07</v>
      </c>
      <c r="M5072" s="71" t="n">
        <v>53786712.98</v>
      </c>
      <c r="N5072" s="71" t="n">
        <v>1613601.39</v>
      </c>
      <c r="O5072" s="71" t="n">
        <v>52173111.59</v>
      </c>
      <c r="P5072" s="71" t="n">
        <v>39254412.34</v>
      </c>
      <c r="Q5072" s="71" t="n">
        <v>12918699.25</v>
      </c>
      <c r="R5072" t="inlineStr">
        <is>
          <t>BE-01</t>
        </is>
      </c>
      <c r="S5072" t="inlineStr">
        <is>
          <t>Petrol</t>
        </is>
      </c>
      <c r="T5072" s="70" t="n">
        <v>15</v>
      </c>
      <c r="U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TY105064</t>
        </is>
      </c>
      <c r="B5073" s="68" t="n">
        <v>46334</v>
      </c>
      <c r="C5073" s="69" t="n">
        <v>2026</v>
      </c>
      <c r="D5073" t="inlineStr">
        <is>
          <t>Nov</t>
        </is>
      </c>
      <c r="E5073" t="inlineStr">
        <is>
          <t>Asia</t>
        </is>
      </c>
      <c r="F5073" t="inlineStr">
        <is>
          <t>Indonesia</t>
        </is>
      </c>
      <c r="G5073" t="inlineStr">
        <is>
          <t>RAV4</t>
        </is>
      </c>
      <c r="H5073" t="inlineStr">
        <is>
          <t>Dealer retail</t>
        </is>
      </c>
      <c r="I5073" t="inlineStr">
        <is>
          <t>Private buyer</t>
        </is>
      </c>
      <c r="J5073" t="inlineStr">
        <is>
          <t>Mei Lin</t>
        </is>
      </c>
      <c r="K5073" s="70" t="n">
        <v>13</v>
      </c>
      <c r="L5073" s="71" t="n">
        <v>3777786.03</v>
      </c>
      <c r="M5073" s="71" t="n">
        <v>49111218.39</v>
      </c>
      <c r="N5073" s="71" t="n">
        <v>2455560.92</v>
      </c>
      <c r="O5073" s="71" t="n">
        <v>46655657.47</v>
      </c>
      <c r="P5073" s="71" t="n">
        <v>35863921.05</v>
      </c>
      <c r="Q5073" s="71" t="n">
        <v>10791736.42</v>
      </c>
      <c r="R5073" t="inlineStr">
        <is>
          <t>JK-02</t>
        </is>
      </c>
      <c r="S5073" t="inlineStr">
        <is>
          <t>Hybrid</t>
        </is>
      </c>
      <c r="T5073" s="70" t="n">
        <v>13</v>
      </c>
      <c r="U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TY105065</t>
        </is>
      </c>
      <c r="B5074" s="68" t="n">
        <v>46334</v>
      </c>
      <c r="C5074" s="69" t="n">
        <v>2026</v>
      </c>
      <c r="D5074" t="inlineStr">
        <is>
          <t>Nov</t>
        </is>
      </c>
      <c r="E5074" t="inlineStr">
        <is>
          <t>North America</t>
        </is>
      </c>
      <c r="F5074" t="inlineStr">
        <is>
          <t>Canada</t>
        </is>
      </c>
      <c r="G5074" t="inlineStr">
        <is>
          <t>Camry</t>
        </is>
      </c>
      <c r="H5074" t="inlineStr">
        <is>
          <t>Fleet</t>
        </is>
      </c>
      <c r="I5074" t="inlineStr">
        <is>
          <t>Private buyer</t>
        </is>
      </c>
      <c r="J5074" t="inlineStr">
        <is>
          <t>Amir Khan</t>
        </is>
      </c>
      <c r="K5074" s="70" t="n">
        <v>9</v>
      </c>
      <c r="L5074" s="71" t="n">
        <v>4173020.11</v>
      </c>
      <c r="M5074" s="71" t="n">
        <v>37557180.99</v>
      </c>
      <c r="N5074" s="71" t="n">
        <v>1126715.43</v>
      </c>
      <c r="O5074" s="71" t="n">
        <v>36430465.56</v>
      </c>
      <c r="P5074" s="71" t="n">
        <v>29249140.25</v>
      </c>
      <c r="Q5074" s="71" t="n">
        <v>7181325.31</v>
      </c>
      <c r="R5074" t="inlineStr">
        <is>
          <t>TO-01</t>
        </is>
      </c>
      <c r="S5074" t="inlineStr">
        <is>
          <t>Hybrid</t>
        </is>
      </c>
      <c r="T5074" s="70" t="n">
        <v>9</v>
      </c>
      <c r="U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TY105066</t>
        </is>
      </c>
      <c r="B5075" s="68" t="n">
        <v>46334</v>
      </c>
      <c r="C5075" s="69" t="n">
        <v>2026</v>
      </c>
      <c r="D5075" t="inlineStr">
        <is>
          <t>Nov</t>
        </is>
      </c>
      <c r="E5075" t="inlineStr">
        <is>
          <t>Japan</t>
        </is>
      </c>
      <c r="F5075" t="inlineStr">
        <is>
          <t>Japan</t>
        </is>
      </c>
      <c r="G5075" t="inlineStr">
        <is>
          <t>Corolla</t>
        </is>
      </c>
      <c r="H5075" t="inlineStr">
        <is>
          <t>Dealer retail</t>
        </is>
      </c>
      <c r="I5075" t="inlineStr">
        <is>
          <t>Private buyer</t>
        </is>
      </c>
      <c r="J5075" t="inlineStr">
        <is>
          <t>Ravindra Patil</t>
        </is>
      </c>
      <c r="K5075" s="70" t="n">
        <v>27</v>
      </c>
      <c r="L5075" s="71" t="n">
        <v>2865878.06</v>
      </c>
      <c r="M5075" s="71" t="n">
        <v>77378707.62</v>
      </c>
      <c r="N5075" s="71" t="n">
        <v>3868935.38</v>
      </c>
      <c r="O5075" s="71" t="n">
        <v>73509772.23999999</v>
      </c>
      <c r="P5075" s="71" t="n">
        <v>61108935.05</v>
      </c>
      <c r="Q5075" s="71" t="n">
        <v>12400837.19</v>
      </c>
      <c r="R5075" t="inlineStr">
        <is>
          <t>OS-02</t>
        </is>
      </c>
      <c r="S5075" t="inlineStr">
        <is>
          <t>Hybrid</t>
        </is>
      </c>
      <c r="T5075" s="70" t="n">
        <v>30</v>
      </c>
      <c r="U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TY105067</t>
        </is>
      </c>
      <c r="B5076" s="68" t="n">
        <v>46334</v>
      </c>
      <c r="C5076" s="69" t="n">
        <v>2026</v>
      </c>
      <c r="D5076" t="inlineStr">
        <is>
          <t>Nov</t>
        </is>
      </c>
      <c r="E5076" t="inlineStr">
        <is>
          <t>North America</t>
        </is>
      </c>
      <c r="F5076" t="inlineStr">
        <is>
          <t>Canada</t>
        </is>
      </c>
      <c r="G5076" t="inlineStr">
        <is>
          <t>Camry</t>
        </is>
      </c>
      <c r="H5076" t="inlineStr">
        <is>
          <t>Dealer retail</t>
        </is>
      </c>
      <c r="I5076" t="inlineStr">
        <is>
          <t>Government</t>
        </is>
      </c>
      <c r="J5076" t="inlineStr">
        <is>
          <t>Liam O'Brien</t>
        </is>
      </c>
      <c r="K5076" s="70" t="n">
        <v>52</v>
      </c>
      <c r="L5076" s="71" t="n">
        <v>4018373.78</v>
      </c>
      <c r="M5076" s="71" t="n">
        <v>208955436.56</v>
      </c>
      <c r="N5076" s="71" t="n">
        <v>0</v>
      </c>
      <c r="O5076" s="71" t="n">
        <v>208955436.56</v>
      </c>
      <c r="P5076" s="71" t="n">
        <v>163660128.32</v>
      </c>
      <c r="Q5076" s="71" t="n">
        <v>45295308.24</v>
      </c>
      <c r="R5076" t="inlineStr">
        <is>
          <t>TO-02</t>
        </is>
      </c>
      <c r="S5076" t="inlineStr">
        <is>
          <t>Hybrid</t>
        </is>
      </c>
      <c r="T5076" s="70" t="n">
        <v>52</v>
      </c>
      <c r="U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TY105068</t>
        </is>
      </c>
      <c r="B5077" s="68" t="n">
        <v>46334</v>
      </c>
      <c r="C5077" s="69" t="n">
        <v>2026</v>
      </c>
      <c r="D5077" t="inlineStr">
        <is>
          <t>Nov</t>
        </is>
      </c>
      <c r="E5077" t="inlineStr">
        <is>
          <t>Asia</t>
        </is>
      </c>
      <c r="F5077" t="inlineStr">
        <is>
          <t>Thailand</t>
        </is>
      </c>
      <c r="G5077" t="inlineStr">
        <is>
          <t>Camry</t>
        </is>
      </c>
      <c r="H5077" t="inlineStr">
        <is>
          <t>Online reservation</t>
        </is>
      </c>
      <c r="I5077" t="inlineStr">
        <is>
          <t>Private buyer</t>
        </is>
      </c>
      <c r="J5077" t="inlineStr">
        <is>
          <t>Noah Smith</t>
        </is>
      </c>
      <c r="K5077" s="70" t="n">
        <v>11</v>
      </c>
      <c r="L5077" s="71" t="n">
        <v>3912694.2</v>
      </c>
      <c r="M5077" s="71" t="n">
        <v>43039636.2</v>
      </c>
      <c r="N5077" s="71" t="n">
        <v>860792.72</v>
      </c>
      <c r="O5077" s="71" t="n">
        <v>42178843.48</v>
      </c>
      <c r="P5077" s="71" t="n">
        <v>35281301.91</v>
      </c>
      <c r="Q5077" s="71" t="n">
        <v>6897541.57</v>
      </c>
      <c r="R5077" t="inlineStr">
        <is>
          <t>BK-01</t>
        </is>
      </c>
      <c r="S5077" t="inlineStr">
        <is>
          <t>Hybrid</t>
        </is>
      </c>
      <c r="T5077" s="70" t="n">
        <v>11</v>
      </c>
      <c r="U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TY105069</t>
        </is>
      </c>
      <c r="B5078" s="68" t="n">
        <v>46334</v>
      </c>
      <c r="C5078" s="69" t="n">
        <v>2026</v>
      </c>
      <c r="D5078" t="inlineStr">
        <is>
          <t>Nov</t>
        </is>
      </c>
      <c r="E5078" t="inlineStr">
        <is>
          <t>North America</t>
        </is>
      </c>
      <c r="F5078" t="inlineStr">
        <is>
          <t>Canada</t>
        </is>
      </c>
      <c r="G5078" t="inlineStr">
        <is>
          <t>bZ4X</t>
        </is>
      </c>
      <c r="H5078" t="inlineStr">
        <is>
          <t>Online reservation</t>
        </is>
      </c>
      <c r="I5078" t="inlineStr">
        <is>
          <t>Company fleet</t>
        </is>
      </c>
      <c r="J5078" t="inlineStr">
        <is>
          <t>Priya Nair</t>
        </is>
      </c>
      <c r="K5078" s="70" t="n">
        <v>10</v>
      </c>
      <c r="L5078" s="71" t="n">
        <v>6704739.36</v>
      </c>
      <c r="M5078" s="71" t="n">
        <v>67047393.6</v>
      </c>
      <c r="N5078" s="71" t="n">
        <v>0</v>
      </c>
      <c r="O5078" s="71" t="n">
        <v>67047393.6</v>
      </c>
      <c r="P5078" s="71" t="n">
        <v>53541992.9</v>
      </c>
      <c r="Q5078" s="71" t="n">
        <v>13505400.7</v>
      </c>
      <c r="R5078" t="inlineStr">
        <is>
          <t>TO-04</t>
        </is>
      </c>
      <c r="S5078" t="inlineStr">
        <is>
          <t>EV</t>
        </is>
      </c>
      <c r="T5078" s="70" t="n">
        <v>10</v>
      </c>
      <c r="U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TY105070</t>
        </is>
      </c>
      <c r="B5079" s="68" t="n">
        <v>46334</v>
      </c>
      <c r="C5079" s="69" t="n">
        <v>2026</v>
      </c>
      <c r="D5079" t="inlineStr">
        <is>
          <t>Nov</t>
        </is>
      </c>
      <c r="E5079" t="inlineStr">
        <is>
          <t>Europe</t>
        </is>
      </c>
      <c r="F5079" t="inlineStr">
        <is>
          <t>France</t>
        </is>
      </c>
      <c r="G5079" t="inlineStr">
        <is>
          <t>RAV4</t>
        </is>
      </c>
      <c r="H5079" t="inlineStr">
        <is>
          <t>Online reservation</t>
        </is>
      </c>
      <c r="I5079" t="inlineStr">
        <is>
          <t>Private buyer</t>
        </is>
      </c>
      <c r="J5079" t="inlineStr">
        <is>
          <t>Lucas Martin</t>
        </is>
      </c>
      <c r="K5079" s="70" t="n">
        <v>29</v>
      </c>
      <c r="L5079" s="71" t="n">
        <v>3726370.28</v>
      </c>
      <c r="M5079" s="71" t="n">
        <v>108064738.12</v>
      </c>
      <c r="N5079" s="71" t="n">
        <v>0</v>
      </c>
      <c r="O5079" s="71" t="n">
        <v>108064738.12</v>
      </c>
      <c r="P5079" s="71" t="n">
        <v>83386273.09</v>
      </c>
      <c r="Q5079" s="71" t="n">
        <v>24678465.03</v>
      </c>
      <c r="R5079" t="inlineStr">
        <is>
          <t>PA-03</t>
        </is>
      </c>
      <c r="S5079" t="inlineStr">
        <is>
          <t>Hybrid</t>
        </is>
      </c>
      <c r="T5079" s="70" t="n">
        <v>28</v>
      </c>
      <c r="U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TY105071</t>
        </is>
      </c>
      <c r="B5080" s="68" t="n">
        <v>46334</v>
      </c>
      <c r="C5080" s="69" t="n">
        <v>2026</v>
      </c>
      <c r="D5080" t="inlineStr">
        <is>
          <t>Nov</t>
        </is>
      </c>
      <c r="E5080" t="inlineStr">
        <is>
          <t>Japan</t>
        </is>
      </c>
      <c r="F5080" t="inlineStr">
        <is>
          <t>Japan</t>
        </is>
      </c>
      <c r="G5080" t="inlineStr">
        <is>
          <t>RAV4</t>
        </is>
      </c>
      <c r="H5080" t="inlineStr">
        <is>
          <t>Online reservation</t>
        </is>
      </c>
      <c r="I5080" t="inlineStr">
        <is>
          <t>Private buyer</t>
        </is>
      </c>
      <c r="J5080" t="inlineStr">
        <is>
          <t>Sara Rossi</t>
        </is>
      </c>
      <c r="K5080" s="70" t="n">
        <v>17</v>
      </c>
      <c r="L5080" s="71" t="n">
        <v>3591501.99</v>
      </c>
      <c r="M5080" s="71" t="n">
        <v>61055533.83</v>
      </c>
      <c r="N5080" s="71" t="n">
        <v>0</v>
      </c>
      <c r="O5080" s="71" t="n">
        <v>61055533.83</v>
      </c>
      <c r="P5080" s="71" t="n">
        <v>49428999.49</v>
      </c>
      <c r="Q5080" s="71" t="n">
        <v>11626534.34</v>
      </c>
      <c r="R5080" t="inlineStr">
        <is>
          <t>TK-03</t>
        </is>
      </c>
      <c r="S5080" t="inlineStr">
        <is>
          <t>Petrol</t>
        </is>
      </c>
      <c r="T5080" s="70" t="n">
        <v>16</v>
      </c>
      <c r="U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TY105072</t>
        </is>
      </c>
      <c r="B5081" s="68" t="n">
        <v>46334</v>
      </c>
      <c r="C5081" s="69" t="n">
        <v>2026</v>
      </c>
      <c r="D5081" t="inlineStr">
        <is>
          <t>Nov</t>
        </is>
      </c>
      <c r="E5081" t="inlineStr">
        <is>
          <t>Middle East</t>
        </is>
      </c>
      <c r="F5081" t="inlineStr">
        <is>
          <t>UAE</t>
        </is>
      </c>
      <c r="G5081" t="inlineStr">
        <is>
          <t>RAV4</t>
        </is>
      </c>
      <c r="H5081" t="inlineStr">
        <is>
          <t>Dealer retail</t>
        </is>
      </c>
      <c r="I5081" t="inlineStr">
        <is>
          <t>Company fleet</t>
        </is>
      </c>
      <c r="J5081" t="inlineStr">
        <is>
          <t>Ruhi Shaikh</t>
        </is>
      </c>
      <c r="K5081" s="70" t="n">
        <v>14</v>
      </c>
      <c r="L5081" s="71" t="n">
        <v>3765291.08</v>
      </c>
      <c r="M5081" s="71" t="n">
        <v>52714075.12</v>
      </c>
      <c r="N5081" s="71" t="n">
        <v>0</v>
      </c>
      <c r="O5081" s="71" t="n">
        <v>52714075.12</v>
      </c>
      <c r="P5081" s="71" t="n">
        <v>39389641.63</v>
      </c>
      <c r="Q5081" s="71" t="n">
        <v>13324433.49</v>
      </c>
      <c r="R5081" t="inlineStr">
        <is>
          <t>DB-02</t>
        </is>
      </c>
      <c r="S5081" t="inlineStr">
        <is>
          <t>Petrol</t>
        </is>
      </c>
      <c r="T5081" s="70" t="n">
        <v>15</v>
      </c>
      <c r="U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TY105073</t>
        </is>
      </c>
      <c r="B5082" s="68" t="n">
        <v>46334</v>
      </c>
      <c r="C5082" s="69" t="n">
        <v>2026</v>
      </c>
      <c r="D5082" t="inlineStr">
        <is>
          <t>Nov</t>
        </is>
      </c>
      <c r="E5082" t="inlineStr">
        <is>
          <t>Japan</t>
        </is>
      </c>
      <c r="F5082" t="inlineStr">
        <is>
          <t>Japan</t>
        </is>
      </c>
      <c r="G5082" t="inlineStr">
        <is>
          <t>Camry</t>
        </is>
      </c>
      <c r="H5082" t="inlineStr">
        <is>
          <t>Dealer retail</t>
        </is>
      </c>
      <c r="I5082" t="inlineStr">
        <is>
          <t>Company fleet</t>
        </is>
      </c>
      <c r="J5082" t="inlineStr">
        <is>
          <t>Sara Rossi</t>
        </is>
      </c>
      <c r="K5082" s="70" t="n">
        <v>33</v>
      </c>
      <c r="L5082" s="71" t="n">
        <v>4032649.33</v>
      </c>
      <c r="M5082" s="71" t="n">
        <v>133077427.89</v>
      </c>
      <c r="N5082" s="71" t="n">
        <v>6653871.39</v>
      </c>
      <c r="O5082" s="71" t="n">
        <v>126423556.5</v>
      </c>
      <c r="P5082" s="71" t="n">
        <v>108025751.92</v>
      </c>
      <c r="Q5082" s="71" t="n">
        <v>18397804.58</v>
      </c>
      <c r="R5082" t="inlineStr">
        <is>
          <t>TK-01</t>
        </is>
      </c>
      <c r="S5082" t="inlineStr">
        <is>
          <t>Petrol</t>
        </is>
      </c>
      <c r="T5082" s="70" t="n">
        <v>33</v>
      </c>
      <c r="U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TY105074</t>
        </is>
      </c>
      <c r="B5083" s="68" t="n">
        <v>46335</v>
      </c>
      <c r="C5083" s="69" t="n">
        <v>2026</v>
      </c>
      <c r="D5083" t="inlineStr">
        <is>
          <t>Nov</t>
        </is>
      </c>
      <c r="E5083" t="inlineStr">
        <is>
          <t>North America</t>
        </is>
      </c>
      <c r="F5083" t="inlineStr">
        <is>
          <t>Canada</t>
        </is>
      </c>
      <c r="G5083" t="inlineStr">
        <is>
          <t>Hilux</t>
        </is>
      </c>
      <c r="H5083" t="inlineStr">
        <is>
          <t>Dealer retail</t>
        </is>
      </c>
      <c r="I5083" t="inlineStr">
        <is>
          <t>Private buyer</t>
        </is>
      </c>
      <c r="J5083" t="inlineStr">
        <is>
          <t>Hiroshi Tanaka</t>
        </is>
      </c>
      <c r="K5083" s="70" t="n">
        <v>50</v>
      </c>
      <c r="L5083" s="71" t="n">
        <v>3950463.52</v>
      </c>
      <c r="M5083" s="71" t="n">
        <v>197523176</v>
      </c>
      <c r="N5083" s="71" t="n">
        <v>5925695.28</v>
      </c>
      <c r="O5083" s="71" t="n">
        <v>191597480.72</v>
      </c>
      <c r="P5083" s="71" t="n">
        <v>155732091.23</v>
      </c>
      <c r="Q5083" s="71" t="n">
        <v>35865389.49</v>
      </c>
      <c r="R5083" t="inlineStr">
        <is>
          <t>TO-02</t>
        </is>
      </c>
      <c r="S5083" t="inlineStr">
        <is>
          <t>Diesel</t>
        </is>
      </c>
      <c r="T5083" s="70" t="n">
        <v>51</v>
      </c>
      <c r="U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TY105075</t>
        </is>
      </c>
      <c r="B5084" s="68" t="n">
        <v>46335</v>
      </c>
      <c r="C5084" s="69" t="n">
        <v>2026</v>
      </c>
      <c r="D5084" t="inlineStr">
        <is>
          <t>Nov</t>
        </is>
      </c>
      <c r="E5084" t="inlineStr">
        <is>
          <t>Asia</t>
        </is>
      </c>
      <c r="F5084" t="inlineStr">
        <is>
          <t>Indonesia</t>
        </is>
      </c>
      <c r="G5084" t="inlineStr">
        <is>
          <t>Corolla</t>
        </is>
      </c>
      <c r="H5084" t="inlineStr">
        <is>
          <t>Fleet</t>
        </is>
      </c>
      <c r="I5084" t="inlineStr">
        <is>
          <t>Private buyer</t>
        </is>
      </c>
      <c r="J5084" t="inlineStr">
        <is>
          <t>Sophie Müller</t>
        </is>
      </c>
      <c r="K5084" s="70" t="n">
        <v>30</v>
      </c>
      <c r="L5084" s="71" t="n">
        <v>2963395.73</v>
      </c>
      <c r="M5084" s="71" t="n">
        <v>88901871.90000001</v>
      </c>
      <c r="N5084" s="71" t="n">
        <v>4445093.6</v>
      </c>
      <c r="O5084" s="71" t="n">
        <v>84456778.3</v>
      </c>
      <c r="P5084" s="71" t="n">
        <v>70431102.83</v>
      </c>
      <c r="Q5084" s="71" t="n">
        <v>14025675.47</v>
      </c>
      <c r="R5084" t="inlineStr">
        <is>
          <t>JK-01</t>
        </is>
      </c>
      <c r="S5084" t="inlineStr">
        <is>
          <t>Petrol</t>
        </is>
      </c>
      <c r="T5084" s="70" t="n">
        <v>32</v>
      </c>
      <c r="U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TY105076</t>
        </is>
      </c>
      <c r="B5085" s="68" t="n">
        <v>46335</v>
      </c>
      <c r="C5085" s="69" t="n">
        <v>2026</v>
      </c>
      <c r="D5085" t="inlineStr">
        <is>
          <t>Nov</t>
        </is>
      </c>
      <c r="E5085" t="inlineStr">
        <is>
          <t>Asia</t>
        </is>
      </c>
      <c r="F5085" t="inlineStr">
        <is>
          <t>Thailand</t>
        </is>
      </c>
      <c r="G5085" t="inlineStr">
        <is>
          <t>Corolla</t>
        </is>
      </c>
      <c r="H5085" t="inlineStr">
        <is>
          <t>Dealer retail</t>
        </is>
      </c>
      <c r="I5085" t="inlineStr">
        <is>
          <t>Company fleet</t>
        </is>
      </c>
      <c r="J5085" t="inlineStr">
        <is>
          <t>Sara Rossi</t>
        </is>
      </c>
      <c r="K5085" s="70" t="n">
        <v>19</v>
      </c>
      <c r="L5085" s="71" t="n">
        <v>2939832.76</v>
      </c>
      <c r="M5085" s="71" t="n">
        <v>55856822.44</v>
      </c>
      <c r="N5085" s="71" t="n">
        <v>1117136.45</v>
      </c>
      <c r="O5085" s="71" t="n">
        <v>54739685.99</v>
      </c>
      <c r="P5085" s="71" t="n">
        <v>42881622.82</v>
      </c>
      <c r="Q5085" s="71" t="n">
        <v>11858063.17</v>
      </c>
      <c r="R5085" t="inlineStr">
        <is>
          <t>BK-02</t>
        </is>
      </c>
      <c r="S5085" t="inlineStr">
        <is>
          <t>Petrol</t>
        </is>
      </c>
      <c r="T5085" s="70" t="n">
        <v>20</v>
      </c>
      <c r="U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TY105077</t>
        </is>
      </c>
      <c r="B5086" s="68" t="n">
        <v>46335</v>
      </c>
      <c r="C5086" s="69" t="n">
        <v>2026</v>
      </c>
      <c r="D5086" t="inlineStr">
        <is>
          <t>Nov</t>
        </is>
      </c>
      <c r="E5086" t="inlineStr">
        <is>
          <t>Europe</t>
        </is>
      </c>
      <c r="F5086" t="inlineStr">
        <is>
          <t>France</t>
        </is>
      </c>
      <c r="G5086" t="inlineStr">
        <is>
          <t>Land Cruiser</t>
        </is>
      </c>
      <c r="H5086" t="inlineStr">
        <is>
          <t>Dealer retail</t>
        </is>
      </c>
      <c r="I5086" t="inlineStr">
        <is>
          <t>Private buyer</t>
        </is>
      </c>
      <c r="J5086" t="inlineStr">
        <is>
          <t>Zoya Ahmed</t>
        </is>
      </c>
      <c r="K5086" s="70" t="n">
        <v>3</v>
      </c>
      <c r="L5086" s="71" t="n">
        <v>7578087.66</v>
      </c>
      <c r="M5086" s="71" t="n">
        <v>22734262.98</v>
      </c>
      <c r="N5086" s="71" t="n">
        <v>0</v>
      </c>
      <c r="O5086" s="71" t="n">
        <v>22734262.98</v>
      </c>
      <c r="P5086" s="71" t="n">
        <v>16523093.18</v>
      </c>
      <c r="Q5086" s="71" t="n">
        <v>6211169.8</v>
      </c>
      <c r="R5086" t="inlineStr">
        <is>
          <t>PA-03</t>
        </is>
      </c>
      <c r="S5086" t="inlineStr">
        <is>
          <t>Hybrid</t>
        </is>
      </c>
      <c r="T5086" s="70" t="n">
        <v>3</v>
      </c>
      <c r="U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TY105078</t>
        </is>
      </c>
      <c r="B5087" s="68" t="n">
        <v>46335</v>
      </c>
      <c r="C5087" s="69" t="n">
        <v>2026</v>
      </c>
      <c r="D5087" t="inlineStr">
        <is>
          <t>Nov</t>
        </is>
      </c>
      <c r="E5087" t="inlineStr">
        <is>
          <t>Europe</t>
        </is>
      </c>
      <c r="F5087" t="inlineStr">
        <is>
          <t>Germany</t>
        </is>
      </c>
      <c r="G5087" t="inlineStr">
        <is>
          <t>bZ4X</t>
        </is>
      </c>
      <c r="H5087" t="inlineStr">
        <is>
          <t>Dealer retail</t>
        </is>
      </c>
      <c r="I5087" t="inlineStr">
        <is>
          <t>Private buyer</t>
        </is>
      </c>
      <c r="J5087" t="inlineStr">
        <is>
          <t>Lucas Martin</t>
        </is>
      </c>
      <c r="K5087" s="70" t="n">
        <v>47</v>
      </c>
      <c r="L5087" s="71" t="n">
        <v>6847176.19</v>
      </c>
      <c r="M5087" s="71" t="n">
        <v>321817280.93</v>
      </c>
      <c r="N5087" s="71" t="n">
        <v>0</v>
      </c>
      <c r="O5087" s="71" t="n">
        <v>321817280.93</v>
      </c>
      <c r="P5087" s="71" t="n">
        <v>244664689.84</v>
      </c>
      <c r="Q5087" s="71" t="n">
        <v>77152591.09</v>
      </c>
      <c r="R5087" t="inlineStr">
        <is>
          <t>BE-02</t>
        </is>
      </c>
      <c r="S5087" t="inlineStr">
        <is>
          <t>EV</t>
        </is>
      </c>
      <c r="T5087" s="70" t="n">
        <v>50</v>
      </c>
      <c r="U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TY105079</t>
        </is>
      </c>
      <c r="B5088" s="68" t="n">
        <v>46335</v>
      </c>
      <c r="C5088" s="69" t="n">
        <v>2026</v>
      </c>
      <c r="D5088" t="inlineStr">
        <is>
          <t>Nov</t>
        </is>
      </c>
      <c r="E5088" t="inlineStr">
        <is>
          <t>Europe</t>
        </is>
      </c>
      <c r="F5088" t="inlineStr">
        <is>
          <t>France</t>
        </is>
      </c>
      <c r="G5088" t="inlineStr">
        <is>
          <t>Corolla</t>
        </is>
      </c>
      <c r="H5088" t="inlineStr">
        <is>
          <t>Dealer retail</t>
        </is>
      </c>
      <c r="I5088" t="inlineStr">
        <is>
          <t>Private buyer</t>
        </is>
      </c>
      <c r="J5088" t="inlineStr">
        <is>
          <t>Mei Lin</t>
        </is>
      </c>
      <c r="K5088" s="70" t="n">
        <v>8</v>
      </c>
      <c r="L5088" s="71" t="n">
        <v>2694560.22</v>
      </c>
      <c r="M5088" s="71" t="n">
        <v>21556481.76</v>
      </c>
      <c r="N5088" s="71" t="n">
        <v>1077824.09</v>
      </c>
      <c r="O5088" s="71" t="n">
        <v>20478657.67</v>
      </c>
      <c r="P5088" s="71" t="n">
        <v>18995943.46</v>
      </c>
      <c r="Q5088" s="71" t="n">
        <v>1482714.21</v>
      </c>
      <c r="R5088" t="inlineStr">
        <is>
          <t>PA-02</t>
        </is>
      </c>
      <c r="S5088" t="inlineStr">
        <is>
          <t>Hybrid</t>
        </is>
      </c>
      <c r="T5088" s="70" t="n">
        <v>8</v>
      </c>
      <c r="U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TY105080</t>
        </is>
      </c>
      <c r="B5089" s="68" t="n">
        <v>46335</v>
      </c>
      <c r="C5089" s="69" t="n">
        <v>2026</v>
      </c>
      <c r="D5089" t="inlineStr">
        <is>
          <t>Nov</t>
        </is>
      </c>
      <c r="E5089" t="inlineStr">
        <is>
          <t>North America</t>
        </is>
      </c>
      <c r="F5089" t="inlineStr">
        <is>
          <t>Canada</t>
        </is>
      </c>
      <c r="G5089" t="inlineStr">
        <is>
          <t>Camry</t>
        </is>
      </c>
      <c r="H5089" t="inlineStr">
        <is>
          <t>Fleet</t>
        </is>
      </c>
      <c r="I5089" t="inlineStr">
        <is>
          <t>Private buyer</t>
        </is>
      </c>
      <c r="J5089" t="inlineStr">
        <is>
          <t>Mei Lin</t>
        </is>
      </c>
      <c r="K5089" s="70" t="n">
        <v>13</v>
      </c>
      <c r="L5089" s="71" t="n">
        <v>4047278.46</v>
      </c>
      <c r="M5089" s="71" t="n">
        <v>52614619.98</v>
      </c>
      <c r="N5089" s="71" t="n">
        <v>2630731</v>
      </c>
      <c r="O5089" s="71" t="n">
        <v>49983888.98</v>
      </c>
      <c r="P5089" s="71" t="n">
        <v>40028770.92</v>
      </c>
      <c r="Q5089" s="71" t="n">
        <v>9955118.060000001</v>
      </c>
      <c r="R5089" t="inlineStr">
        <is>
          <t>TO-02</t>
        </is>
      </c>
      <c r="S5089" t="inlineStr">
        <is>
          <t>Petrol</t>
        </is>
      </c>
      <c r="T5089" s="70" t="n">
        <v>13</v>
      </c>
      <c r="U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TY105081</t>
        </is>
      </c>
      <c r="B5090" s="68" t="n">
        <v>46335</v>
      </c>
      <c r="C5090" s="69" t="n">
        <v>2026</v>
      </c>
      <c r="D5090" t="inlineStr">
        <is>
          <t>Nov</t>
        </is>
      </c>
      <c r="E5090" t="inlineStr">
        <is>
          <t>Japan</t>
        </is>
      </c>
      <c r="F5090" t="inlineStr">
        <is>
          <t>Japan</t>
        </is>
      </c>
      <c r="G5090" t="inlineStr">
        <is>
          <t>Land Cruiser</t>
        </is>
      </c>
      <c r="H5090" t="inlineStr">
        <is>
          <t>Dealer retail</t>
        </is>
      </c>
      <c r="I5090" t="inlineStr">
        <is>
          <t>Private buyer</t>
        </is>
      </c>
      <c r="J5090" t="inlineStr">
        <is>
          <t>Amir Khan</t>
        </is>
      </c>
      <c r="K5090" s="70" t="n">
        <v>30</v>
      </c>
      <c r="L5090" s="71" t="n">
        <v>7589083.79</v>
      </c>
      <c r="M5090" s="71" t="n">
        <v>227672513.7</v>
      </c>
      <c r="N5090" s="71" t="n">
        <v>11383625.69</v>
      </c>
      <c r="O5090" s="71" t="n">
        <v>216288888.01</v>
      </c>
      <c r="P5090" s="71" t="n">
        <v>163848461.41</v>
      </c>
      <c r="Q5090" s="71" t="n">
        <v>52440426.6</v>
      </c>
      <c r="R5090" t="inlineStr">
        <is>
          <t>TK-04</t>
        </is>
      </c>
      <c r="S5090" t="inlineStr">
        <is>
          <t>Petrol</t>
        </is>
      </c>
      <c r="T5090" s="70" t="n">
        <v>30</v>
      </c>
      <c r="U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TY105082</t>
        </is>
      </c>
      <c r="B5091" s="68" t="n">
        <v>46335</v>
      </c>
      <c r="C5091" s="69" t="n">
        <v>2026</v>
      </c>
      <c r="D5091" t="inlineStr">
        <is>
          <t>Nov</t>
        </is>
      </c>
      <c r="E5091" t="inlineStr">
        <is>
          <t>Japan</t>
        </is>
      </c>
      <c r="F5091" t="inlineStr">
        <is>
          <t>Japan</t>
        </is>
      </c>
      <c r="G5091" t="inlineStr">
        <is>
          <t>Prius</t>
        </is>
      </c>
      <c r="H5091" t="inlineStr">
        <is>
          <t>Dealer retail</t>
        </is>
      </c>
      <c r="I5091" t="inlineStr">
        <is>
          <t>Private buyer</t>
        </is>
      </c>
      <c r="J5091" t="inlineStr">
        <is>
          <t>Ana Costa</t>
        </is>
      </c>
      <c r="K5091" s="70" t="n">
        <v>13</v>
      </c>
      <c r="L5091" s="71" t="n">
        <v>3753479.08</v>
      </c>
      <c r="M5091" s="71" t="n">
        <v>48795228.04</v>
      </c>
      <c r="N5091" s="71" t="n">
        <v>0</v>
      </c>
      <c r="O5091" s="71" t="n">
        <v>48795228.04</v>
      </c>
      <c r="P5091" s="71" t="n">
        <v>35611899.22</v>
      </c>
      <c r="Q5091" s="71" t="n">
        <v>13183328.82</v>
      </c>
      <c r="R5091" t="inlineStr">
        <is>
          <t>TK-01</t>
        </is>
      </c>
      <c r="S5091" t="inlineStr">
        <is>
          <t>Hybrid</t>
        </is>
      </c>
      <c r="T5091" s="70" t="n">
        <v>13</v>
      </c>
      <c r="U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TY105083</t>
        </is>
      </c>
      <c r="B5092" s="68" t="n">
        <v>46335</v>
      </c>
      <c r="C5092" s="69" t="n">
        <v>2026</v>
      </c>
      <c r="D5092" t="inlineStr">
        <is>
          <t>Nov</t>
        </is>
      </c>
      <c r="E5092" t="inlineStr">
        <is>
          <t>Europe</t>
        </is>
      </c>
      <c r="F5092" t="inlineStr">
        <is>
          <t>Germany</t>
        </is>
      </c>
      <c r="G5092" t="inlineStr">
        <is>
          <t>Corolla</t>
        </is>
      </c>
      <c r="H5092" t="inlineStr">
        <is>
          <t>Dealer retail</t>
        </is>
      </c>
      <c r="I5092" t="inlineStr">
        <is>
          <t>Private buyer</t>
        </is>
      </c>
      <c r="J5092" t="inlineStr">
        <is>
          <t>Ravindra Patil</t>
        </is>
      </c>
      <c r="K5092" s="70" t="n">
        <v>29</v>
      </c>
      <c r="L5092" s="71" t="n">
        <v>2818176.66</v>
      </c>
      <c r="M5092" s="71" t="n">
        <v>81727123.14</v>
      </c>
      <c r="N5092" s="71" t="n">
        <v>1634542.46</v>
      </c>
      <c r="O5092" s="71" t="n">
        <v>80092580.68000001</v>
      </c>
      <c r="P5092" s="71" t="n">
        <v>64551934.42</v>
      </c>
      <c r="Q5092" s="71" t="n">
        <v>15540646.26</v>
      </c>
      <c r="R5092" t="inlineStr">
        <is>
          <t>BE-01</t>
        </is>
      </c>
      <c r="S5092" t="inlineStr">
        <is>
          <t>Petrol</t>
        </is>
      </c>
      <c r="T5092" s="70" t="n">
        <v>29</v>
      </c>
      <c r="U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TY105084</t>
        </is>
      </c>
      <c r="B5093" s="68" t="n">
        <v>46335</v>
      </c>
      <c r="C5093" s="69" t="n">
        <v>2026</v>
      </c>
      <c r="D5093" t="inlineStr">
        <is>
          <t>Nov</t>
        </is>
      </c>
      <c r="E5093" t="inlineStr">
        <is>
          <t>Japan</t>
        </is>
      </c>
      <c r="F5093" t="inlineStr">
        <is>
          <t>Japan</t>
        </is>
      </c>
      <c r="G5093" t="inlineStr">
        <is>
          <t>Corolla</t>
        </is>
      </c>
      <c r="H5093" t="inlineStr">
        <is>
          <t>Dealer retail</t>
        </is>
      </c>
      <c r="I5093" t="inlineStr">
        <is>
          <t>Private buyer</t>
        </is>
      </c>
      <c r="J5093" t="inlineStr">
        <is>
          <t>Wei Chen</t>
        </is>
      </c>
      <c r="K5093" s="70" t="n">
        <v>41</v>
      </c>
      <c r="L5093" s="71" t="n">
        <v>2779827.02</v>
      </c>
      <c r="M5093" s="71" t="n">
        <v>113972907.82</v>
      </c>
      <c r="N5093" s="71" t="n">
        <v>2279458.16</v>
      </c>
      <c r="O5093" s="71" t="n">
        <v>111693449.66</v>
      </c>
      <c r="P5093" s="71" t="n">
        <v>93030699.81999999</v>
      </c>
      <c r="Q5093" s="71" t="n">
        <v>18662749.84</v>
      </c>
      <c r="R5093" t="inlineStr">
        <is>
          <t>OS-02</t>
        </is>
      </c>
      <c r="S5093" t="inlineStr">
        <is>
          <t>Hybrid</t>
        </is>
      </c>
      <c r="T5093" s="70" t="n">
        <v>41</v>
      </c>
      <c r="U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TY105085</t>
        </is>
      </c>
      <c r="B5094" s="68" t="n">
        <v>46335</v>
      </c>
      <c r="C5094" s="69" t="n">
        <v>2026</v>
      </c>
      <c r="D5094" t="inlineStr">
        <is>
          <t>Nov</t>
        </is>
      </c>
      <c r="E5094" t="inlineStr">
        <is>
          <t>Asia</t>
        </is>
      </c>
      <c r="F5094" t="inlineStr">
        <is>
          <t>Indonesia</t>
        </is>
      </c>
      <c r="G5094" t="inlineStr">
        <is>
          <t>Hilux</t>
        </is>
      </c>
      <c r="H5094" t="inlineStr">
        <is>
          <t>Online reservation</t>
        </is>
      </c>
      <c r="I5094" t="inlineStr">
        <is>
          <t>Private buyer</t>
        </is>
      </c>
      <c r="J5094" t="inlineStr">
        <is>
          <t>Carlos Silva</t>
        </is>
      </c>
      <c r="K5094" s="70" t="n">
        <v>13</v>
      </c>
      <c r="L5094" s="71" t="n">
        <v>3923278.67</v>
      </c>
      <c r="M5094" s="71" t="n">
        <v>51002622.71</v>
      </c>
      <c r="N5094" s="71" t="n">
        <v>0</v>
      </c>
      <c r="O5094" s="71" t="n">
        <v>51002622.71</v>
      </c>
      <c r="P5094" s="71" t="n">
        <v>41966333.08</v>
      </c>
      <c r="Q5094" s="71" t="n">
        <v>9036289.630000001</v>
      </c>
      <c r="R5094" t="inlineStr">
        <is>
          <t>JK-04</t>
        </is>
      </c>
      <c r="S5094" t="inlineStr">
        <is>
          <t>Diesel</t>
        </is>
      </c>
      <c r="T5094" s="70" t="n">
        <v>13</v>
      </c>
      <c r="U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TY105086</t>
        </is>
      </c>
      <c r="B5095" s="68" t="n">
        <v>46336</v>
      </c>
      <c r="C5095" s="69" t="n">
        <v>2026</v>
      </c>
      <c r="D5095" t="inlineStr">
        <is>
          <t>Nov</t>
        </is>
      </c>
      <c r="E5095" t="inlineStr">
        <is>
          <t>Japan</t>
        </is>
      </c>
      <c r="F5095" t="inlineStr">
        <is>
          <t>Japan</t>
        </is>
      </c>
      <c r="G5095" t="inlineStr">
        <is>
          <t>Hilux</t>
        </is>
      </c>
      <c r="H5095" t="inlineStr">
        <is>
          <t>Online reservation</t>
        </is>
      </c>
      <c r="I5095" t="inlineStr">
        <is>
          <t>Private buyer</t>
        </is>
      </c>
      <c r="J5095" t="inlineStr">
        <is>
          <t>Sophie Müller</t>
        </is>
      </c>
      <c r="K5095" s="70" t="n">
        <v>12</v>
      </c>
      <c r="L5095" s="71" t="n">
        <v>4245638.55</v>
      </c>
      <c r="M5095" s="71" t="n">
        <v>50947662.6</v>
      </c>
      <c r="N5095" s="71" t="n">
        <v>2547383.13</v>
      </c>
      <c r="O5095" s="71" t="n">
        <v>48400279.47</v>
      </c>
      <c r="P5095" s="71" t="n">
        <v>37150031.11</v>
      </c>
      <c r="Q5095" s="71" t="n">
        <v>11250248.36</v>
      </c>
      <c r="R5095" t="inlineStr">
        <is>
          <t>NG-03</t>
        </is>
      </c>
      <c r="S5095" t="inlineStr">
        <is>
          <t>Diesel</t>
        </is>
      </c>
      <c r="T5095" s="70" t="n">
        <v>12</v>
      </c>
      <c r="U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TY105087</t>
        </is>
      </c>
      <c r="B5096" s="68" t="n">
        <v>46336</v>
      </c>
      <c r="C5096" s="69" t="n">
        <v>2026</v>
      </c>
      <c r="D5096" t="inlineStr">
        <is>
          <t>Nov</t>
        </is>
      </c>
      <c r="E5096" t="inlineStr">
        <is>
          <t>Japan</t>
        </is>
      </c>
      <c r="F5096" t="inlineStr">
        <is>
          <t>Japan</t>
        </is>
      </c>
      <c r="G5096" t="inlineStr">
        <is>
          <t>Camry</t>
        </is>
      </c>
      <c r="H5096" t="inlineStr">
        <is>
          <t>Dealer retail</t>
        </is>
      </c>
      <c r="I5096" t="inlineStr">
        <is>
          <t>Private buyer</t>
        </is>
      </c>
      <c r="J5096" t="inlineStr">
        <is>
          <t>Wei Chen</t>
        </is>
      </c>
      <c r="K5096" s="70" t="n">
        <v>45</v>
      </c>
      <c r="L5096" s="71" t="n">
        <v>4090105.65</v>
      </c>
      <c r="M5096" s="71" t="n">
        <v>184054754.25</v>
      </c>
      <c r="N5096" s="71" t="n">
        <v>5521642.63</v>
      </c>
      <c r="O5096" s="71" t="n">
        <v>178533111.62</v>
      </c>
      <c r="P5096" s="71" t="n">
        <v>142401972.84</v>
      </c>
      <c r="Q5096" s="71" t="n">
        <v>36131138.78</v>
      </c>
      <c r="R5096" t="inlineStr">
        <is>
          <t>NG-01</t>
        </is>
      </c>
      <c r="S5096" t="inlineStr">
        <is>
          <t>Hybrid</t>
        </is>
      </c>
      <c r="T5096" s="70" t="n">
        <v>48</v>
      </c>
      <c r="U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TY105088</t>
        </is>
      </c>
      <c r="B5097" s="68" t="n">
        <v>46336</v>
      </c>
      <c r="C5097" s="69" t="n">
        <v>2026</v>
      </c>
      <c r="D5097" t="inlineStr">
        <is>
          <t>Nov</t>
        </is>
      </c>
      <c r="E5097" t="inlineStr">
        <is>
          <t>Japan</t>
        </is>
      </c>
      <c r="F5097" t="inlineStr">
        <is>
          <t>Japan</t>
        </is>
      </c>
      <c r="G5097" t="inlineStr">
        <is>
          <t>Corolla</t>
        </is>
      </c>
      <c r="H5097" t="inlineStr">
        <is>
          <t>Dealer retail</t>
        </is>
      </c>
      <c r="I5097" t="inlineStr">
        <is>
          <t>Private buyer</t>
        </is>
      </c>
      <c r="J5097" t="inlineStr">
        <is>
          <t>Shraddha Kulkarni</t>
        </is>
      </c>
      <c r="K5097" s="70" t="n">
        <v>39</v>
      </c>
      <c r="L5097" s="71" t="n">
        <v>2663352.49</v>
      </c>
      <c r="M5097" s="71" t="n">
        <v>103870747.11</v>
      </c>
      <c r="N5097" s="71" t="n">
        <v>0</v>
      </c>
      <c r="O5097" s="71" t="n">
        <v>103870747.11</v>
      </c>
      <c r="P5097" s="71" t="n">
        <v>92875577.06</v>
      </c>
      <c r="Q5097" s="71" t="n">
        <v>10995170.05</v>
      </c>
      <c r="R5097" t="inlineStr">
        <is>
          <t>TK-03</t>
        </is>
      </c>
      <c r="S5097" t="inlineStr">
        <is>
          <t>Hybrid</t>
        </is>
      </c>
      <c r="T5097" s="70" t="n">
        <v>42</v>
      </c>
      <c r="U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TY105089</t>
        </is>
      </c>
      <c r="B5098" s="68" t="n">
        <v>46336</v>
      </c>
      <c r="C5098" s="69" t="n">
        <v>2026</v>
      </c>
      <c r="D5098" t="inlineStr">
        <is>
          <t>Nov</t>
        </is>
      </c>
      <c r="E5098" t="inlineStr">
        <is>
          <t>Europe</t>
        </is>
      </c>
      <c r="F5098" t="inlineStr">
        <is>
          <t>Germany</t>
        </is>
      </c>
      <c r="G5098" t="inlineStr">
        <is>
          <t>Corolla</t>
        </is>
      </c>
      <c r="H5098" t="inlineStr">
        <is>
          <t>Fleet</t>
        </is>
      </c>
      <c r="I5098" t="inlineStr">
        <is>
          <t>Private buyer</t>
        </is>
      </c>
      <c r="J5098" t="inlineStr">
        <is>
          <t>Aisha Bello</t>
        </is>
      </c>
      <c r="K5098" s="70" t="n">
        <v>8</v>
      </c>
      <c r="L5098" s="71" t="n">
        <v>2734088.38</v>
      </c>
      <c r="M5098" s="71" t="n">
        <v>21872707.04</v>
      </c>
      <c r="N5098" s="71" t="n">
        <v>0</v>
      </c>
      <c r="O5098" s="71" t="n">
        <v>21872707.04</v>
      </c>
      <c r="P5098" s="71" t="n">
        <v>18190412.1</v>
      </c>
      <c r="Q5098" s="71" t="n">
        <v>3682294.94</v>
      </c>
      <c r="R5098" t="inlineStr">
        <is>
          <t>BE-04</t>
        </is>
      </c>
      <c r="S5098" t="inlineStr">
        <is>
          <t>Petrol</t>
        </is>
      </c>
      <c r="T5098" s="70" t="n">
        <v>8</v>
      </c>
      <c r="U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TY105090</t>
        </is>
      </c>
      <c r="B5099" s="68" t="n">
        <v>46336</v>
      </c>
      <c r="C5099" s="69" t="n">
        <v>2026</v>
      </c>
      <c r="D5099" t="inlineStr">
        <is>
          <t>Nov</t>
        </is>
      </c>
      <c r="E5099" t="inlineStr">
        <is>
          <t>Middle East</t>
        </is>
      </c>
      <c r="F5099" t="inlineStr">
        <is>
          <t>UAE</t>
        </is>
      </c>
      <c r="G5099" t="inlineStr">
        <is>
          <t>RAV4</t>
        </is>
      </c>
      <c r="H5099" t="inlineStr">
        <is>
          <t>Fleet</t>
        </is>
      </c>
      <c r="I5099" t="inlineStr">
        <is>
          <t>Private buyer</t>
        </is>
      </c>
      <c r="J5099" t="inlineStr">
        <is>
          <t>Omar Haddad</t>
        </is>
      </c>
      <c r="K5099" s="70" t="n">
        <v>26</v>
      </c>
      <c r="L5099" s="71" t="n">
        <v>3629621.85</v>
      </c>
      <c r="M5099" s="71" t="n">
        <v>94370168.09999999</v>
      </c>
      <c r="N5099" s="71" t="n">
        <v>2831105.04</v>
      </c>
      <c r="O5099" s="71" t="n">
        <v>91539063.06</v>
      </c>
      <c r="P5099" s="71" t="n">
        <v>74804879.17</v>
      </c>
      <c r="Q5099" s="71" t="n">
        <v>16734183.89</v>
      </c>
      <c r="R5099" t="inlineStr">
        <is>
          <t>DB-04</t>
        </is>
      </c>
      <c r="S5099" t="inlineStr">
        <is>
          <t>Hybrid</t>
        </is>
      </c>
      <c r="T5099" s="70" t="n">
        <v>28</v>
      </c>
      <c r="U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TY105091</t>
        </is>
      </c>
      <c r="B5100" s="68" t="n">
        <v>46336</v>
      </c>
      <c r="C5100" s="69" t="n">
        <v>2026</v>
      </c>
      <c r="D5100" t="inlineStr">
        <is>
          <t>Nov</t>
        </is>
      </c>
      <c r="E5100" t="inlineStr">
        <is>
          <t>North America</t>
        </is>
      </c>
      <c r="F5100" t="inlineStr">
        <is>
          <t>Canada</t>
        </is>
      </c>
      <c r="G5100" t="inlineStr">
        <is>
          <t>RAV4</t>
        </is>
      </c>
      <c r="H5100" t="inlineStr">
        <is>
          <t>Dealer retail</t>
        </is>
      </c>
      <c r="I5100" t="inlineStr">
        <is>
          <t>Private buyer</t>
        </is>
      </c>
      <c r="J5100" t="inlineStr">
        <is>
          <t>Olivia Brown</t>
        </is>
      </c>
      <c r="K5100" s="70" t="n">
        <v>55</v>
      </c>
      <c r="L5100" s="71" t="n">
        <v>3772983.23</v>
      </c>
      <c r="M5100" s="71" t="n">
        <v>207514077.65</v>
      </c>
      <c r="N5100" s="71" t="n">
        <v>10375703.88</v>
      </c>
      <c r="O5100" s="71" t="n">
        <v>197138373.77</v>
      </c>
      <c r="P5100" s="71" t="n">
        <v>152126769.09</v>
      </c>
      <c r="Q5100" s="71" t="n">
        <v>45011604.68</v>
      </c>
      <c r="R5100" t="inlineStr">
        <is>
          <t>TO-01</t>
        </is>
      </c>
      <c r="S5100" t="inlineStr">
        <is>
          <t>Hybrid</t>
        </is>
      </c>
      <c r="T5100" s="70" t="n">
        <v>53</v>
      </c>
      <c r="U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TY105092</t>
        </is>
      </c>
      <c r="B5101" s="68" t="n">
        <v>46336</v>
      </c>
      <c r="C5101" s="69" t="n">
        <v>2026</v>
      </c>
      <c r="D5101" t="inlineStr">
        <is>
          <t>Nov</t>
        </is>
      </c>
      <c r="E5101" t="inlineStr">
        <is>
          <t>Europe</t>
        </is>
      </c>
      <c r="F5101" t="inlineStr">
        <is>
          <t>UK</t>
        </is>
      </c>
      <c r="G5101" t="inlineStr">
        <is>
          <t>Corolla</t>
        </is>
      </c>
      <c r="H5101" t="inlineStr">
        <is>
          <t>Dealer retail</t>
        </is>
      </c>
      <c r="I5101" t="inlineStr">
        <is>
          <t>Government</t>
        </is>
      </c>
      <c r="J5101" t="inlineStr">
        <is>
          <t>Liam O'Brien</t>
        </is>
      </c>
      <c r="K5101" s="70" t="n">
        <v>2</v>
      </c>
      <c r="L5101" s="71" t="n">
        <v>2810255.26</v>
      </c>
      <c r="M5101" s="71" t="n">
        <v>5620510.52</v>
      </c>
      <c r="N5101" s="71" t="n">
        <v>112410.21</v>
      </c>
      <c r="O5101" s="71" t="n">
        <v>5508100.31</v>
      </c>
      <c r="P5101" s="71" t="n">
        <v>4705940.14</v>
      </c>
      <c r="Q5101" s="71" t="n">
        <v>802160.17</v>
      </c>
      <c r="R5101" t="inlineStr">
        <is>
          <t>LN-04</t>
        </is>
      </c>
      <c r="S5101" t="inlineStr">
        <is>
          <t>Hybrid</t>
        </is>
      </c>
      <c r="T5101" s="70" t="n">
        <v>2</v>
      </c>
      <c r="U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TY105093</t>
        </is>
      </c>
      <c r="B5102" s="68" t="n">
        <v>46336</v>
      </c>
      <c r="C5102" s="69" t="n">
        <v>2026</v>
      </c>
      <c r="D5102" t="inlineStr">
        <is>
          <t>Nov</t>
        </is>
      </c>
      <c r="E5102" t="inlineStr">
        <is>
          <t>Japan</t>
        </is>
      </c>
      <c r="F5102" t="inlineStr">
        <is>
          <t>Japan</t>
        </is>
      </c>
      <c r="G5102" t="inlineStr">
        <is>
          <t>Corolla</t>
        </is>
      </c>
      <c r="H5102" t="inlineStr">
        <is>
          <t>Dealer retail</t>
        </is>
      </c>
      <c r="I5102" t="inlineStr">
        <is>
          <t>Private buyer</t>
        </is>
      </c>
      <c r="J5102" t="inlineStr">
        <is>
          <t>Fatima Al-Saud</t>
        </is>
      </c>
      <c r="K5102" s="70" t="n">
        <v>31</v>
      </c>
      <c r="L5102" s="71" t="n">
        <v>2744281.66</v>
      </c>
      <c r="M5102" s="71" t="n">
        <v>85072731.45999999</v>
      </c>
      <c r="N5102" s="71" t="n">
        <v>1701454.63</v>
      </c>
      <c r="O5102" s="71" t="n">
        <v>83371276.83</v>
      </c>
      <c r="P5102" s="71" t="n">
        <v>69628640.41</v>
      </c>
      <c r="Q5102" s="71" t="n">
        <v>13742636.42</v>
      </c>
      <c r="R5102" t="inlineStr">
        <is>
          <t>NG-02</t>
        </is>
      </c>
      <c r="S5102" t="inlineStr">
        <is>
          <t>Petrol</t>
        </is>
      </c>
      <c r="T5102" s="70" t="n">
        <v>34</v>
      </c>
      <c r="U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TY105094</t>
        </is>
      </c>
      <c r="B5103" s="68" t="n">
        <v>46336</v>
      </c>
      <c r="C5103" s="69" t="n">
        <v>2026</v>
      </c>
      <c r="D5103" t="inlineStr">
        <is>
          <t>Nov</t>
        </is>
      </c>
      <c r="E5103" t="inlineStr">
        <is>
          <t>North America</t>
        </is>
      </c>
      <c r="F5103" t="inlineStr">
        <is>
          <t>USA</t>
        </is>
      </c>
      <c r="G5103" t="inlineStr">
        <is>
          <t>Camry</t>
        </is>
      </c>
      <c r="H5103" t="inlineStr">
        <is>
          <t>Dealer retail</t>
        </is>
      </c>
      <c r="I5103" t="inlineStr">
        <is>
          <t>Private buyer</t>
        </is>
      </c>
      <c r="J5103" t="inlineStr">
        <is>
          <t>Emma Clarke</t>
        </is>
      </c>
      <c r="K5103" s="70" t="n">
        <v>7</v>
      </c>
      <c r="L5103" s="71" t="n">
        <v>3933057.14</v>
      </c>
      <c r="M5103" s="71" t="n">
        <v>27531399.98</v>
      </c>
      <c r="N5103" s="71" t="n">
        <v>0</v>
      </c>
      <c r="O5103" s="71" t="n">
        <v>27531399.98</v>
      </c>
      <c r="P5103" s="71" t="n">
        <v>22164044.16</v>
      </c>
      <c r="Q5103" s="71" t="n">
        <v>5367355.82</v>
      </c>
      <c r="R5103" t="inlineStr">
        <is>
          <t>TX-01</t>
        </is>
      </c>
      <c r="S5103" t="inlineStr">
        <is>
          <t>Petrol</t>
        </is>
      </c>
      <c r="T5103" s="70" t="n">
        <v>7</v>
      </c>
      <c r="U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TY105095</t>
        </is>
      </c>
      <c r="B5104" s="68" t="n">
        <v>46336</v>
      </c>
      <c r="C5104" s="69" t="n">
        <v>2026</v>
      </c>
      <c r="D5104" t="inlineStr">
        <is>
          <t>Nov</t>
        </is>
      </c>
      <c r="E5104" t="inlineStr">
        <is>
          <t>North America</t>
        </is>
      </c>
      <c r="F5104" t="inlineStr">
        <is>
          <t>USA</t>
        </is>
      </c>
      <c r="G5104" t="inlineStr">
        <is>
          <t>Hilux</t>
        </is>
      </c>
      <c r="H5104" t="inlineStr">
        <is>
          <t>Dealer retail</t>
        </is>
      </c>
      <c r="I5104" t="inlineStr">
        <is>
          <t>Private buyer</t>
        </is>
      </c>
      <c r="J5104" t="inlineStr">
        <is>
          <t>Ravindra Patil</t>
        </is>
      </c>
      <c r="K5104" s="70" t="n">
        <v>20</v>
      </c>
      <c r="L5104" s="71" t="n">
        <v>4149936.02</v>
      </c>
      <c r="M5104" s="71" t="n">
        <v>82998720.40000001</v>
      </c>
      <c r="N5104" s="71" t="n">
        <v>2489961.61</v>
      </c>
      <c r="O5104" s="71" t="n">
        <v>80508758.79000001</v>
      </c>
      <c r="P5104" s="71" t="n">
        <v>62255978.31</v>
      </c>
      <c r="Q5104" s="71" t="n">
        <v>18252780.48</v>
      </c>
      <c r="R5104" t="inlineStr">
        <is>
          <t>LA-03</t>
        </is>
      </c>
      <c r="S5104" t="inlineStr">
        <is>
          <t>Diesel</t>
        </is>
      </c>
      <c r="T5104" s="70" t="n">
        <v>20</v>
      </c>
      <c r="U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TY105096</t>
        </is>
      </c>
      <c r="B5105" s="68" t="n">
        <v>46336</v>
      </c>
      <c r="C5105" s="69" t="n">
        <v>2026</v>
      </c>
      <c r="D5105" t="inlineStr">
        <is>
          <t>Nov</t>
        </is>
      </c>
      <c r="E5105" t="inlineStr">
        <is>
          <t>Middle East</t>
        </is>
      </c>
      <c r="F5105" t="inlineStr">
        <is>
          <t>Saudi Arabia</t>
        </is>
      </c>
      <c r="G5105" t="inlineStr">
        <is>
          <t>RAV4</t>
        </is>
      </c>
      <c r="H5105" t="inlineStr">
        <is>
          <t>Dealer retail</t>
        </is>
      </c>
      <c r="I5105" t="inlineStr">
        <is>
          <t>Private buyer</t>
        </is>
      </c>
      <c r="J5105" t="inlineStr">
        <is>
          <t>Mei Lin</t>
        </is>
      </c>
      <c r="K5105" s="70" t="n">
        <v>9</v>
      </c>
      <c r="L5105" s="71" t="n">
        <v>3826866.23</v>
      </c>
      <c r="M5105" s="71" t="n">
        <v>34441796.07</v>
      </c>
      <c r="N5105" s="71" t="n">
        <v>0</v>
      </c>
      <c r="O5105" s="71" t="n">
        <v>34441796.07</v>
      </c>
      <c r="P5105" s="71" t="n">
        <v>24787647.79</v>
      </c>
      <c r="Q5105" s="71" t="n">
        <v>9654148.279999999</v>
      </c>
      <c r="R5105" t="inlineStr">
        <is>
          <t>RY-01</t>
        </is>
      </c>
      <c r="S5105" t="inlineStr">
        <is>
          <t>Hybrid</t>
        </is>
      </c>
      <c r="T5105" s="70" t="n">
        <v>9</v>
      </c>
      <c r="U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TY105097</t>
        </is>
      </c>
      <c r="B5106" s="68" t="n">
        <v>46336</v>
      </c>
      <c r="C5106" s="69" t="n">
        <v>2026</v>
      </c>
      <c r="D5106" t="inlineStr">
        <is>
          <t>Nov</t>
        </is>
      </c>
      <c r="E5106" t="inlineStr">
        <is>
          <t>North America</t>
        </is>
      </c>
      <c r="F5106" t="inlineStr">
        <is>
          <t>USA</t>
        </is>
      </c>
      <c r="G5106" t="inlineStr">
        <is>
          <t>Corolla</t>
        </is>
      </c>
      <c r="H5106" t="inlineStr">
        <is>
          <t>Dealer retail</t>
        </is>
      </c>
      <c r="I5106" t="inlineStr">
        <is>
          <t>Government</t>
        </is>
      </c>
      <c r="J5106" t="inlineStr">
        <is>
          <t>Ravindra Patil</t>
        </is>
      </c>
      <c r="K5106" s="70" t="n">
        <v>3</v>
      </c>
      <c r="L5106" s="71" t="n">
        <v>2715390.01</v>
      </c>
      <c r="M5106" s="71" t="n">
        <v>8146170.03</v>
      </c>
      <c r="N5106" s="71" t="n">
        <v>407308.5</v>
      </c>
      <c r="O5106" s="71" t="n">
        <v>7738861.53</v>
      </c>
      <c r="P5106" s="71" t="n">
        <v>7018958.38</v>
      </c>
      <c r="Q5106" s="71" t="n">
        <v>719903.15</v>
      </c>
      <c r="R5106" t="inlineStr">
        <is>
          <t>NY-04</t>
        </is>
      </c>
      <c r="S5106" t="inlineStr">
        <is>
          <t>Hybrid</t>
        </is>
      </c>
      <c r="T5106" s="70" t="n">
        <v>3</v>
      </c>
      <c r="U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TY105098</t>
        </is>
      </c>
      <c r="B5107" s="68" t="n">
        <v>46337</v>
      </c>
      <c r="C5107" s="69" t="n">
        <v>2026</v>
      </c>
      <c r="D5107" t="inlineStr">
        <is>
          <t>Nov</t>
        </is>
      </c>
      <c r="E5107" t="inlineStr">
        <is>
          <t>Middle East</t>
        </is>
      </c>
      <c r="F5107" t="inlineStr">
        <is>
          <t>Saudi Arabia</t>
        </is>
      </c>
      <c r="G5107" t="inlineStr">
        <is>
          <t>Corolla</t>
        </is>
      </c>
      <c r="H5107" t="inlineStr">
        <is>
          <t>Dealer retail</t>
        </is>
      </c>
      <c r="I5107" t="inlineStr">
        <is>
          <t>Private buyer</t>
        </is>
      </c>
      <c r="J5107" t="inlineStr">
        <is>
          <t>Omar Haddad</t>
        </is>
      </c>
      <c r="K5107" s="70" t="n">
        <v>31</v>
      </c>
      <c r="L5107" s="71" t="n">
        <v>2987823.69</v>
      </c>
      <c r="M5107" s="71" t="n">
        <v>92622534.39</v>
      </c>
      <c r="N5107" s="71" t="n">
        <v>2778676.03</v>
      </c>
      <c r="O5107" s="71" t="n">
        <v>89843858.36</v>
      </c>
      <c r="P5107" s="71" t="n">
        <v>70965784.22</v>
      </c>
      <c r="Q5107" s="71" t="n">
        <v>18878074.14</v>
      </c>
      <c r="R5107" t="inlineStr">
        <is>
          <t>RY-01</t>
        </is>
      </c>
      <c r="S5107" t="inlineStr">
        <is>
          <t>Petrol</t>
        </is>
      </c>
      <c r="T5107" s="70" t="n">
        <v>33</v>
      </c>
      <c r="U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TY105099</t>
        </is>
      </c>
      <c r="B5108" s="68" t="n">
        <v>46337</v>
      </c>
      <c r="C5108" s="69" t="n">
        <v>2026</v>
      </c>
      <c r="D5108" t="inlineStr">
        <is>
          <t>Nov</t>
        </is>
      </c>
      <c r="E5108" t="inlineStr">
        <is>
          <t>Europe</t>
        </is>
      </c>
      <c r="F5108" t="inlineStr">
        <is>
          <t>Germany</t>
        </is>
      </c>
      <c r="G5108" t="inlineStr">
        <is>
          <t>Corolla</t>
        </is>
      </c>
      <c r="H5108" t="inlineStr">
        <is>
          <t>Dealer retail</t>
        </is>
      </c>
      <c r="I5108" t="inlineStr">
        <is>
          <t>Private buyer</t>
        </is>
      </c>
      <c r="J5108" t="inlineStr">
        <is>
          <t>Shraddha Kulkarni</t>
        </is>
      </c>
      <c r="K5108" s="70" t="n">
        <v>16</v>
      </c>
      <c r="L5108" s="71" t="n">
        <v>2664027.58</v>
      </c>
      <c r="M5108" s="71" t="n">
        <v>42624441.28</v>
      </c>
      <c r="N5108" s="71" t="n">
        <v>0</v>
      </c>
      <c r="O5108" s="71" t="n">
        <v>42624441.28</v>
      </c>
      <c r="P5108" s="71" t="n">
        <v>36720553.28</v>
      </c>
      <c r="Q5108" s="71" t="n">
        <v>5903888</v>
      </c>
      <c r="R5108" t="inlineStr">
        <is>
          <t>BE-02</t>
        </is>
      </c>
      <c r="S5108" t="inlineStr">
        <is>
          <t>Hybrid</t>
        </is>
      </c>
      <c r="T5108" s="70" t="n">
        <v>16</v>
      </c>
      <c r="U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TY105100</t>
        </is>
      </c>
      <c r="B5109" s="68" t="n">
        <v>46337</v>
      </c>
      <c r="C5109" s="69" t="n">
        <v>2026</v>
      </c>
      <c r="D5109" t="inlineStr">
        <is>
          <t>Nov</t>
        </is>
      </c>
      <c r="E5109" t="inlineStr">
        <is>
          <t>Asia</t>
        </is>
      </c>
      <c r="F5109" t="inlineStr">
        <is>
          <t>Thailand</t>
        </is>
      </c>
      <c r="G5109" t="inlineStr">
        <is>
          <t>Corolla</t>
        </is>
      </c>
      <c r="H5109" t="inlineStr">
        <is>
          <t>Dealer retail</t>
        </is>
      </c>
      <c r="I5109" t="inlineStr">
        <is>
          <t>Company fleet</t>
        </is>
      </c>
      <c r="J5109" t="inlineStr">
        <is>
          <t>Noah Smith</t>
        </is>
      </c>
      <c r="K5109" s="70" t="n">
        <v>50</v>
      </c>
      <c r="L5109" s="71" t="n">
        <v>2746933.94</v>
      </c>
      <c r="M5109" s="71" t="n">
        <v>137346697</v>
      </c>
      <c r="N5109" s="71" t="n">
        <v>2746933.94</v>
      </c>
      <c r="O5109" s="71" t="n">
        <v>134599763.06</v>
      </c>
      <c r="P5109" s="71" t="n">
        <v>115374968.22</v>
      </c>
      <c r="Q5109" s="71" t="n">
        <v>19224794.84</v>
      </c>
      <c r="R5109" t="inlineStr">
        <is>
          <t>BK-01</t>
        </is>
      </c>
      <c r="S5109" t="inlineStr">
        <is>
          <t>Petrol</t>
        </is>
      </c>
      <c r="T5109" s="70" t="n">
        <v>52</v>
      </c>
      <c r="U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TY105101</t>
        </is>
      </c>
      <c r="B5110" s="68" t="n">
        <v>46337</v>
      </c>
      <c r="C5110" s="69" t="n">
        <v>2026</v>
      </c>
      <c r="D5110" t="inlineStr">
        <is>
          <t>Nov</t>
        </is>
      </c>
      <c r="E5110" t="inlineStr">
        <is>
          <t>Japan</t>
        </is>
      </c>
      <c r="F5110" t="inlineStr">
        <is>
          <t>Japan</t>
        </is>
      </c>
      <c r="G5110" t="inlineStr">
        <is>
          <t>bZ4X</t>
        </is>
      </c>
      <c r="H5110" t="inlineStr">
        <is>
          <t>Dealer retail</t>
        </is>
      </c>
      <c r="I5110" t="inlineStr">
        <is>
          <t>Government</t>
        </is>
      </c>
      <c r="J5110" t="inlineStr">
        <is>
          <t>Wei Chen</t>
        </is>
      </c>
      <c r="K5110" s="70" t="n">
        <v>29</v>
      </c>
      <c r="L5110" s="71" t="n">
        <v>7348427.57</v>
      </c>
      <c r="M5110" s="71" t="n">
        <v>213104399.53</v>
      </c>
      <c r="N5110" s="71" t="n">
        <v>6393131.99</v>
      </c>
      <c r="O5110" s="71" t="n">
        <v>206711267.54</v>
      </c>
      <c r="P5110" s="71" t="n">
        <v>161150327.35</v>
      </c>
      <c r="Q5110" s="71" t="n">
        <v>45560940.19</v>
      </c>
      <c r="R5110" t="inlineStr">
        <is>
          <t>TK-01</t>
        </is>
      </c>
      <c r="S5110" t="inlineStr">
        <is>
          <t>EV</t>
        </is>
      </c>
      <c r="T5110" s="70" t="n">
        <v>32</v>
      </c>
      <c r="U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TY105102</t>
        </is>
      </c>
      <c r="B5111" s="68" t="n">
        <v>46337</v>
      </c>
      <c r="C5111" s="69" t="n">
        <v>2026</v>
      </c>
      <c r="D5111" t="inlineStr">
        <is>
          <t>Nov</t>
        </is>
      </c>
      <c r="E5111" t="inlineStr">
        <is>
          <t>Japan</t>
        </is>
      </c>
      <c r="F5111" t="inlineStr">
        <is>
          <t>Japan</t>
        </is>
      </c>
      <c r="G5111" t="inlineStr">
        <is>
          <t>Camry</t>
        </is>
      </c>
      <c r="H5111" t="inlineStr">
        <is>
          <t>Dealer retail</t>
        </is>
      </c>
      <c r="I5111" t="inlineStr">
        <is>
          <t>Private buyer</t>
        </is>
      </c>
      <c r="J5111" t="inlineStr">
        <is>
          <t>Kofi Mensah</t>
        </is>
      </c>
      <c r="K5111" s="70" t="n">
        <v>25</v>
      </c>
      <c r="L5111" s="71" t="n">
        <v>3910152.67</v>
      </c>
      <c r="M5111" s="71" t="n">
        <v>97753816.75</v>
      </c>
      <c r="N5111" s="71" t="n">
        <v>0</v>
      </c>
      <c r="O5111" s="71" t="n">
        <v>97753816.75</v>
      </c>
      <c r="P5111" s="71" t="n">
        <v>80405999.25</v>
      </c>
      <c r="Q5111" s="71" t="n">
        <v>17347817.5</v>
      </c>
      <c r="R5111" t="inlineStr">
        <is>
          <t>NG-01</t>
        </is>
      </c>
      <c r="S5111" t="inlineStr">
        <is>
          <t>Hybrid</t>
        </is>
      </c>
      <c r="T5111" s="70" t="n">
        <v>25</v>
      </c>
      <c r="U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TY105103</t>
        </is>
      </c>
      <c r="B5112" s="68" t="n">
        <v>46337</v>
      </c>
      <c r="C5112" s="69" t="n">
        <v>2026</v>
      </c>
      <c r="D5112" t="inlineStr">
        <is>
          <t>Nov</t>
        </is>
      </c>
      <c r="E5112" t="inlineStr">
        <is>
          <t>North America</t>
        </is>
      </c>
      <c r="F5112" t="inlineStr">
        <is>
          <t>USA</t>
        </is>
      </c>
      <c r="G5112" t="inlineStr">
        <is>
          <t>Camry</t>
        </is>
      </c>
      <c r="H5112" t="inlineStr">
        <is>
          <t>Dealer retail</t>
        </is>
      </c>
      <c r="I5112" t="inlineStr">
        <is>
          <t>Company fleet</t>
        </is>
      </c>
      <c r="J5112" t="inlineStr">
        <is>
          <t>Ana Costa</t>
        </is>
      </c>
      <c r="K5112" s="70" t="n">
        <v>50</v>
      </c>
      <c r="L5112" s="71" t="n">
        <v>3974578</v>
      </c>
      <c r="M5112" s="71" t="n">
        <v>198728900</v>
      </c>
      <c r="N5112" s="71" t="n">
        <v>5961867</v>
      </c>
      <c r="O5112" s="71" t="n">
        <v>192767033</v>
      </c>
      <c r="P5112" s="71" t="n">
        <v>161148941.43</v>
      </c>
      <c r="Q5112" s="71" t="n">
        <v>31618091.57</v>
      </c>
      <c r="R5112" t="inlineStr">
        <is>
          <t>NY-03</t>
        </is>
      </c>
      <c r="S5112" t="inlineStr">
        <is>
          <t>Hybrid</t>
        </is>
      </c>
      <c r="T5112" s="70" t="n">
        <v>54</v>
      </c>
      <c r="U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TY105104</t>
        </is>
      </c>
      <c r="B5113" s="68" t="n">
        <v>46337</v>
      </c>
      <c r="C5113" s="69" t="n">
        <v>2026</v>
      </c>
      <c r="D5113" t="inlineStr">
        <is>
          <t>Nov</t>
        </is>
      </c>
      <c r="E5113" t="inlineStr">
        <is>
          <t>Japan</t>
        </is>
      </c>
      <c r="F5113" t="inlineStr">
        <is>
          <t>Japan</t>
        </is>
      </c>
      <c r="G5113" t="inlineStr">
        <is>
          <t>Corolla</t>
        </is>
      </c>
      <c r="H5113" t="inlineStr">
        <is>
          <t>Dealer retail</t>
        </is>
      </c>
      <c r="I5113" t="inlineStr">
        <is>
          <t>Private buyer</t>
        </is>
      </c>
      <c r="J5113" t="inlineStr">
        <is>
          <t>Olivia Brown</t>
        </is>
      </c>
      <c r="K5113" s="70" t="n">
        <v>3</v>
      </c>
      <c r="L5113" s="71" t="n">
        <v>2865272.18</v>
      </c>
      <c r="M5113" s="71" t="n">
        <v>8595816.539999999</v>
      </c>
      <c r="N5113" s="71" t="n">
        <v>257874.5</v>
      </c>
      <c r="O5113" s="71" t="n">
        <v>8337942.04</v>
      </c>
      <c r="P5113" s="71" t="n">
        <v>6688539.64</v>
      </c>
      <c r="Q5113" s="71" t="n">
        <v>1649402.4</v>
      </c>
      <c r="R5113" t="inlineStr">
        <is>
          <t>OS-04</t>
        </is>
      </c>
      <c r="S5113" t="inlineStr">
        <is>
          <t>Petrol</t>
        </is>
      </c>
      <c r="T5113" s="70" t="n">
        <v>3</v>
      </c>
      <c r="U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TY105105</t>
        </is>
      </c>
      <c r="B5114" s="68" t="n">
        <v>46337</v>
      </c>
      <c r="C5114" s="69" t="n">
        <v>2026</v>
      </c>
      <c r="D5114" t="inlineStr">
        <is>
          <t>Nov</t>
        </is>
      </c>
      <c r="E5114" t="inlineStr">
        <is>
          <t>Asia</t>
        </is>
      </c>
      <c r="F5114" t="inlineStr">
        <is>
          <t>Thailand</t>
        </is>
      </c>
      <c r="G5114" t="inlineStr">
        <is>
          <t>RAV4</t>
        </is>
      </c>
      <c r="H5114" t="inlineStr">
        <is>
          <t>Dealer retail</t>
        </is>
      </c>
      <c r="I5114" t="inlineStr">
        <is>
          <t>Private buyer</t>
        </is>
      </c>
      <c r="J5114" t="inlineStr">
        <is>
          <t>Olivia Brown</t>
        </is>
      </c>
      <c r="K5114" s="70" t="n">
        <v>17</v>
      </c>
      <c r="L5114" s="71" t="n">
        <v>3627153.06</v>
      </c>
      <c r="M5114" s="71" t="n">
        <v>61661602.02</v>
      </c>
      <c r="N5114" s="71" t="n">
        <v>3083080.1</v>
      </c>
      <c r="O5114" s="71" t="n">
        <v>58578521.92</v>
      </c>
      <c r="P5114" s="71" t="n">
        <v>48642007.26</v>
      </c>
      <c r="Q5114" s="71" t="n">
        <v>9936514.66</v>
      </c>
      <c r="R5114" t="inlineStr">
        <is>
          <t>BK-02</t>
        </is>
      </c>
      <c r="S5114" t="inlineStr">
        <is>
          <t>Hybrid</t>
        </is>
      </c>
      <c r="T5114" s="70" t="n">
        <v>17</v>
      </c>
      <c r="U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TY105106</t>
        </is>
      </c>
      <c r="B5115" s="68" t="n">
        <v>46337</v>
      </c>
      <c r="C5115" s="69" t="n">
        <v>2026</v>
      </c>
      <c r="D5115" t="inlineStr">
        <is>
          <t>Nov</t>
        </is>
      </c>
      <c r="E5115" t="inlineStr">
        <is>
          <t>Japan</t>
        </is>
      </c>
      <c r="F5115" t="inlineStr">
        <is>
          <t>Japan</t>
        </is>
      </c>
      <c r="G5115" t="inlineStr">
        <is>
          <t>RAV4</t>
        </is>
      </c>
      <c r="H5115" t="inlineStr">
        <is>
          <t>Fleet</t>
        </is>
      </c>
      <c r="I5115" t="inlineStr">
        <is>
          <t>Private buyer</t>
        </is>
      </c>
      <c r="J5115" t="inlineStr">
        <is>
          <t>Fatima Al-Saud</t>
        </is>
      </c>
      <c r="K5115" s="70" t="n">
        <v>35</v>
      </c>
      <c r="L5115" s="71" t="n">
        <v>3810223.65</v>
      </c>
      <c r="M5115" s="71" t="n">
        <v>133357827.75</v>
      </c>
      <c r="N5115" s="71" t="n">
        <v>2667156.56</v>
      </c>
      <c r="O5115" s="71" t="n">
        <v>130690671.19</v>
      </c>
      <c r="P5115" s="71" t="n">
        <v>100203526.28</v>
      </c>
      <c r="Q5115" s="71" t="n">
        <v>30487144.91</v>
      </c>
      <c r="R5115" t="inlineStr">
        <is>
          <t>NG-03</t>
        </is>
      </c>
      <c r="S5115" t="inlineStr">
        <is>
          <t>Hybrid</t>
        </is>
      </c>
      <c r="T5115" s="70" t="n">
        <v>36</v>
      </c>
      <c r="U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TY105107</t>
        </is>
      </c>
      <c r="B5116" s="68" t="n">
        <v>46337</v>
      </c>
      <c r="C5116" s="69" t="n">
        <v>2026</v>
      </c>
      <c r="D5116" t="inlineStr">
        <is>
          <t>Nov</t>
        </is>
      </c>
      <c r="E5116" t="inlineStr">
        <is>
          <t>North America</t>
        </is>
      </c>
      <c r="F5116" t="inlineStr">
        <is>
          <t>USA</t>
        </is>
      </c>
      <c r="G5116" t="inlineStr">
        <is>
          <t>bZ4X</t>
        </is>
      </c>
      <c r="H5116" t="inlineStr">
        <is>
          <t>Dealer retail</t>
        </is>
      </c>
      <c r="I5116" t="inlineStr">
        <is>
          <t>Private buyer</t>
        </is>
      </c>
      <c r="J5116" t="inlineStr">
        <is>
          <t>Liam O'Brien</t>
        </is>
      </c>
      <c r="K5116" s="70" t="n">
        <v>50</v>
      </c>
      <c r="L5116" s="71" t="n">
        <v>6785422.78</v>
      </c>
      <c r="M5116" s="71" t="n">
        <v>339271139</v>
      </c>
      <c r="N5116" s="71" t="n">
        <v>6785422.78</v>
      </c>
      <c r="O5116" s="71" t="n">
        <v>332485716.22</v>
      </c>
      <c r="P5116" s="71" t="n">
        <v>270169879.77</v>
      </c>
      <c r="Q5116" s="71" t="n">
        <v>62315836.45</v>
      </c>
      <c r="R5116" t="inlineStr">
        <is>
          <t>LA-04</t>
        </is>
      </c>
      <c r="S5116" t="inlineStr">
        <is>
          <t>EV</t>
        </is>
      </c>
      <c r="T5116" s="70" t="n">
        <v>50</v>
      </c>
      <c r="U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TY105108</t>
        </is>
      </c>
      <c r="B5117" s="68" t="n">
        <v>46337</v>
      </c>
      <c r="C5117" s="69" t="n">
        <v>2026</v>
      </c>
      <c r="D5117" t="inlineStr">
        <is>
          <t>Nov</t>
        </is>
      </c>
      <c r="E5117" t="inlineStr">
        <is>
          <t>Asia</t>
        </is>
      </c>
      <c r="F5117" t="inlineStr">
        <is>
          <t>Indonesia</t>
        </is>
      </c>
      <c r="G5117" t="inlineStr">
        <is>
          <t>bZ4X</t>
        </is>
      </c>
      <c r="H5117" t="inlineStr">
        <is>
          <t>Dealer retail</t>
        </is>
      </c>
      <c r="I5117" t="inlineStr">
        <is>
          <t>Company fleet</t>
        </is>
      </c>
      <c r="J5117" t="inlineStr">
        <is>
          <t>Amir Khan</t>
        </is>
      </c>
      <c r="K5117" s="70" t="n">
        <v>12</v>
      </c>
      <c r="L5117" s="71" t="n">
        <v>7249052.69</v>
      </c>
      <c r="M5117" s="71" t="n">
        <v>86988632.28</v>
      </c>
      <c r="N5117" s="71" t="n">
        <v>4349431.61</v>
      </c>
      <c r="O5117" s="71" t="n">
        <v>82639200.67</v>
      </c>
      <c r="P5117" s="71" t="n">
        <v>65332890.66</v>
      </c>
      <c r="Q5117" s="71" t="n">
        <v>17306310.01</v>
      </c>
      <c r="R5117" t="inlineStr">
        <is>
          <t>JK-04</t>
        </is>
      </c>
      <c r="S5117" t="inlineStr">
        <is>
          <t>EV</t>
        </is>
      </c>
      <c r="T5117" s="70" t="n">
        <v>12</v>
      </c>
      <c r="U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TY105109</t>
        </is>
      </c>
      <c r="B5118" s="68" t="n">
        <v>46337</v>
      </c>
      <c r="C5118" s="69" t="n">
        <v>2026</v>
      </c>
      <c r="D5118" t="inlineStr">
        <is>
          <t>Nov</t>
        </is>
      </c>
      <c r="E5118" t="inlineStr">
        <is>
          <t>Asia</t>
        </is>
      </c>
      <c r="F5118" t="inlineStr">
        <is>
          <t>India</t>
        </is>
      </c>
      <c r="G5118" t="inlineStr">
        <is>
          <t>Corolla</t>
        </is>
      </c>
      <c r="H5118" t="inlineStr">
        <is>
          <t>Dealer retail</t>
        </is>
      </c>
      <c r="I5118" t="inlineStr">
        <is>
          <t>Government</t>
        </is>
      </c>
      <c r="J5118" t="inlineStr">
        <is>
          <t>Shraddha Kulkarni</t>
        </is>
      </c>
      <c r="K5118" s="70" t="n">
        <v>39</v>
      </c>
      <c r="L5118" s="71" t="n">
        <v>2776528.03</v>
      </c>
      <c r="M5118" s="71" t="n">
        <v>108284593.17</v>
      </c>
      <c r="N5118" s="71" t="n">
        <v>5414229.66</v>
      </c>
      <c r="O5118" s="71" t="n">
        <v>102870363.51</v>
      </c>
      <c r="P5118" s="71" t="n">
        <v>87593016.16</v>
      </c>
      <c r="Q5118" s="71" t="n">
        <v>15277347.35</v>
      </c>
      <c r="R5118" t="inlineStr">
        <is>
          <t>DL-03</t>
        </is>
      </c>
      <c r="S5118" t="inlineStr">
        <is>
          <t>Hybrid</t>
        </is>
      </c>
      <c r="T5118" s="70" t="n">
        <v>39</v>
      </c>
      <c r="U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TY105110</t>
        </is>
      </c>
      <c r="B5119" s="68" t="n">
        <v>46337</v>
      </c>
      <c r="C5119" s="69" t="n">
        <v>2026</v>
      </c>
      <c r="D5119" t="inlineStr">
        <is>
          <t>Nov</t>
        </is>
      </c>
      <c r="E5119" t="inlineStr">
        <is>
          <t>Middle East</t>
        </is>
      </c>
      <c r="F5119" t="inlineStr">
        <is>
          <t>UAE</t>
        </is>
      </c>
      <c r="G5119" t="inlineStr">
        <is>
          <t>Hilux</t>
        </is>
      </c>
      <c r="H5119" t="inlineStr">
        <is>
          <t>Dealer retail</t>
        </is>
      </c>
      <c r="I5119" t="inlineStr">
        <is>
          <t>Private buyer</t>
        </is>
      </c>
      <c r="J5119" t="inlineStr">
        <is>
          <t>Liam O'Brien</t>
        </is>
      </c>
      <c r="K5119" s="70" t="n">
        <v>47</v>
      </c>
      <c r="L5119" s="71" t="n">
        <v>4065757.21</v>
      </c>
      <c r="M5119" s="71" t="n">
        <v>191090588.87</v>
      </c>
      <c r="N5119" s="71" t="n">
        <v>9554529.439999999</v>
      </c>
      <c r="O5119" s="71" t="n">
        <v>181536059.43</v>
      </c>
      <c r="P5119" s="71" t="n">
        <v>151966636.69</v>
      </c>
      <c r="Q5119" s="71" t="n">
        <v>29569422.74</v>
      </c>
      <c r="R5119" t="inlineStr">
        <is>
          <t>DB-04</t>
        </is>
      </c>
      <c r="S5119" t="inlineStr">
        <is>
          <t>Diesel</t>
        </is>
      </c>
      <c r="T5119" s="70" t="n">
        <v>49</v>
      </c>
      <c r="U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TY105111</t>
        </is>
      </c>
      <c r="B5120" s="68" t="n">
        <v>46337</v>
      </c>
      <c r="C5120" s="69" t="n">
        <v>2026</v>
      </c>
      <c r="D5120" t="inlineStr">
        <is>
          <t>Nov</t>
        </is>
      </c>
      <c r="E5120" t="inlineStr">
        <is>
          <t>Japan</t>
        </is>
      </c>
      <c r="F5120" t="inlineStr">
        <is>
          <t>Japan</t>
        </is>
      </c>
      <c r="G5120" t="inlineStr">
        <is>
          <t>Corolla</t>
        </is>
      </c>
      <c r="H5120" t="inlineStr">
        <is>
          <t>Online reservation</t>
        </is>
      </c>
      <c r="I5120" t="inlineStr">
        <is>
          <t>Private buyer</t>
        </is>
      </c>
      <c r="J5120" t="inlineStr">
        <is>
          <t>Mei Lin</t>
        </is>
      </c>
      <c r="K5120" s="70" t="n">
        <v>24</v>
      </c>
      <c r="L5120" s="71" t="n">
        <v>2858710.55</v>
      </c>
      <c r="M5120" s="71" t="n">
        <v>68609053.2</v>
      </c>
      <c r="N5120" s="71" t="n">
        <v>3430452.66</v>
      </c>
      <c r="O5120" s="71" t="n">
        <v>65178600.54</v>
      </c>
      <c r="P5120" s="71" t="n">
        <v>56352915.27</v>
      </c>
      <c r="Q5120" s="71" t="n">
        <v>8825685.27</v>
      </c>
      <c r="R5120" t="inlineStr">
        <is>
          <t>OS-01</t>
        </is>
      </c>
      <c r="S5120" t="inlineStr">
        <is>
          <t>Hybrid</t>
        </is>
      </c>
      <c r="T5120" s="70" t="n">
        <v>26</v>
      </c>
      <c r="U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TY105112</t>
        </is>
      </c>
      <c r="B5121" s="68" t="n">
        <v>46338</v>
      </c>
      <c r="C5121" s="69" t="n">
        <v>2026</v>
      </c>
      <c r="D5121" t="inlineStr">
        <is>
          <t>Nov</t>
        </is>
      </c>
      <c r="E5121" t="inlineStr">
        <is>
          <t>Europe</t>
        </is>
      </c>
      <c r="F5121" t="inlineStr">
        <is>
          <t>Germany</t>
        </is>
      </c>
      <c r="G5121" t="inlineStr">
        <is>
          <t>RAV4</t>
        </is>
      </c>
      <c r="H5121" t="inlineStr">
        <is>
          <t>Dealer retail</t>
        </is>
      </c>
      <c r="I5121" t="inlineStr">
        <is>
          <t>Private buyer</t>
        </is>
      </c>
      <c r="J5121" t="inlineStr">
        <is>
          <t>Carlos Silva</t>
        </is>
      </c>
      <c r="K5121" s="70" t="n">
        <v>29</v>
      </c>
      <c r="L5121" s="71" t="n">
        <v>3646145.38</v>
      </c>
      <c r="M5121" s="71" t="n">
        <v>105738216.02</v>
      </c>
      <c r="N5121" s="71" t="n">
        <v>0</v>
      </c>
      <c r="O5121" s="71" t="n">
        <v>105738216.02</v>
      </c>
      <c r="P5121" s="71" t="n">
        <v>84311727.44</v>
      </c>
      <c r="Q5121" s="71" t="n">
        <v>21426488.58</v>
      </c>
      <c r="R5121" t="inlineStr">
        <is>
          <t>BE-04</t>
        </is>
      </c>
      <c r="S5121" t="inlineStr">
        <is>
          <t>Hybrid</t>
        </is>
      </c>
      <c r="T5121" s="70" t="n">
        <v>31</v>
      </c>
      <c r="U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TY105113</t>
        </is>
      </c>
      <c r="B5122" s="68" t="n">
        <v>46338</v>
      </c>
      <c r="C5122" s="69" t="n">
        <v>2026</v>
      </c>
      <c r="D5122" t="inlineStr">
        <is>
          <t>Nov</t>
        </is>
      </c>
      <c r="E5122" t="inlineStr">
        <is>
          <t>Europe</t>
        </is>
      </c>
      <c r="F5122" t="inlineStr">
        <is>
          <t>Germany</t>
        </is>
      </c>
      <c r="G5122" t="inlineStr">
        <is>
          <t>Camry</t>
        </is>
      </c>
      <c r="H5122" t="inlineStr">
        <is>
          <t>Dealer retail</t>
        </is>
      </c>
      <c r="I5122" t="inlineStr">
        <is>
          <t>Private buyer</t>
        </is>
      </c>
      <c r="J5122" t="inlineStr">
        <is>
          <t>Hiroshi Tanaka</t>
        </is>
      </c>
      <c r="K5122" s="70" t="n">
        <v>14</v>
      </c>
      <c r="L5122" s="71" t="n">
        <v>4157575.19</v>
      </c>
      <c r="M5122" s="71" t="n">
        <v>58206052.66</v>
      </c>
      <c r="N5122" s="71" t="n">
        <v>2910302.63</v>
      </c>
      <c r="O5122" s="71" t="n">
        <v>55295750.03</v>
      </c>
      <c r="P5122" s="71" t="n">
        <v>45272033.7</v>
      </c>
      <c r="Q5122" s="71" t="n">
        <v>10023716.33</v>
      </c>
      <c r="R5122" t="inlineStr">
        <is>
          <t>BE-03</t>
        </is>
      </c>
      <c r="S5122" t="inlineStr">
        <is>
          <t>Petrol</t>
        </is>
      </c>
      <c r="T5122" s="70" t="n">
        <v>15</v>
      </c>
      <c r="U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TY105114</t>
        </is>
      </c>
      <c r="B5123" s="68" t="n">
        <v>46338</v>
      </c>
      <c r="C5123" s="69" t="n">
        <v>2026</v>
      </c>
      <c r="D5123" t="inlineStr">
        <is>
          <t>Nov</t>
        </is>
      </c>
      <c r="E5123" t="inlineStr">
        <is>
          <t>Japan</t>
        </is>
      </c>
      <c r="F5123" t="inlineStr">
        <is>
          <t>Japan</t>
        </is>
      </c>
      <c r="G5123" t="inlineStr">
        <is>
          <t>Camry</t>
        </is>
      </c>
      <c r="H5123" t="inlineStr">
        <is>
          <t>Fleet</t>
        </is>
      </c>
      <c r="I5123" t="inlineStr">
        <is>
          <t>Private buyer</t>
        </is>
      </c>
      <c r="J5123" t="inlineStr">
        <is>
          <t>Omar Haddad</t>
        </is>
      </c>
      <c r="K5123" s="70" t="n">
        <v>22</v>
      </c>
      <c r="L5123" s="71" t="n">
        <v>4094483.45</v>
      </c>
      <c r="M5123" s="71" t="n">
        <v>90078635.90000001</v>
      </c>
      <c r="N5123" s="71" t="n">
        <v>0</v>
      </c>
      <c r="O5123" s="71" t="n">
        <v>90078635.90000001</v>
      </c>
      <c r="P5123" s="71" t="n">
        <v>67777492.29000001</v>
      </c>
      <c r="Q5123" s="71" t="n">
        <v>22301143.61</v>
      </c>
      <c r="R5123" t="inlineStr">
        <is>
          <t>OS-03</t>
        </is>
      </c>
      <c r="S5123" t="inlineStr">
        <is>
          <t>Petrol</t>
        </is>
      </c>
      <c r="T5123" s="70" t="n">
        <v>24</v>
      </c>
      <c r="U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TY105115</t>
        </is>
      </c>
      <c r="B5124" s="68" t="n">
        <v>46338</v>
      </c>
      <c r="C5124" s="69" t="n">
        <v>2026</v>
      </c>
      <c r="D5124" t="inlineStr">
        <is>
          <t>Nov</t>
        </is>
      </c>
      <c r="E5124" t="inlineStr">
        <is>
          <t>North America</t>
        </is>
      </c>
      <c r="F5124" t="inlineStr">
        <is>
          <t>USA</t>
        </is>
      </c>
      <c r="G5124" t="inlineStr">
        <is>
          <t>Corolla</t>
        </is>
      </c>
      <c r="H5124" t="inlineStr">
        <is>
          <t>Dealer retail</t>
        </is>
      </c>
      <c r="I5124" t="inlineStr">
        <is>
          <t>Private buyer</t>
        </is>
      </c>
      <c r="J5124" t="inlineStr">
        <is>
          <t>Sophie Müller</t>
        </is>
      </c>
      <c r="K5124" s="70" t="n">
        <v>56</v>
      </c>
      <c r="L5124" s="71" t="n">
        <v>2847826.17</v>
      </c>
      <c r="M5124" s="71" t="n">
        <v>159478265.52</v>
      </c>
      <c r="N5124" s="71" t="n">
        <v>3189565.31</v>
      </c>
      <c r="O5124" s="71" t="n">
        <v>156288700.21</v>
      </c>
      <c r="P5124" s="71" t="n">
        <v>127845687.51</v>
      </c>
      <c r="Q5124" s="71" t="n">
        <v>28443012.7</v>
      </c>
      <c r="R5124" t="inlineStr">
        <is>
          <t>LA-02</t>
        </is>
      </c>
      <c r="S5124" t="inlineStr">
        <is>
          <t>Hybrid</t>
        </is>
      </c>
      <c r="T5124" s="70" t="n">
        <v>57</v>
      </c>
      <c r="U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TY105116</t>
        </is>
      </c>
      <c r="B5125" s="68" t="n">
        <v>46338</v>
      </c>
      <c r="C5125" s="69" t="n">
        <v>2026</v>
      </c>
      <c r="D5125" t="inlineStr">
        <is>
          <t>Nov</t>
        </is>
      </c>
      <c r="E5125" t="inlineStr">
        <is>
          <t>Japan</t>
        </is>
      </c>
      <c r="F5125" t="inlineStr">
        <is>
          <t>Japan</t>
        </is>
      </c>
      <c r="G5125" t="inlineStr">
        <is>
          <t>Corolla</t>
        </is>
      </c>
      <c r="H5125" t="inlineStr">
        <is>
          <t>Dealer retail</t>
        </is>
      </c>
      <c r="I5125" t="inlineStr">
        <is>
          <t>Private buyer</t>
        </is>
      </c>
      <c r="J5125" t="inlineStr">
        <is>
          <t>Emma Clarke</t>
        </is>
      </c>
      <c r="K5125" s="70" t="n">
        <v>6</v>
      </c>
      <c r="L5125" s="71" t="n">
        <v>2835303.61</v>
      </c>
      <c r="M5125" s="71" t="n">
        <v>17011821.66</v>
      </c>
      <c r="N5125" s="71" t="n">
        <v>340236.43</v>
      </c>
      <c r="O5125" s="71" t="n">
        <v>16671585.23</v>
      </c>
      <c r="P5125" s="71" t="n">
        <v>13642477.38</v>
      </c>
      <c r="Q5125" s="71" t="n">
        <v>3029107.85</v>
      </c>
      <c r="R5125" t="inlineStr">
        <is>
          <t>OS-01</t>
        </is>
      </c>
      <c r="S5125" t="inlineStr">
        <is>
          <t>Petrol</t>
        </is>
      </c>
      <c r="T5125" s="70" t="n">
        <v>7</v>
      </c>
      <c r="U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TY105117</t>
        </is>
      </c>
      <c r="B5126" s="68" t="n">
        <v>46338</v>
      </c>
      <c r="C5126" s="69" t="n">
        <v>2026</v>
      </c>
      <c r="D5126" t="inlineStr">
        <is>
          <t>Nov</t>
        </is>
      </c>
      <c r="E5126" t="inlineStr">
        <is>
          <t>Japan</t>
        </is>
      </c>
      <c r="F5126" t="inlineStr">
        <is>
          <t>Japan</t>
        </is>
      </c>
      <c r="G5126" t="inlineStr">
        <is>
          <t>Camry</t>
        </is>
      </c>
      <c r="H5126" t="inlineStr">
        <is>
          <t>Dealer retail</t>
        </is>
      </c>
      <c r="I5126" t="inlineStr">
        <is>
          <t>Private buyer</t>
        </is>
      </c>
      <c r="J5126" t="inlineStr">
        <is>
          <t>Sophie Müller</t>
        </is>
      </c>
      <c r="K5126" s="70" t="n">
        <v>38</v>
      </c>
      <c r="L5126" s="71" t="n">
        <v>4070268.29</v>
      </c>
      <c r="M5126" s="71" t="n">
        <v>154670195.02</v>
      </c>
      <c r="N5126" s="71" t="n">
        <v>3093403.9</v>
      </c>
      <c r="O5126" s="71" t="n">
        <v>151576791.12</v>
      </c>
      <c r="P5126" s="71" t="n">
        <v>123753085.46</v>
      </c>
      <c r="Q5126" s="71" t="n">
        <v>27823705.66</v>
      </c>
      <c r="R5126" t="inlineStr">
        <is>
          <t>OS-03</t>
        </is>
      </c>
      <c r="S5126" t="inlineStr">
        <is>
          <t>Petrol</t>
        </is>
      </c>
      <c r="T5126" s="70" t="n">
        <v>41</v>
      </c>
      <c r="U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TY105118</t>
        </is>
      </c>
      <c r="B5127" s="68" t="n">
        <v>46339</v>
      </c>
      <c r="C5127" s="69" t="n">
        <v>2026</v>
      </c>
      <c r="D5127" t="inlineStr">
        <is>
          <t>Nov</t>
        </is>
      </c>
      <c r="E5127" t="inlineStr">
        <is>
          <t>Japan</t>
        </is>
      </c>
      <c r="F5127" t="inlineStr">
        <is>
          <t>Japan</t>
        </is>
      </c>
      <c r="G5127" t="inlineStr">
        <is>
          <t>Land Cruiser</t>
        </is>
      </c>
      <c r="H5127" t="inlineStr">
        <is>
          <t>Fleet</t>
        </is>
      </c>
      <c r="I5127" t="inlineStr">
        <is>
          <t>Private buyer</t>
        </is>
      </c>
      <c r="J5127" t="inlineStr">
        <is>
          <t>Liam O'Brien</t>
        </is>
      </c>
      <c r="K5127" s="70" t="n">
        <v>2</v>
      </c>
      <c r="L5127" s="71" t="n">
        <v>7318372.7</v>
      </c>
      <c r="M5127" s="71" t="n">
        <v>14636745.4</v>
      </c>
      <c r="N5127" s="71" t="n">
        <v>731837.27</v>
      </c>
      <c r="O5127" s="71" t="n">
        <v>13904908.13</v>
      </c>
      <c r="P5127" s="71" t="n">
        <v>10890632.84</v>
      </c>
      <c r="Q5127" s="71" t="n">
        <v>3014275.29</v>
      </c>
      <c r="R5127" t="inlineStr">
        <is>
          <t>TK-03</t>
        </is>
      </c>
      <c r="S5127" t="inlineStr">
        <is>
          <t>Diesel</t>
        </is>
      </c>
      <c r="T5127" s="70" t="n">
        <v>2</v>
      </c>
      <c r="U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TY105119</t>
        </is>
      </c>
      <c r="B5128" s="68" t="n">
        <v>46339</v>
      </c>
      <c r="C5128" s="69" t="n">
        <v>2026</v>
      </c>
      <c r="D5128" t="inlineStr">
        <is>
          <t>Nov</t>
        </is>
      </c>
      <c r="E5128" t="inlineStr">
        <is>
          <t>Europe</t>
        </is>
      </c>
      <c r="F5128" t="inlineStr">
        <is>
          <t>UK</t>
        </is>
      </c>
      <c r="G5128" t="inlineStr">
        <is>
          <t>Land Cruiser</t>
        </is>
      </c>
      <c r="H5128" t="inlineStr">
        <is>
          <t>Fleet</t>
        </is>
      </c>
      <c r="I5128" t="inlineStr">
        <is>
          <t>Private buyer</t>
        </is>
      </c>
      <c r="J5128" t="inlineStr">
        <is>
          <t>Zoya Ahmed</t>
        </is>
      </c>
      <c r="K5128" s="70" t="n">
        <v>5</v>
      </c>
      <c r="L5128" s="71" t="n">
        <v>7503976.98</v>
      </c>
      <c r="M5128" s="71" t="n">
        <v>37519884.9</v>
      </c>
      <c r="N5128" s="71" t="n">
        <v>750397.7</v>
      </c>
      <c r="O5128" s="71" t="n">
        <v>36769487.2</v>
      </c>
      <c r="P5128" s="71" t="n">
        <v>27385872.41</v>
      </c>
      <c r="Q5128" s="71" t="n">
        <v>9383614.789999999</v>
      </c>
      <c r="R5128" t="inlineStr">
        <is>
          <t>LN-04</t>
        </is>
      </c>
      <c r="S5128" t="inlineStr">
        <is>
          <t>Hybrid</t>
        </is>
      </c>
      <c r="T5128" s="70" t="n">
        <v>5</v>
      </c>
      <c r="U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TY105120</t>
        </is>
      </c>
      <c r="B5129" s="68" t="n">
        <v>46339</v>
      </c>
      <c r="C5129" s="69" t="n">
        <v>2026</v>
      </c>
      <c r="D5129" t="inlineStr">
        <is>
          <t>Nov</t>
        </is>
      </c>
      <c r="E5129" t="inlineStr">
        <is>
          <t>Japan</t>
        </is>
      </c>
      <c r="F5129" t="inlineStr">
        <is>
          <t>Japan</t>
        </is>
      </c>
      <c r="G5129" t="inlineStr">
        <is>
          <t>Prius</t>
        </is>
      </c>
      <c r="H5129" t="inlineStr">
        <is>
          <t>Online reservation</t>
        </is>
      </c>
      <c r="I5129" t="inlineStr">
        <is>
          <t>Government</t>
        </is>
      </c>
      <c r="J5129" t="inlineStr">
        <is>
          <t>Sara Rossi</t>
        </is>
      </c>
      <c r="K5129" s="70" t="n">
        <v>37</v>
      </c>
      <c r="L5129" s="71" t="n">
        <v>3511199.3</v>
      </c>
      <c r="M5129" s="71" t="n">
        <v>129914374.1</v>
      </c>
      <c r="N5129" s="71" t="n">
        <v>0</v>
      </c>
      <c r="O5129" s="71" t="n">
        <v>129914374.1</v>
      </c>
      <c r="P5129" s="71" t="n">
        <v>104373383.12</v>
      </c>
      <c r="Q5129" s="71" t="n">
        <v>25540990.98</v>
      </c>
      <c r="R5129" t="inlineStr">
        <is>
          <t>OS-04</t>
        </is>
      </c>
      <c r="S5129" t="inlineStr">
        <is>
          <t>Hybrid</t>
        </is>
      </c>
      <c r="T5129" s="70" t="n">
        <v>38</v>
      </c>
      <c r="U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TY105121</t>
        </is>
      </c>
      <c r="B5130" s="68" t="n">
        <v>46339</v>
      </c>
      <c r="C5130" s="69" t="n">
        <v>2026</v>
      </c>
      <c r="D5130" t="inlineStr">
        <is>
          <t>Nov</t>
        </is>
      </c>
      <c r="E5130" t="inlineStr">
        <is>
          <t>Asia</t>
        </is>
      </c>
      <c r="F5130" t="inlineStr">
        <is>
          <t>Indonesia</t>
        </is>
      </c>
      <c r="G5130" t="inlineStr">
        <is>
          <t>Hilux</t>
        </is>
      </c>
      <c r="H5130" t="inlineStr">
        <is>
          <t>Online reservation</t>
        </is>
      </c>
      <c r="I5130" t="inlineStr">
        <is>
          <t>Company fleet</t>
        </is>
      </c>
      <c r="J5130" t="inlineStr">
        <is>
          <t>Mei Lin</t>
        </is>
      </c>
      <c r="K5130" s="70" t="n">
        <v>40</v>
      </c>
      <c r="L5130" s="71" t="n">
        <v>4296956.93</v>
      </c>
      <c r="M5130" s="71" t="n">
        <v>171878277.2</v>
      </c>
      <c r="N5130" s="71" t="n">
        <v>8593913.859999999</v>
      </c>
      <c r="O5130" s="71" t="n">
        <v>163284363.34</v>
      </c>
      <c r="P5130" s="71" t="n">
        <v>124865196.46</v>
      </c>
      <c r="Q5130" s="71" t="n">
        <v>38419166.88</v>
      </c>
      <c r="R5130" t="inlineStr">
        <is>
          <t>JK-03</t>
        </is>
      </c>
      <c r="S5130" t="inlineStr">
        <is>
          <t>Petrol</t>
        </is>
      </c>
      <c r="T5130" s="70" t="n">
        <v>44</v>
      </c>
      <c r="U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TY105122</t>
        </is>
      </c>
      <c r="B5131" s="68" t="n">
        <v>46339</v>
      </c>
      <c r="C5131" s="69" t="n">
        <v>2026</v>
      </c>
      <c r="D5131" t="inlineStr">
        <is>
          <t>Nov</t>
        </is>
      </c>
      <c r="E5131" t="inlineStr">
        <is>
          <t>Japan</t>
        </is>
      </c>
      <c r="F5131" t="inlineStr">
        <is>
          <t>Japan</t>
        </is>
      </c>
      <c r="G5131" t="inlineStr">
        <is>
          <t>bZ4X</t>
        </is>
      </c>
      <c r="H5131" t="inlineStr">
        <is>
          <t>Fleet</t>
        </is>
      </c>
      <c r="I5131" t="inlineStr">
        <is>
          <t>Private buyer</t>
        </is>
      </c>
      <c r="J5131" t="inlineStr">
        <is>
          <t>Shraddha Kulkarni</t>
        </is>
      </c>
      <c r="K5131" s="70" t="n">
        <v>20</v>
      </c>
      <c r="L5131" s="71" t="n">
        <v>6753628.97</v>
      </c>
      <c r="M5131" s="71" t="n">
        <v>135072579.4</v>
      </c>
      <c r="N5131" s="71" t="n">
        <v>2701451.59</v>
      </c>
      <c r="O5131" s="71" t="n">
        <v>132371127.81</v>
      </c>
      <c r="P5131" s="71" t="n">
        <v>107323535.54</v>
      </c>
      <c r="Q5131" s="71" t="n">
        <v>25047592.27</v>
      </c>
      <c r="R5131" t="inlineStr">
        <is>
          <t>TK-01</t>
        </is>
      </c>
      <c r="S5131" t="inlineStr">
        <is>
          <t>EV</t>
        </is>
      </c>
      <c r="T5131" s="70" t="n">
        <v>20</v>
      </c>
      <c r="U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TY105123</t>
        </is>
      </c>
      <c r="B5132" s="68" t="n">
        <v>46339</v>
      </c>
      <c r="C5132" s="69" t="n">
        <v>2026</v>
      </c>
      <c r="D5132" t="inlineStr">
        <is>
          <t>Nov</t>
        </is>
      </c>
      <c r="E5132" t="inlineStr">
        <is>
          <t>North America</t>
        </is>
      </c>
      <c r="F5132" t="inlineStr">
        <is>
          <t>USA</t>
        </is>
      </c>
      <c r="G5132" t="inlineStr">
        <is>
          <t>Corolla</t>
        </is>
      </c>
      <c r="H5132" t="inlineStr">
        <is>
          <t>Fleet</t>
        </is>
      </c>
      <c r="I5132" t="inlineStr">
        <is>
          <t>Private buyer</t>
        </is>
      </c>
      <c r="J5132" t="inlineStr">
        <is>
          <t>Emma Clarke</t>
        </is>
      </c>
      <c r="K5132" s="70" t="n">
        <v>46</v>
      </c>
      <c r="L5132" s="71" t="n">
        <v>2775387.67</v>
      </c>
      <c r="M5132" s="71" t="n">
        <v>127667832.82</v>
      </c>
      <c r="N5132" s="71" t="n">
        <v>2553356.66</v>
      </c>
      <c r="O5132" s="71" t="n">
        <v>125114476.16</v>
      </c>
      <c r="P5132" s="71" t="n">
        <v>101746826.24</v>
      </c>
      <c r="Q5132" s="71" t="n">
        <v>23367649.92</v>
      </c>
      <c r="R5132" t="inlineStr">
        <is>
          <t>LA-02</t>
        </is>
      </c>
      <c r="S5132" t="inlineStr">
        <is>
          <t>Petrol</t>
        </is>
      </c>
      <c r="T5132" s="70" t="n">
        <v>44</v>
      </c>
      <c r="U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TY105124</t>
        </is>
      </c>
      <c r="B5133" s="68" t="n">
        <v>46339</v>
      </c>
      <c r="C5133" s="69" t="n">
        <v>2026</v>
      </c>
      <c r="D5133" t="inlineStr">
        <is>
          <t>Nov</t>
        </is>
      </c>
      <c r="E5133" t="inlineStr">
        <is>
          <t>Asia</t>
        </is>
      </c>
      <c r="F5133" t="inlineStr">
        <is>
          <t>India</t>
        </is>
      </c>
      <c r="G5133" t="inlineStr">
        <is>
          <t>Corolla</t>
        </is>
      </c>
      <c r="H5133" t="inlineStr">
        <is>
          <t>Dealer retail</t>
        </is>
      </c>
      <c r="I5133" t="inlineStr">
        <is>
          <t>Private buyer</t>
        </is>
      </c>
      <c r="J5133" t="inlineStr">
        <is>
          <t>Lucas Martin</t>
        </is>
      </c>
      <c r="K5133" s="70" t="n">
        <v>6</v>
      </c>
      <c r="L5133" s="71" t="n">
        <v>2799979.93</v>
      </c>
      <c r="M5133" s="71" t="n">
        <v>16799879.58</v>
      </c>
      <c r="N5133" s="71" t="n">
        <v>503996.39</v>
      </c>
      <c r="O5133" s="71" t="n">
        <v>16295883.19</v>
      </c>
      <c r="P5133" s="71" t="n">
        <v>13597556.28</v>
      </c>
      <c r="Q5133" s="71" t="n">
        <v>2698326.91</v>
      </c>
      <c r="R5133" t="inlineStr">
        <is>
          <t>DL-03</t>
        </is>
      </c>
      <c r="S5133" t="inlineStr">
        <is>
          <t>Petrol</t>
        </is>
      </c>
      <c r="T5133" s="70" t="n">
        <v>7</v>
      </c>
      <c r="U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TY105125</t>
        </is>
      </c>
      <c r="B5134" s="68" t="n">
        <v>46340</v>
      </c>
      <c r="C5134" s="69" t="n">
        <v>2026</v>
      </c>
      <c r="D5134" t="inlineStr">
        <is>
          <t>Nov</t>
        </is>
      </c>
      <c r="E5134" t="inlineStr">
        <is>
          <t>Japan</t>
        </is>
      </c>
      <c r="F5134" t="inlineStr">
        <is>
          <t>Japan</t>
        </is>
      </c>
      <c r="G5134" t="inlineStr">
        <is>
          <t>RAV4</t>
        </is>
      </c>
      <c r="H5134" t="inlineStr">
        <is>
          <t>Dealer retail</t>
        </is>
      </c>
      <c r="I5134" t="inlineStr">
        <is>
          <t>Private buyer</t>
        </is>
      </c>
      <c r="J5134" t="inlineStr">
        <is>
          <t>Zoya Ahmed</t>
        </is>
      </c>
      <c r="K5134" s="70" t="n">
        <v>35</v>
      </c>
      <c r="L5134" s="71" t="n">
        <v>3520781.52</v>
      </c>
      <c r="M5134" s="71" t="n">
        <v>123227353.2</v>
      </c>
      <c r="N5134" s="71" t="n">
        <v>0</v>
      </c>
      <c r="O5134" s="71" t="n">
        <v>123227353.2</v>
      </c>
      <c r="P5134" s="71" t="n">
        <v>101028983.13</v>
      </c>
      <c r="Q5134" s="71" t="n">
        <v>22198370.07</v>
      </c>
      <c r="R5134" t="inlineStr">
        <is>
          <t>OS-01</t>
        </is>
      </c>
      <c r="S5134" t="inlineStr">
        <is>
          <t>Petrol</t>
        </is>
      </c>
      <c r="T5134" s="70" t="n">
        <v>36</v>
      </c>
      <c r="U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TY105126</t>
        </is>
      </c>
      <c r="B5135" s="68" t="n">
        <v>46340</v>
      </c>
      <c r="C5135" s="69" t="n">
        <v>2026</v>
      </c>
      <c r="D5135" t="inlineStr">
        <is>
          <t>Nov</t>
        </is>
      </c>
      <c r="E5135" t="inlineStr">
        <is>
          <t>Japan</t>
        </is>
      </c>
      <c r="F5135" t="inlineStr">
        <is>
          <t>Japan</t>
        </is>
      </c>
      <c r="G5135" t="inlineStr">
        <is>
          <t>Prius</t>
        </is>
      </c>
      <c r="H5135" t="inlineStr">
        <is>
          <t>Dealer retail</t>
        </is>
      </c>
      <c r="I5135" t="inlineStr">
        <is>
          <t>Private buyer</t>
        </is>
      </c>
      <c r="J5135" t="inlineStr">
        <is>
          <t>Fatima Al-Saud</t>
        </is>
      </c>
      <c r="K5135" s="70" t="n">
        <v>30</v>
      </c>
      <c r="L5135" s="71" t="n">
        <v>3763384.49</v>
      </c>
      <c r="M5135" s="71" t="n">
        <v>112901534.7</v>
      </c>
      <c r="N5135" s="71" t="n">
        <v>5645076.74</v>
      </c>
      <c r="O5135" s="71" t="n">
        <v>107256457.96</v>
      </c>
      <c r="P5135" s="71" t="n">
        <v>83963827.48</v>
      </c>
      <c r="Q5135" s="71" t="n">
        <v>23292630.48</v>
      </c>
      <c r="R5135" t="inlineStr">
        <is>
          <t>OS-03</t>
        </is>
      </c>
      <c r="S5135" t="inlineStr">
        <is>
          <t>Hybrid</t>
        </is>
      </c>
      <c r="T5135" s="70" t="n">
        <v>29</v>
      </c>
      <c r="U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TY105127</t>
        </is>
      </c>
      <c r="B5136" s="68" t="n">
        <v>46340</v>
      </c>
      <c r="C5136" s="69" t="n">
        <v>2026</v>
      </c>
      <c r="D5136" t="inlineStr">
        <is>
          <t>Nov</t>
        </is>
      </c>
      <c r="E5136" t="inlineStr">
        <is>
          <t>Europe</t>
        </is>
      </c>
      <c r="F5136" t="inlineStr">
        <is>
          <t>UK</t>
        </is>
      </c>
      <c r="G5136" t="inlineStr">
        <is>
          <t>Land Cruiser</t>
        </is>
      </c>
      <c r="H5136" t="inlineStr">
        <is>
          <t>Online reservation</t>
        </is>
      </c>
      <c r="I5136" t="inlineStr">
        <is>
          <t>Private buyer</t>
        </is>
      </c>
      <c r="J5136" t="inlineStr">
        <is>
          <t>Ravindra Patil</t>
        </is>
      </c>
      <c r="K5136" s="70" t="n">
        <v>41</v>
      </c>
      <c r="L5136" s="71" t="n">
        <v>7506829.44</v>
      </c>
      <c r="M5136" s="71" t="n">
        <v>307780007.04</v>
      </c>
      <c r="N5136" s="71" t="n">
        <v>6155600.14</v>
      </c>
      <c r="O5136" s="71" t="n">
        <v>301624406.9</v>
      </c>
      <c r="P5136" s="71" t="n">
        <v>223998986.31</v>
      </c>
      <c r="Q5136" s="71" t="n">
        <v>77625420.59</v>
      </c>
      <c r="R5136" t="inlineStr">
        <is>
          <t>LN-02</t>
        </is>
      </c>
      <c r="S5136" t="inlineStr">
        <is>
          <t>Petrol</t>
        </is>
      </c>
      <c r="T5136" s="70" t="n">
        <v>43</v>
      </c>
      <c r="U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TY105128</t>
        </is>
      </c>
      <c r="B5137" s="68" t="n">
        <v>46340</v>
      </c>
      <c r="C5137" s="69" t="n">
        <v>2026</v>
      </c>
      <c r="D5137" t="inlineStr">
        <is>
          <t>Nov</t>
        </is>
      </c>
      <c r="E5137" t="inlineStr">
        <is>
          <t>Middle East</t>
        </is>
      </c>
      <c r="F5137" t="inlineStr">
        <is>
          <t>Saudi Arabia</t>
        </is>
      </c>
      <c r="G5137" t="inlineStr">
        <is>
          <t>Corolla</t>
        </is>
      </c>
      <c r="H5137" t="inlineStr">
        <is>
          <t>Fleet</t>
        </is>
      </c>
      <c r="I5137" t="inlineStr">
        <is>
          <t>Private buyer</t>
        </is>
      </c>
      <c r="J5137" t="inlineStr">
        <is>
          <t>Aisha Bello</t>
        </is>
      </c>
      <c r="K5137" s="70" t="n">
        <v>3</v>
      </c>
      <c r="L5137" s="71" t="n">
        <v>2773605.92</v>
      </c>
      <c r="M5137" s="71" t="n">
        <v>8320817.76</v>
      </c>
      <c r="N5137" s="71" t="n">
        <v>249624.53</v>
      </c>
      <c r="O5137" s="71" t="n">
        <v>8071193.23</v>
      </c>
      <c r="P5137" s="71" t="n">
        <v>6970708.3</v>
      </c>
      <c r="Q5137" s="71" t="n">
        <v>1100484.93</v>
      </c>
      <c r="R5137" t="inlineStr">
        <is>
          <t>RY-01</t>
        </is>
      </c>
      <c r="S5137" t="inlineStr">
        <is>
          <t>Hybrid</t>
        </is>
      </c>
      <c r="T5137" s="70" t="n">
        <v>3</v>
      </c>
      <c r="U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TY105129</t>
        </is>
      </c>
      <c r="B5138" s="68" t="n">
        <v>46340</v>
      </c>
      <c r="C5138" s="69" t="n">
        <v>2026</v>
      </c>
      <c r="D5138" t="inlineStr">
        <is>
          <t>Nov</t>
        </is>
      </c>
      <c r="E5138" t="inlineStr">
        <is>
          <t>Japan</t>
        </is>
      </c>
      <c r="F5138" t="inlineStr">
        <is>
          <t>Japan</t>
        </is>
      </c>
      <c r="G5138" t="inlineStr">
        <is>
          <t>Camry</t>
        </is>
      </c>
      <c r="H5138" t="inlineStr">
        <is>
          <t>Dealer retail</t>
        </is>
      </c>
      <c r="I5138" t="inlineStr">
        <is>
          <t>Private buyer</t>
        </is>
      </c>
      <c r="J5138" t="inlineStr">
        <is>
          <t>Lucas Martin</t>
        </is>
      </c>
      <c r="K5138" s="70" t="n">
        <v>7</v>
      </c>
      <c r="L5138" s="71" t="n">
        <v>4118258.11</v>
      </c>
      <c r="M5138" s="71" t="n">
        <v>28827806.77</v>
      </c>
      <c r="N5138" s="71" t="n">
        <v>864834.2</v>
      </c>
      <c r="O5138" s="71" t="n">
        <v>27962972.57</v>
      </c>
      <c r="P5138" s="71" t="n">
        <v>21794344.37</v>
      </c>
      <c r="Q5138" s="71" t="n">
        <v>6168628.2</v>
      </c>
      <c r="R5138" t="inlineStr">
        <is>
          <t>OS-04</t>
        </is>
      </c>
      <c r="S5138" t="inlineStr">
        <is>
          <t>Petrol</t>
        </is>
      </c>
      <c r="T5138" s="70" t="n">
        <v>7</v>
      </c>
      <c r="U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TY105130</t>
        </is>
      </c>
      <c r="B5139" s="68" t="n">
        <v>46340</v>
      </c>
      <c r="C5139" s="69" t="n">
        <v>2026</v>
      </c>
      <c r="D5139" t="inlineStr">
        <is>
          <t>Nov</t>
        </is>
      </c>
      <c r="E5139" t="inlineStr">
        <is>
          <t>Japan</t>
        </is>
      </c>
      <c r="F5139" t="inlineStr">
        <is>
          <t>Japan</t>
        </is>
      </c>
      <c r="G5139" t="inlineStr">
        <is>
          <t>Hilux</t>
        </is>
      </c>
      <c r="H5139" t="inlineStr">
        <is>
          <t>Fleet</t>
        </is>
      </c>
      <c r="I5139" t="inlineStr">
        <is>
          <t>Private buyer</t>
        </is>
      </c>
      <c r="J5139" t="inlineStr">
        <is>
          <t>Sara Rossi</t>
        </is>
      </c>
      <c r="K5139" s="70" t="n">
        <v>27</v>
      </c>
      <c r="L5139" s="71" t="n">
        <v>4203185.7</v>
      </c>
      <c r="M5139" s="71" t="n">
        <v>113486013.9</v>
      </c>
      <c r="N5139" s="71" t="n">
        <v>3404580.42</v>
      </c>
      <c r="O5139" s="71" t="n">
        <v>110081433.48</v>
      </c>
      <c r="P5139" s="71" t="n">
        <v>84990731.19</v>
      </c>
      <c r="Q5139" s="71" t="n">
        <v>25090702.29</v>
      </c>
      <c r="R5139" t="inlineStr">
        <is>
          <t>OS-04</t>
        </is>
      </c>
      <c r="S5139" t="inlineStr">
        <is>
          <t>Diesel</t>
        </is>
      </c>
      <c r="T5139" s="70" t="n">
        <v>29</v>
      </c>
      <c r="U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TY105131</t>
        </is>
      </c>
      <c r="B5140" s="68" t="n">
        <v>46340</v>
      </c>
      <c r="C5140" s="69" t="n">
        <v>2026</v>
      </c>
      <c r="D5140" t="inlineStr">
        <is>
          <t>Nov</t>
        </is>
      </c>
      <c r="E5140" t="inlineStr">
        <is>
          <t>North America</t>
        </is>
      </c>
      <c r="F5140" t="inlineStr">
        <is>
          <t>USA</t>
        </is>
      </c>
      <c r="G5140" t="inlineStr">
        <is>
          <t>Hilux</t>
        </is>
      </c>
      <c r="H5140" t="inlineStr">
        <is>
          <t>Fleet</t>
        </is>
      </c>
      <c r="I5140" t="inlineStr">
        <is>
          <t>Company fleet</t>
        </is>
      </c>
      <c r="J5140" t="inlineStr">
        <is>
          <t>Shraddha Kulkarni</t>
        </is>
      </c>
      <c r="K5140" s="70" t="n">
        <v>49</v>
      </c>
      <c r="L5140" s="71" t="n">
        <v>4257427.12</v>
      </c>
      <c r="M5140" s="71" t="n">
        <v>208613928.88</v>
      </c>
      <c r="N5140" s="71" t="n">
        <v>4172278.58</v>
      </c>
      <c r="O5140" s="71" t="n">
        <v>204441650.3</v>
      </c>
      <c r="P5140" s="71" t="n">
        <v>152226047.52</v>
      </c>
      <c r="Q5140" s="71" t="n">
        <v>52215602.78</v>
      </c>
      <c r="R5140" t="inlineStr">
        <is>
          <t>NY-01</t>
        </is>
      </c>
      <c r="S5140" t="inlineStr">
        <is>
          <t>Diesel</t>
        </is>
      </c>
      <c r="T5140" s="70" t="n">
        <v>53</v>
      </c>
      <c r="U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TY105132</t>
        </is>
      </c>
      <c r="B5141" s="68" t="n">
        <v>46340</v>
      </c>
      <c r="C5141" s="69" t="n">
        <v>2026</v>
      </c>
      <c r="D5141" t="inlineStr">
        <is>
          <t>Nov</t>
        </is>
      </c>
      <c r="E5141" t="inlineStr">
        <is>
          <t>Asia</t>
        </is>
      </c>
      <c r="F5141" t="inlineStr">
        <is>
          <t>Indonesia</t>
        </is>
      </c>
      <c r="G5141" t="inlineStr">
        <is>
          <t>RAV4</t>
        </is>
      </c>
      <c r="H5141" t="inlineStr">
        <is>
          <t>Dealer retail</t>
        </is>
      </c>
      <c r="I5141" t="inlineStr">
        <is>
          <t>Private buyer</t>
        </is>
      </c>
      <c r="J5141" t="inlineStr">
        <is>
          <t>Hiroshi Tanaka</t>
        </is>
      </c>
      <c r="K5141" s="70" t="n">
        <v>15</v>
      </c>
      <c r="L5141" s="71" t="n">
        <v>3520711.8</v>
      </c>
      <c r="M5141" s="71" t="n">
        <v>52810677</v>
      </c>
      <c r="N5141" s="71" t="n">
        <v>0</v>
      </c>
      <c r="O5141" s="71" t="n">
        <v>52810677</v>
      </c>
      <c r="P5141" s="71" t="n">
        <v>42709350.51</v>
      </c>
      <c r="Q5141" s="71" t="n">
        <v>10101326.49</v>
      </c>
      <c r="R5141" t="inlineStr">
        <is>
          <t>JK-02</t>
        </is>
      </c>
      <c r="S5141" t="inlineStr">
        <is>
          <t>Hybrid</t>
        </is>
      </c>
      <c r="T5141" s="70" t="n">
        <v>17</v>
      </c>
      <c r="U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TY105133</t>
        </is>
      </c>
      <c r="B5142" s="68" t="n">
        <v>46340</v>
      </c>
      <c r="C5142" s="69" t="n">
        <v>2026</v>
      </c>
      <c r="D5142" t="inlineStr">
        <is>
          <t>Nov</t>
        </is>
      </c>
      <c r="E5142" t="inlineStr">
        <is>
          <t>North America</t>
        </is>
      </c>
      <c r="F5142" t="inlineStr">
        <is>
          <t>USA</t>
        </is>
      </c>
      <c r="G5142" t="inlineStr">
        <is>
          <t>RAV4</t>
        </is>
      </c>
      <c r="H5142" t="inlineStr">
        <is>
          <t>Online reservation</t>
        </is>
      </c>
      <c r="I5142" t="inlineStr">
        <is>
          <t>Company fleet</t>
        </is>
      </c>
      <c r="J5142" t="inlineStr">
        <is>
          <t>Omar Haddad</t>
        </is>
      </c>
      <c r="K5142" s="70" t="n">
        <v>15</v>
      </c>
      <c r="L5142" s="71" t="n">
        <v>3552757.45</v>
      </c>
      <c r="M5142" s="71" t="n">
        <v>53291361.75</v>
      </c>
      <c r="N5142" s="71" t="n">
        <v>1065827.24</v>
      </c>
      <c r="O5142" s="71" t="n">
        <v>52225534.51</v>
      </c>
      <c r="P5142" s="71" t="n">
        <v>42774060.74</v>
      </c>
      <c r="Q5142" s="71" t="n">
        <v>9451473.77</v>
      </c>
      <c r="R5142" t="inlineStr">
        <is>
          <t>TX-01</t>
        </is>
      </c>
      <c r="S5142" t="inlineStr">
        <is>
          <t>Hybrid</t>
        </is>
      </c>
      <c r="T5142" s="70" t="n">
        <v>16</v>
      </c>
      <c r="U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TY105134</t>
        </is>
      </c>
      <c r="B5143" s="68" t="n">
        <v>46340</v>
      </c>
      <c r="C5143" s="69" t="n">
        <v>2026</v>
      </c>
      <c r="D5143" t="inlineStr">
        <is>
          <t>Nov</t>
        </is>
      </c>
      <c r="E5143" t="inlineStr">
        <is>
          <t>North America</t>
        </is>
      </c>
      <c r="F5143" t="inlineStr">
        <is>
          <t>Canada</t>
        </is>
      </c>
      <c r="G5143" t="inlineStr">
        <is>
          <t>Prius</t>
        </is>
      </c>
      <c r="H5143" t="inlineStr">
        <is>
          <t>Dealer retail</t>
        </is>
      </c>
      <c r="I5143" t="inlineStr">
        <is>
          <t>Private buyer</t>
        </is>
      </c>
      <c r="J5143" t="inlineStr">
        <is>
          <t>Shraddha Kulkarni</t>
        </is>
      </c>
      <c r="K5143" s="70" t="n">
        <v>24</v>
      </c>
      <c r="L5143" s="71" t="n">
        <v>3795273.96</v>
      </c>
      <c r="M5143" s="71" t="n">
        <v>91086575.04000001</v>
      </c>
      <c r="N5143" s="71" t="n">
        <v>2732597.25</v>
      </c>
      <c r="O5143" s="71" t="n">
        <v>88353977.79000001</v>
      </c>
      <c r="P5143" s="71" t="n">
        <v>66546446.59</v>
      </c>
      <c r="Q5143" s="71" t="n">
        <v>21807531.2</v>
      </c>
      <c r="R5143" t="inlineStr">
        <is>
          <t>TO-02</t>
        </is>
      </c>
      <c r="S5143" t="inlineStr">
        <is>
          <t>Hybrid</t>
        </is>
      </c>
      <c r="T5143" s="70" t="n">
        <v>25</v>
      </c>
      <c r="U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TY105135</t>
        </is>
      </c>
      <c r="B5144" s="68" t="n">
        <v>46340</v>
      </c>
      <c r="C5144" s="69" t="n">
        <v>2026</v>
      </c>
      <c r="D5144" t="inlineStr">
        <is>
          <t>Nov</t>
        </is>
      </c>
      <c r="E5144" t="inlineStr">
        <is>
          <t>Middle East</t>
        </is>
      </c>
      <c r="F5144" t="inlineStr">
        <is>
          <t>Saudi Arabia</t>
        </is>
      </c>
      <c r="G5144" t="inlineStr">
        <is>
          <t>Prius</t>
        </is>
      </c>
      <c r="H5144" t="inlineStr">
        <is>
          <t>Dealer retail</t>
        </is>
      </c>
      <c r="I5144" t="inlineStr">
        <is>
          <t>Private buyer</t>
        </is>
      </c>
      <c r="J5144" t="inlineStr">
        <is>
          <t>Omar Haddad</t>
        </is>
      </c>
      <c r="K5144" s="70" t="n">
        <v>43</v>
      </c>
      <c r="L5144" s="71" t="n">
        <v>3704927.82</v>
      </c>
      <c r="M5144" s="71" t="n">
        <v>159311896.26</v>
      </c>
      <c r="N5144" s="71" t="n">
        <v>4779356.89</v>
      </c>
      <c r="O5144" s="71" t="n">
        <v>154532539.37</v>
      </c>
      <c r="P5144" s="71" t="n">
        <v>121691688.1</v>
      </c>
      <c r="Q5144" s="71" t="n">
        <v>32840851.27</v>
      </c>
      <c r="R5144" t="inlineStr">
        <is>
          <t>RY-03</t>
        </is>
      </c>
      <c r="S5144" t="inlineStr">
        <is>
          <t>Hybrid</t>
        </is>
      </c>
      <c r="T5144" s="70" t="n">
        <v>44</v>
      </c>
      <c r="U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TY105136</t>
        </is>
      </c>
      <c r="B5145" s="68" t="n">
        <v>46340</v>
      </c>
      <c r="C5145" s="69" t="n">
        <v>2026</v>
      </c>
      <c r="D5145" t="inlineStr">
        <is>
          <t>Nov</t>
        </is>
      </c>
      <c r="E5145" t="inlineStr">
        <is>
          <t>Japan</t>
        </is>
      </c>
      <c r="F5145" t="inlineStr">
        <is>
          <t>Japan</t>
        </is>
      </c>
      <c r="G5145" t="inlineStr">
        <is>
          <t>RAV4</t>
        </is>
      </c>
      <c r="H5145" t="inlineStr">
        <is>
          <t>Online reservation</t>
        </is>
      </c>
      <c r="I5145" t="inlineStr">
        <is>
          <t>Company fleet</t>
        </is>
      </c>
      <c r="J5145" t="inlineStr">
        <is>
          <t>Lucas Martin</t>
        </is>
      </c>
      <c r="K5145" s="70" t="n">
        <v>35</v>
      </c>
      <c r="L5145" s="71" t="n">
        <v>3673741.91</v>
      </c>
      <c r="M5145" s="71" t="n">
        <v>128580966.85</v>
      </c>
      <c r="N5145" s="71" t="n">
        <v>0</v>
      </c>
      <c r="O5145" s="71" t="n">
        <v>128580966.85</v>
      </c>
      <c r="P5145" s="71" t="n">
        <v>96245688.95999999</v>
      </c>
      <c r="Q5145" s="71" t="n">
        <v>32335277.89</v>
      </c>
      <c r="R5145" t="inlineStr">
        <is>
          <t>OS-01</t>
        </is>
      </c>
      <c r="S5145" t="inlineStr">
        <is>
          <t>Hybrid</t>
        </is>
      </c>
      <c r="T5145" s="70" t="n">
        <v>37</v>
      </c>
      <c r="U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TY105137</t>
        </is>
      </c>
      <c r="B5146" s="68" t="n">
        <v>46340</v>
      </c>
      <c r="C5146" s="69" t="n">
        <v>2026</v>
      </c>
      <c r="D5146" t="inlineStr">
        <is>
          <t>Nov</t>
        </is>
      </c>
      <c r="E5146" t="inlineStr">
        <is>
          <t>Japan</t>
        </is>
      </c>
      <c r="F5146" t="inlineStr">
        <is>
          <t>Japan</t>
        </is>
      </c>
      <c r="G5146" t="inlineStr">
        <is>
          <t>RAV4</t>
        </is>
      </c>
      <c r="H5146" t="inlineStr">
        <is>
          <t>Dealer retail</t>
        </is>
      </c>
      <c r="I5146" t="inlineStr">
        <is>
          <t>Company fleet</t>
        </is>
      </c>
      <c r="J5146" t="inlineStr">
        <is>
          <t>Amir Khan</t>
        </is>
      </c>
      <c r="K5146" s="70" t="n">
        <v>14</v>
      </c>
      <c r="L5146" s="71" t="n">
        <v>3811397.99</v>
      </c>
      <c r="M5146" s="71" t="n">
        <v>53359571.86</v>
      </c>
      <c r="N5146" s="71" t="n">
        <v>0</v>
      </c>
      <c r="O5146" s="71" t="n">
        <v>53359571.86</v>
      </c>
      <c r="P5146" s="71" t="n">
        <v>38985155.18</v>
      </c>
      <c r="Q5146" s="71" t="n">
        <v>14374416.68</v>
      </c>
      <c r="R5146" t="inlineStr">
        <is>
          <t>TK-01</t>
        </is>
      </c>
      <c r="S5146" t="inlineStr">
        <is>
          <t>Hybrid</t>
        </is>
      </c>
      <c r="T5146" s="70" t="n">
        <v>14</v>
      </c>
      <c r="U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TY105138</t>
        </is>
      </c>
      <c r="B5147" s="68" t="n">
        <v>46340</v>
      </c>
      <c r="C5147" s="69" t="n">
        <v>2026</v>
      </c>
      <c r="D5147" t="inlineStr">
        <is>
          <t>Nov</t>
        </is>
      </c>
      <c r="E5147" t="inlineStr">
        <is>
          <t>Europe</t>
        </is>
      </c>
      <c r="F5147" t="inlineStr">
        <is>
          <t>France</t>
        </is>
      </c>
      <c r="G5147" t="inlineStr">
        <is>
          <t>RAV4</t>
        </is>
      </c>
      <c r="H5147" t="inlineStr">
        <is>
          <t>Dealer retail</t>
        </is>
      </c>
      <c r="I5147" t="inlineStr">
        <is>
          <t>Private buyer</t>
        </is>
      </c>
      <c r="J5147" t="inlineStr">
        <is>
          <t>Arjun Mehta</t>
        </is>
      </c>
      <c r="K5147" s="70" t="n">
        <v>23</v>
      </c>
      <c r="L5147" s="71" t="n">
        <v>3923589.57</v>
      </c>
      <c r="M5147" s="71" t="n">
        <v>90242560.11</v>
      </c>
      <c r="N5147" s="71" t="n">
        <v>1804851.2</v>
      </c>
      <c r="O5147" s="71" t="n">
        <v>88437708.91</v>
      </c>
      <c r="P5147" s="71" t="n">
        <v>62912796.09</v>
      </c>
      <c r="Q5147" s="71" t="n">
        <v>25524912.82</v>
      </c>
      <c r="R5147" t="inlineStr">
        <is>
          <t>PA-01</t>
        </is>
      </c>
      <c r="S5147" t="inlineStr">
        <is>
          <t>Petrol</t>
        </is>
      </c>
      <c r="T5147" s="70" t="n">
        <v>24</v>
      </c>
      <c r="U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TY105139</t>
        </is>
      </c>
      <c r="B5148" s="68" t="n">
        <v>46341</v>
      </c>
      <c r="C5148" s="69" t="n">
        <v>2026</v>
      </c>
      <c r="D5148" t="inlineStr">
        <is>
          <t>Nov</t>
        </is>
      </c>
      <c r="E5148" t="inlineStr">
        <is>
          <t>Europe</t>
        </is>
      </c>
      <c r="F5148" t="inlineStr">
        <is>
          <t>Germany</t>
        </is>
      </c>
      <c r="G5148" t="inlineStr">
        <is>
          <t>bZ4X</t>
        </is>
      </c>
      <c r="H5148" t="inlineStr">
        <is>
          <t>Dealer retail</t>
        </is>
      </c>
      <c r="I5148" t="inlineStr">
        <is>
          <t>Private buyer</t>
        </is>
      </c>
      <c r="J5148" t="inlineStr">
        <is>
          <t>Mei Lin</t>
        </is>
      </c>
      <c r="K5148" s="70" t="n">
        <v>43</v>
      </c>
      <c r="L5148" s="71" t="n">
        <v>6908869.67</v>
      </c>
      <c r="M5148" s="71" t="n">
        <v>297081395.81</v>
      </c>
      <c r="N5148" s="71" t="n">
        <v>5941627.92</v>
      </c>
      <c r="O5148" s="71" t="n">
        <v>291139767.89</v>
      </c>
      <c r="P5148" s="71" t="n">
        <v>240685581.7</v>
      </c>
      <c r="Q5148" s="71" t="n">
        <v>50454186.19</v>
      </c>
      <c r="R5148" t="inlineStr">
        <is>
          <t>BE-01</t>
        </is>
      </c>
      <c r="S5148" t="inlineStr">
        <is>
          <t>EV</t>
        </is>
      </c>
      <c r="T5148" s="70" t="n">
        <v>44</v>
      </c>
      <c r="U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TY105140</t>
        </is>
      </c>
      <c r="B5149" s="68" t="n">
        <v>46341</v>
      </c>
      <c r="C5149" s="69" t="n">
        <v>2026</v>
      </c>
      <c r="D5149" t="inlineStr">
        <is>
          <t>Nov</t>
        </is>
      </c>
      <c r="E5149" t="inlineStr">
        <is>
          <t>Asia</t>
        </is>
      </c>
      <c r="F5149" t="inlineStr">
        <is>
          <t>India</t>
        </is>
      </c>
      <c r="G5149" t="inlineStr">
        <is>
          <t>RAV4</t>
        </is>
      </c>
      <c r="H5149" t="inlineStr">
        <is>
          <t>Dealer retail</t>
        </is>
      </c>
      <c r="I5149" t="inlineStr">
        <is>
          <t>Private buyer</t>
        </is>
      </c>
      <c r="J5149" t="inlineStr">
        <is>
          <t>Noah Smith</t>
        </is>
      </c>
      <c r="K5149" s="70" t="n">
        <v>16</v>
      </c>
      <c r="L5149" s="71" t="n">
        <v>3699328.14</v>
      </c>
      <c r="M5149" s="71" t="n">
        <v>59189250.24</v>
      </c>
      <c r="N5149" s="71" t="n">
        <v>0</v>
      </c>
      <c r="O5149" s="71" t="n">
        <v>59189250.24</v>
      </c>
      <c r="P5149" s="71" t="n">
        <v>44489233.43</v>
      </c>
      <c r="Q5149" s="71" t="n">
        <v>14700016.81</v>
      </c>
      <c r="R5149" t="inlineStr">
        <is>
          <t>DL-04</t>
        </is>
      </c>
      <c r="S5149" t="inlineStr">
        <is>
          <t>Hybrid</t>
        </is>
      </c>
      <c r="T5149" s="70" t="n">
        <v>17</v>
      </c>
      <c r="U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TY105141</t>
        </is>
      </c>
      <c r="B5150" s="68" t="n">
        <v>46341</v>
      </c>
      <c r="C5150" s="69" t="n">
        <v>2026</v>
      </c>
      <c r="D5150" t="inlineStr">
        <is>
          <t>Nov</t>
        </is>
      </c>
      <c r="E5150" t="inlineStr">
        <is>
          <t>Japan</t>
        </is>
      </c>
      <c r="F5150" t="inlineStr">
        <is>
          <t>Japan</t>
        </is>
      </c>
      <c r="G5150" t="inlineStr">
        <is>
          <t>Corolla</t>
        </is>
      </c>
      <c r="H5150" t="inlineStr">
        <is>
          <t>Dealer retail</t>
        </is>
      </c>
      <c r="I5150" t="inlineStr">
        <is>
          <t>Private buyer</t>
        </is>
      </c>
      <c r="J5150" t="inlineStr">
        <is>
          <t>Aisha Bello</t>
        </is>
      </c>
      <c r="K5150" s="70" t="n">
        <v>11</v>
      </c>
      <c r="L5150" s="71" t="n">
        <v>2673054.84</v>
      </c>
      <c r="M5150" s="71" t="n">
        <v>29403603.24</v>
      </c>
      <c r="N5150" s="71" t="n">
        <v>0</v>
      </c>
      <c r="O5150" s="71" t="n">
        <v>29403603.24</v>
      </c>
      <c r="P5150" s="71" t="n">
        <v>24506070.34</v>
      </c>
      <c r="Q5150" s="71" t="n">
        <v>4897532.9</v>
      </c>
      <c r="R5150" t="inlineStr">
        <is>
          <t>OS-03</t>
        </is>
      </c>
      <c r="S5150" t="inlineStr">
        <is>
          <t>Petrol</t>
        </is>
      </c>
      <c r="T5150" s="70" t="n">
        <v>11</v>
      </c>
      <c r="U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TY105142</t>
        </is>
      </c>
      <c r="B5151" s="68" t="n">
        <v>46341</v>
      </c>
      <c r="C5151" s="69" t="n">
        <v>2026</v>
      </c>
      <c r="D5151" t="inlineStr">
        <is>
          <t>Nov</t>
        </is>
      </c>
      <c r="E5151" t="inlineStr">
        <is>
          <t>Asia</t>
        </is>
      </c>
      <c r="F5151" t="inlineStr">
        <is>
          <t>India</t>
        </is>
      </c>
      <c r="G5151" t="inlineStr">
        <is>
          <t>Corolla</t>
        </is>
      </c>
      <c r="H5151" t="inlineStr">
        <is>
          <t>Fleet</t>
        </is>
      </c>
      <c r="I5151" t="inlineStr">
        <is>
          <t>Private buyer</t>
        </is>
      </c>
      <c r="J5151" t="inlineStr">
        <is>
          <t>Priya Nair</t>
        </is>
      </c>
      <c r="K5151" s="70" t="n">
        <v>34</v>
      </c>
      <c r="L5151" s="71" t="n">
        <v>2711464.6</v>
      </c>
      <c r="M5151" s="71" t="n">
        <v>92189796.40000001</v>
      </c>
      <c r="N5151" s="71" t="n">
        <v>1843795.93</v>
      </c>
      <c r="O5151" s="71" t="n">
        <v>90346000.47</v>
      </c>
      <c r="P5151" s="71" t="n">
        <v>77155546.28</v>
      </c>
      <c r="Q5151" s="71" t="n">
        <v>13190454.19</v>
      </c>
      <c r="R5151" t="inlineStr">
        <is>
          <t>BL-03</t>
        </is>
      </c>
      <c r="S5151" t="inlineStr">
        <is>
          <t>Petrol</t>
        </is>
      </c>
      <c r="T5151" s="70" t="n">
        <v>37</v>
      </c>
      <c r="U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TY105143</t>
        </is>
      </c>
      <c r="B5152" s="68" t="n">
        <v>46341</v>
      </c>
      <c r="C5152" s="69" t="n">
        <v>2026</v>
      </c>
      <c r="D5152" t="inlineStr">
        <is>
          <t>Nov</t>
        </is>
      </c>
      <c r="E5152" t="inlineStr">
        <is>
          <t>Asia</t>
        </is>
      </c>
      <c r="F5152" t="inlineStr">
        <is>
          <t>India</t>
        </is>
      </c>
      <c r="G5152" t="inlineStr">
        <is>
          <t>Land Cruiser</t>
        </is>
      </c>
      <c r="H5152" t="inlineStr">
        <is>
          <t>Dealer retail</t>
        </is>
      </c>
      <c r="I5152" t="inlineStr">
        <is>
          <t>Private buyer</t>
        </is>
      </c>
      <c r="J5152" t="inlineStr">
        <is>
          <t>Ravindra Patil</t>
        </is>
      </c>
      <c r="K5152" s="70" t="n">
        <v>12</v>
      </c>
      <c r="L5152" s="71" t="n">
        <v>7534579.48</v>
      </c>
      <c r="M5152" s="71" t="n">
        <v>90414953.76000001</v>
      </c>
      <c r="N5152" s="71" t="n">
        <v>4520747.69</v>
      </c>
      <c r="O5152" s="71" t="n">
        <v>85894206.06999999</v>
      </c>
      <c r="P5152" s="71" t="n">
        <v>69238162.56</v>
      </c>
      <c r="Q5152" s="71" t="n">
        <v>16656043.51</v>
      </c>
      <c r="R5152" t="inlineStr">
        <is>
          <t>PU-02</t>
        </is>
      </c>
      <c r="S5152" t="inlineStr">
        <is>
          <t>Petrol</t>
        </is>
      </c>
      <c r="T5152" s="70" t="n">
        <v>12</v>
      </c>
      <c r="U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TY105144</t>
        </is>
      </c>
      <c r="B5153" s="68" t="n">
        <v>46341</v>
      </c>
      <c r="C5153" s="69" t="n">
        <v>2026</v>
      </c>
      <c r="D5153" t="inlineStr">
        <is>
          <t>Nov</t>
        </is>
      </c>
      <c r="E5153" t="inlineStr">
        <is>
          <t>Asia</t>
        </is>
      </c>
      <c r="F5153" t="inlineStr">
        <is>
          <t>Indonesia</t>
        </is>
      </c>
      <c r="G5153" t="inlineStr">
        <is>
          <t>Hilux</t>
        </is>
      </c>
      <c r="H5153" t="inlineStr">
        <is>
          <t>Dealer retail</t>
        </is>
      </c>
      <c r="I5153" t="inlineStr">
        <is>
          <t>Government</t>
        </is>
      </c>
      <c r="J5153" t="inlineStr">
        <is>
          <t>Carlos Silva</t>
        </is>
      </c>
      <c r="K5153" s="70" t="n">
        <v>37</v>
      </c>
      <c r="L5153" s="71" t="n">
        <v>4241336.17</v>
      </c>
      <c r="M5153" s="71" t="n">
        <v>156929438.29</v>
      </c>
      <c r="N5153" s="71" t="n">
        <v>4707883.15</v>
      </c>
      <c r="O5153" s="71" t="n">
        <v>152221555.14</v>
      </c>
      <c r="P5153" s="71" t="n">
        <v>119013505.5</v>
      </c>
      <c r="Q5153" s="71" t="n">
        <v>33208049.64</v>
      </c>
      <c r="R5153" t="inlineStr">
        <is>
          <t>JK-03</t>
        </is>
      </c>
      <c r="S5153" t="inlineStr">
        <is>
          <t>Petrol</t>
        </is>
      </c>
      <c r="T5153" s="70" t="n">
        <v>37</v>
      </c>
      <c r="U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TY105145</t>
        </is>
      </c>
      <c r="B5154" s="68" t="n">
        <v>46341</v>
      </c>
      <c r="C5154" s="69" t="n">
        <v>2026</v>
      </c>
      <c r="D5154" t="inlineStr">
        <is>
          <t>Nov</t>
        </is>
      </c>
      <c r="E5154" t="inlineStr">
        <is>
          <t>North America</t>
        </is>
      </c>
      <c r="F5154" t="inlineStr">
        <is>
          <t>Canada</t>
        </is>
      </c>
      <c r="G5154" t="inlineStr">
        <is>
          <t>bZ4X</t>
        </is>
      </c>
      <c r="H5154" t="inlineStr">
        <is>
          <t>Dealer retail</t>
        </is>
      </c>
      <c r="I5154" t="inlineStr">
        <is>
          <t>Private buyer</t>
        </is>
      </c>
      <c r="J5154" t="inlineStr">
        <is>
          <t>Yuki Sato</t>
        </is>
      </c>
      <c r="K5154" s="70" t="n">
        <v>23</v>
      </c>
      <c r="L5154" s="71" t="n">
        <v>7206605.94</v>
      </c>
      <c r="M5154" s="71" t="n">
        <v>165751936.62</v>
      </c>
      <c r="N5154" s="71" t="n">
        <v>0</v>
      </c>
      <c r="O5154" s="71" t="n">
        <v>165751936.62</v>
      </c>
      <c r="P5154" s="71" t="n">
        <v>126613018.59</v>
      </c>
      <c r="Q5154" s="71" t="n">
        <v>39138918.03</v>
      </c>
      <c r="R5154" t="inlineStr">
        <is>
          <t>TO-01</t>
        </is>
      </c>
      <c r="S5154" t="inlineStr">
        <is>
          <t>EV</t>
        </is>
      </c>
      <c r="T5154" s="70" t="n">
        <v>22</v>
      </c>
      <c r="U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TY105146</t>
        </is>
      </c>
      <c r="B5155" s="68" t="n">
        <v>46341</v>
      </c>
      <c r="C5155" s="69" t="n">
        <v>2026</v>
      </c>
      <c r="D5155" t="inlineStr">
        <is>
          <t>Nov</t>
        </is>
      </c>
      <c r="E5155" t="inlineStr">
        <is>
          <t>Middle East</t>
        </is>
      </c>
      <c r="F5155" t="inlineStr">
        <is>
          <t>UAE</t>
        </is>
      </c>
      <c r="G5155" t="inlineStr">
        <is>
          <t>Hilux</t>
        </is>
      </c>
      <c r="H5155" t="inlineStr">
        <is>
          <t>Dealer retail</t>
        </is>
      </c>
      <c r="I5155" t="inlineStr">
        <is>
          <t>Company fleet</t>
        </is>
      </c>
      <c r="J5155" t="inlineStr">
        <is>
          <t>Kofi Mensah</t>
        </is>
      </c>
      <c r="K5155" s="70" t="n">
        <v>12</v>
      </c>
      <c r="L5155" s="71" t="n">
        <v>4213230.17</v>
      </c>
      <c r="M5155" s="71" t="n">
        <v>50558762.04</v>
      </c>
      <c r="N5155" s="71" t="n">
        <v>2527938.1</v>
      </c>
      <c r="O5155" s="71" t="n">
        <v>48030823.94</v>
      </c>
      <c r="P5155" s="71" t="n">
        <v>39301975.09</v>
      </c>
      <c r="Q5155" s="71" t="n">
        <v>8728848.85</v>
      </c>
      <c r="R5155" t="inlineStr">
        <is>
          <t>DB-03</t>
        </is>
      </c>
      <c r="S5155" t="inlineStr">
        <is>
          <t>Diesel</t>
        </is>
      </c>
      <c r="T5155" s="70" t="n">
        <v>13</v>
      </c>
      <c r="U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TY105147</t>
        </is>
      </c>
      <c r="B5156" s="68" t="n">
        <v>46341</v>
      </c>
      <c r="C5156" s="69" t="n">
        <v>2026</v>
      </c>
      <c r="D5156" t="inlineStr">
        <is>
          <t>Nov</t>
        </is>
      </c>
      <c r="E5156" t="inlineStr">
        <is>
          <t>North America</t>
        </is>
      </c>
      <c r="F5156" t="inlineStr">
        <is>
          <t>Canada</t>
        </is>
      </c>
      <c r="G5156" t="inlineStr">
        <is>
          <t>bZ4X</t>
        </is>
      </c>
      <c r="H5156" t="inlineStr">
        <is>
          <t>Dealer retail</t>
        </is>
      </c>
      <c r="I5156" t="inlineStr">
        <is>
          <t>Private buyer</t>
        </is>
      </c>
      <c r="J5156" t="inlineStr">
        <is>
          <t>Yuki Sato</t>
        </is>
      </c>
      <c r="K5156" s="70" t="n">
        <v>23</v>
      </c>
      <c r="L5156" s="71" t="n">
        <v>6577078.37</v>
      </c>
      <c r="M5156" s="71" t="n">
        <v>151272802.51</v>
      </c>
      <c r="N5156" s="71" t="n">
        <v>7563640.13</v>
      </c>
      <c r="O5156" s="71" t="n">
        <v>143709162.38</v>
      </c>
      <c r="P5156" s="71" t="n">
        <v>126991168.16</v>
      </c>
      <c r="Q5156" s="71" t="n">
        <v>16717994.22</v>
      </c>
      <c r="R5156" t="inlineStr">
        <is>
          <t>TO-03</t>
        </is>
      </c>
      <c r="S5156" t="inlineStr">
        <is>
          <t>EV</t>
        </is>
      </c>
      <c r="T5156" s="70" t="n">
        <v>23</v>
      </c>
      <c r="U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TY105148</t>
        </is>
      </c>
      <c r="B5157" s="68" t="n">
        <v>46342</v>
      </c>
      <c r="C5157" s="69" t="n">
        <v>2026</v>
      </c>
      <c r="D5157" t="inlineStr">
        <is>
          <t>Nov</t>
        </is>
      </c>
      <c r="E5157" t="inlineStr">
        <is>
          <t>Asia</t>
        </is>
      </c>
      <c r="F5157" t="inlineStr">
        <is>
          <t>Thailand</t>
        </is>
      </c>
      <c r="G5157" t="inlineStr">
        <is>
          <t>RAV4</t>
        </is>
      </c>
      <c r="H5157" t="inlineStr">
        <is>
          <t>Dealer retail</t>
        </is>
      </c>
      <c r="I5157" t="inlineStr">
        <is>
          <t>Private buyer</t>
        </is>
      </c>
      <c r="J5157" t="inlineStr">
        <is>
          <t>Hiroshi Tanaka</t>
        </is>
      </c>
      <c r="K5157" s="70" t="n">
        <v>10</v>
      </c>
      <c r="L5157" s="71" t="n">
        <v>3947040.98</v>
      </c>
      <c r="M5157" s="71" t="n">
        <v>39470409.8</v>
      </c>
      <c r="N5157" s="71" t="n">
        <v>789408.2</v>
      </c>
      <c r="O5157" s="71" t="n">
        <v>38681001.6</v>
      </c>
      <c r="P5157" s="71" t="n">
        <v>29450862.39</v>
      </c>
      <c r="Q5157" s="71" t="n">
        <v>9230139.210000001</v>
      </c>
      <c r="R5157" t="inlineStr">
        <is>
          <t>BK-02</t>
        </is>
      </c>
      <c r="S5157" t="inlineStr">
        <is>
          <t>Petrol</t>
        </is>
      </c>
      <c r="T5157" s="70" t="n">
        <v>10</v>
      </c>
      <c r="U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TY105149</t>
        </is>
      </c>
      <c r="B5158" s="68" t="n">
        <v>46342</v>
      </c>
      <c r="C5158" s="69" t="n">
        <v>2026</v>
      </c>
      <c r="D5158" t="inlineStr">
        <is>
          <t>Nov</t>
        </is>
      </c>
      <c r="E5158" t="inlineStr">
        <is>
          <t>Japan</t>
        </is>
      </c>
      <c r="F5158" t="inlineStr">
        <is>
          <t>Japan</t>
        </is>
      </c>
      <c r="G5158" t="inlineStr">
        <is>
          <t>RAV4</t>
        </is>
      </c>
      <c r="H5158" t="inlineStr">
        <is>
          <t>Dealer retail</t>
        </is>
      </c>
      <c r="I5158" t="inlineStr">
        <is>
          <t>Private buyer</t>
        </is>
      </c>
      <c r="J5158" t="inlineStr">
        <is>
          <t>Hiroshi Tanaka</t>
        </is>
      </c>
      <c r="K5158" s="70" t="n">
        <v>17</v>
      </c>
      <c r="L5158" s="71" t="n">
        <v>3739855.26</v>
      </c>
      <c r="M5158" s="71" t="n">
        <v>63577539.42</v>
      </c>
      <c r="N5158" s="71" t="n">
        <v>1271550.79</v>
      </c>
      <c r="O5158" s="71" t="n">
        <v>62305988.63</v>
      </c>
      <c r="P5158" s="71" t="n">
        <v>48199133.15</v>
      </c>
      <c r="Q5158" s="71" t="n">
        <v>14106855.48</v>
      </c>
      <c r="R5158" t="inlineStr">
        <is>
          <t>NG-03</t>
        </is>
      </c>
      <c r="S5158" t="inlineStr">
        <is>
          <t>Hybrid</t>
        </is>
      </c>
      <c r="T5158" s="70" t="n">
        <v>16</v>
      </c>
      <c r="U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TY105150</t>
        </is>
      </c>
      <c r="B5159" s="68" t="n">
        <v>46342</v>
      </c>
      <c r="C5159" s="69" t="n">
        <v>2026</v>
      </c>
      <c r="D5159" t="inlineStr">
        <is>
          <t>Nov</t>
        </is>
      </c>
      <c r="E5159" t="inlineStr">
        <is>
          <t>Japan</t>
        </is>
      </c>
      <c r="F5159" t="inlineStr">
        <is>
          <t>Japan</t>
        </is>
      </c>
      <c r="G5159" t="inlineStr">
        <is>
          <t>Corolla</t>
        </is>
      </c>
      <c r="H5159" t="inlineStr">
        <is>
          <t>Fleet</t>
        </is>
      </c>
      <c r="I5159" t="inlineStr">
        <is>
          <t>Private buyer</t>
        </is>
      </c>
      <c r="J5159" t="inlineStr">
        <is>
          <t>Olivia Brown</t>
        </is>
      </c>
      <c r="K5159" s="70" t="n">
        <v>39</v>
      </c>
      <c r="L5159" s="71" t="n">
        <v>2887819.69</v>
      </c>
      <c r="M5159" s="71" t="n">
        <v>112624967.91</v>
      </c>
      <c r="N5159" s="71" t="n">
        <v>0</v>
      </c>
      <c r="O5159" s="71" t="n">
        <v>112624967.91</v>
      </c>
      <c r="P5159" s="71" t="n">
        <v>86182276.95999999</v>
      </c>
      <c r="Q5159" s="71" t="n">
        <v>26442690.95</v>
      </c>
      <c r="R5159" t="inlineStr">
        <is>
          <t>TK-04</t>
        </is>
      </c>
      <c r="S5159" t="inlineStr">
        <is>
          <t>Hybrid</t>
        </is>
      </c>
      <c r="T5159" s="70" t="n">
        <v>38</v>
      </c>
      <c r="U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TY105151</t>
        </is>
      </c>
      <c r="B5160" s="68" t="n">
        <v>46342</v>
      </c>
      <c r="C5160" s="69" t="n">
        <v>2026</v>
      </c>
      <c r="D5160" t="inlineStr">
        <is>
          <t>Nov</t>
        </is>
      </c>
      <c r="E5160" t="inlineStr">
        <is>
          <t>North America</t>
        </is>
      </c>
      <c r="F5160" t="inlineStr">
        <is>
          <t>Canada</t>
        </is>
      </c>
      <c r="G5160" t="inlineStr">
        <is>
          <t>RAV4</t>
        </is>
      </c>
      <c r="H5160" t="inlineStr">
        <is>
          <t>Dealer retail</t>
        </is>
      </c>
      <c r="I5160" t="inlineStr">
        <is>
          <t>Private buyer</t>
        </is>
      </c>
      <c r="J5160" t="inlineStr">
        <is>
          <t>Shraddha Kulkarni</t>
        </is>
      </c>
      <c r="K5160" s="70" t="n">
        <v>47</v>
      </c>
      <c r="L5160" s="71" t="n">
        <v>3605633.21</v>
      </c>
      <c r="M5160" s="71" t="n">
        <v>169464760.87</v>
      </c>
      <c r="N5160" s="71" t="n">
        <v>0</v>
      </c>
      <c r="O5160" s="71" t="n">
        <v>169464760.87</v>
      </c>
      <c r="P5160" s="71" t="n">
        <v>128338375.76</v>
      </c>
      <c r="Q5160" s="71" t="n">
        <v>41126385.11</v>
      </c>
      <c r="R5160" t="inlineStr">
        <is>
          <t>TO-01</t>
        </is>
      </c>
      <c r="S5160" t="inlineStr">
        <is>
          <t>Petrol</t>
        </is>
      </c>
      <c r="T5160" s="70" t="n">
        <v>45</v>
      </c>
      <c r="U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TY105152</t>
        </is>
      </c>
      <c r="B5161" s="68" t="n">
        <v>46342</v>
      </c>
      <c r="C5161" s="69" t="n">
        <v>2026</v>
      </c>
      <c r="D5161" t="inlineStr">
        <is>
          <t>Nov</t>
        </is>
      </c>
      <c r="E5161" t="inlineStr">
        <is>
          <t>Europe</t>
        </is>
      </c>
      <c r="F5161" t="inlineStr">
        <is>
          <t>UK</t>
        </is>
      </c>
      <c r="G5161" t="inlineStr">
        <is>
          <t>RAV4</t>
        </is>
      </c>
      <c r="H5161" t="inlineStr">
        <is>
          <t>Dealer retail</t>
        </is>
      </c>
      <c r="I5161" t="inlineStr">
        <is>
          <t>Government</t>
        </is>
      </c>
      <c r="J5161" t="inlineStr">
        <is>
          <t>Yuki Sato</t>
        </is>
      </c>
      <c r="K5161" s="70" t="n">
        <v>11</v>
      </c>
      <c r="L5161" s="71" t="n">
        <v>3940751</v>
      </c>
      <c r="M5161" s="71" t="n">
        <v>43348261</v>
      </c>
      <c r="N5161" s="71" t="n">
        <v>2167413.05</v>
      </c>
      <c r="O5161" s="71" t="n">
        <v>41180847.95</v>
      </c>
      <c r="P5161" s="71" t="n">
        <v>31438226.07</v>
      </c>
      <c r="Q5161" s="71" t="n">
        <v>9742621.880000001</v>
      </c>
      <c r="R5161" t="inlineStr">
        <is>
          <t>LN-01</t>
        </is>
      </c>
      <c r="S5161" t="inlineStr">
        <is>
          <t>Hybrid</t>
        </is>
      </c>
      <c r="T5161" s="70" t="n">
        <v>11</v>
      </c>
      <c r="U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TY105153</t>
        </is>
      </c>
      <c r="B5162" s="68" t="n">
        <v>46342</v>
      </c>
      <c r="C5162" s="69" t="n">
        <v>2026</v>
      </c>
      <c r="D5162" t="inlineStr">
        <is>
          <t>Nov</t>
        </is>
      </c>
      <c r="E5162" t="inlineStr">
        <is>
          <t>Japan</t>
        </is>
      </c>
      <c r="F5162" t="inlineStr">
        <is>
          <t>Japan</t>
        </is>
      </c>
      <c r="G5162" t="inlineStr">
        <is>
          <t>RAV4</t>
        </is>
      </c>
      <c r="H5162" t="inlineStr">
        <is>
          <t>Dealer retail</t>
        </is>
      </c>
      <c r="I5162" t="inlineStr">
        <is>
          <t>Company fleet</t>
        </is>
      </c>
      <c r="J5162" t="inlineStr">
        <is>
          <t>Aisha Bello</t>
        </is>
      </c>
      <c r="K5162" s="70" t="n">
        <v>2</v>
      </c>
      <c r="L5162" s="71" t="n">
        <v>3601835.07</v>
      </c>
      <c r="M5162" s="71" t="n">
        <v>7203670.14</v>
      </c>
      <c r="N5162" s="71" t="n">
        <v>216110.1</v>
      </c>
      <c r="O5162" s="71" t="n">
        <v>6987560.04</v>
      </c>
      <c r="P5162" s="71" t="n">
        <v>5772832.91</v>
      </c>
      <c r="Q5162" s="71" t="n">
        <v>1214727.13</v>
      </c>
      <c r="R5162" t="inlineStr">
        <is>
          <t>NG-02</t>
        </is>
      </c>
      <c r="S5162" t="inlineStr">
        <is>
          <t>Hybrid</t>
        </is>
      </c>
      <c r="T5162" s="70" t="n">
        <v>2</v>
      </c>
      <c r="U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TY105154</t>
        </is>
      </c>
      <c r="B5163" s="68" t="n">
        <v>46342</v>
      </c>
      <c r="C5163" s="69" t="n">
        <v>2026</v>
      </c>
      <c r="D5163" t="inlineStr">
        <is>
          <t>Nov</t>
        </is>
      </c>
      <c r="E5163" t="inlineStr">
        <is>
          <t>North America</t>
        </is>
      </c>
      <c r="F5163" t="inlineStr">
        <is>
          <t>Canada</t>
        </is>
      </c>
      <c r="G5163" t="inlineStr">
        <is>
          <t>Corolla</t>
        </is>
      </c>
      <c r="H5163" t="inlineStr">
        <is>
          <t>Dealer retail</t>
        </is>
      </c>
      <c r="I5163" t="inlineStr">
        <is>
          <t>Private buyer</t>
        </is>
      </c>
      <c r="J5163" t="inlineStr">
        <is>
          <t>Olivia Brown</t>
        </is>
      </c>
      <c r="K5163" s="70" t="n">
        <v>42</v>
      </c>
      <c r="L5163" s="71" t="n">
        <v>2843697.14</v>
      </c>
      <c r="M5163" s="71" t="n">
        <v>119435279.88</v>
      </c>
      <c r="N5163" s="71" t="n">
        <v>0</v>
      </c>
      <c r="O5163" s="71" t="n">
        <v>119435279.88</v>
      </c>
      <c r="P5163" s="71" t="n">
        <v>96797816.58</v>
      </c>
      <c r="Q5163" s="71" t="n">
        <v>22637463.3</v>
      </c>
      <c r="R5163" t="inlineStr">
        <is>
          <t>TO-01</t>
        </is>
      </c>
      <c r="S5163" t="inlineStr">
        <is>
          <t>Hybrid</t>
        </is>
      </c>
      <c r="T5163" s="70" t="n">
        <v>44</v>
      </c>
      <c r="U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TY105155</t>
        </is>
      </c>
      <c r="B5164" s="68" t="n">
        <v>46342</v>
      </c>
      <c r="C5164" s="69" t="n">
        <v>2026</v>
      </c>
      <c r="D5164" t="inlineStr">
        <is>
          <t>Nov</t>
        </is>
      </c>
      <c r="E5164" t="inlineStr">
        <is>
          <t>North America</t>
        </is>
      </c>
      <c r="F5164" t="inlineStr">
        <is>
          <t>Canada</t>
        </is>
      </c>
      <c r="G5164" t="inlineStr">
        <is>
          <t>Camry</t>
        </is>
      </c>
      <c r="H5164" t="inlineStr">
        <is>
          <t>Dealer retail</t>
        </is>
      </c>
      <c r="I5164" t="inlineStr">
        <is>
          <t>Private buyer</t>
        </is>
      </c>
      <c r="J5164" t="inlineStr">
        <is>
          <t>Mei Lin</t>
        </is>
      </c>
      <c r="K5164" s="70" t="n">
        <v>3</v>
      </c>
      <c r="L5164" s="71" t="n">
        <v>3765471.25</v>
      </c>
      <c r="M5164" s="71" t="n">
        <v>11296413.75</v>
      </c>
      <c r="N5164" s="71" t="n">
        <v>225928.27</v>
      </c>
      <c r="O5164" s="71" t="n">
        <v>11070485.48</v>
      </c>
      <c r="P5164" s="71" t="n">
        <v>9611202.77</v>
      </c>
      <c r="Q5164" s="71" t="n">
        <v>1459282.71</v>
      </c>
      <c r="R5164" t="inlineStr">
        <is>
          <t>TO-02</t>
        </is>
      </c>
      <c r="S5164" t="inlineStr">
        <is>
          <t>Petrol</t>
        </is>
      </c>
      <c r="T5164" s="70" t="n">
        <v>3</v>
      </c>
      <c r="U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TY105156</t>
        </is>
      </c>
      <c r="B5165" s="68" t="n">
        <v>46342</v>
      </c>
      <c r="C5165" s="69" t="n">
        <v>2026</v>
      </c>
      <c r="D5165" t="inlineStr">
        <is>
          <t>Nov</t>
        </is>
      </c>
      <c r="E5165" t="inlineStr">
        <is>
          <t>Japan</t>
        </is>
      </c>
      <c r="F5165" t="inlineStr">
        <is>
          <t>Japan</t>
        </is>
      </c>
      <c r="G5165" t="inlineStr">
        <is>
          <t>Corolla</t>
        </is>
      </c>
      <c r="H5165" t="inlineStr">
        <is>
          <t>Dealer retail</t>
        </is>
      </c>
      <c r="I5165" t="inlineStr">
        <is>
          <t>Private buyer</t>
        </is>
      </c>
      <c r="J5165" t="inlineStr">
        <is>
          <t>Lucas Martin</t>
        </is>
      </c>
      <c r="K5165" s="70" t="n">
        <v>7</v>
      </c>
      <c r="L5165" s="71" t="n">
        <v>2835373.62</v>
      </c>
      <c r="M5165" s="71" t="n">
        <v>19847615.34</v>
      </c>
      <c r="N5165" s="71" t="n">
        <v>396952.31</v>
      </c>
      <c r="O5165" s="71" t="n">
        <v>19450663.03</v>
      </c>
      <c r="P5165" s="71" t="n">
        <v>16095266.3</v>
      </c>
      <c r="Q5165" s="71" t="n">
        <v>3355396.73</v>
      </c>
      <c r="R5165" t="inlineStr">
        <is>
          <t>TK-03</t>
        </is>
      </c>
      <c r="S5165" t="inlineStr">
        <is>
          <t>Petrol</t>
        </is>
      </c>
      <c r="T5165" s="70" t="n">
        <v>7</v>
      </c>
      <c r="U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TY105157</t>
        </is>
      </c>
      <c r="B5166" s="68" t="n">
        <v>46342</v>
      </c>
      <c r="C5166" s="69" t="n">
        <v>2026</v>
      </c>
      <c r="D5166" t="inlineStr">
        <is>
          <t>Nov</t>
        </is>
      </c>
      <c r="E5166" t="inlineStr">
        <is>
          <t>Europe</t>
        </is>
      </c>
      <c r="F5166" t="inlineStr">
        <is>
          <t>UK</t>
        </is>
      </c>
      <c r="G5166" t="inlineStr">
        <is>
          <t>RAV4</t>
        </is>
      </c>
      <c r="H5166" t="inlineStr">
        <is>
          <t>Dealer retail</t>
        </is>
      </c>
      <c r="I5166" t="inlineStr">
        <is>
          <t>Private buyer</t>
        </is>
      </c>
      <c r="J5166" t="inlineStr">
        <is>
          <t>Lucas Martin</t>
        </is>
      </c>
      <c r="K5166" s="70" t="n">
        <v>10</v>
      </c>
      <c r="L5166" s="71" t="n">
        <v>3931177.47</v>
      </c>
      <c r="M5166" s="71" t="n">
        <v>39311774.7</v>
      </c>
      <c r="N5166" s="71" t="n">
        <v>1965588.74</v>
      </c>
      <c r="O5166" s="71" t="n">
        <v>37346185.96</v>
      </c>
      <c r="P5166" s="71" t="n">
        <v>29180831.34</v>
      </c>
      <c r="Q5166" s="71" t="n">
        <v>8165354.62</v>
      </c>
      <c r="R5166" t="inlineStr">
        <is>
          <t>LN-01</t>
        </is>
      </c>
      <c r="S5166" t="inlineStr">
        <is>
          <t>Hybrid</t>
        </is>
      </c>
      <c r="T5166" s="70" t="n">
        <v>10</v>
      </c>
      <c r="U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TY105158</t>
        </is>
      </c>
      <c r="B5167" s="68" t="n">
        <v>46342</v>
      </c>
      <c r="C5167" s="69" t="n">
        <v>2026</v>
      </c>
      <c r="D5167" t="inlineStr">
        <is>
          <t>Nov</t>
        </is>
      </c>
      <c r="E5167" t="inlineStr">
        <is>
          <t>Japan</t>
        </is>
      </c>
      <c r="F5167" t="inlineStr">
        <is>
          <t>Japan</t>
        </is>
      </c>
      <c r="G5167" t="inlineStr">
        <is>
          <t>Corolla</t>
        </is>
      </c>
      <c r="H5167" t="inlineStr">
        <is>
          <t>Dealer retail</t>
        </is>
      </c>
      <c r="I5167" t="inlineStr">
        <is>
          <t>Private buyer</t>
        </is>
      </c>
      <c r="J5167" t="inlineStr">
        <is>
          <t>Hiroshi Tanaka</t>
        </is>
      </c>
      <c r="K5167" s="70" t="n">
        <v>3</v>
      </c>
      <c r="L5167" s="71" t="n">
        <v>2913320.48</v>
      </c>
      <c r="M5167" s="71" t="n">
        <v>8739961.439999999</v>
      </c>
      <c r="N5167" s="71" t="n">
        <v>436998.07</v>
      </c>
      <c r="O5167" s="71" t="n">
        <v>8302963.37</v>
      </c>
      <c r="P5167" s="71" t="n">
        <v>6911728.75</v>
      </c>
      <c r="Q5167" s="71" t="n">
        <v>1391234.62</v>
      </c>
      <c r="R5167" t="inlineStr">
        <is>
          <t>OS-04</t>
        </is>
      </c>
      <c r="S5167" t="inlineStr">
        <is>
          <t>Petrol</t>
        </is>
      </c>
      <c r="T5167" s="70" t="n">
        <v>3</v>
      </c>
      <c r="U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TY105159</t>
        </is>
      </c>
      <c r="B5168" s="68" t="n">
        <v>46342</v>
      </c>
      <c r="C5168" s="69" t="n">
        <v>2026</v>
      </c>
      <c r="D5168" t="inlineStr">
        <is>
          <t>Nov</t>
        </is>
      </c>
      <c r="E5168" t="inlineStr">
        <is>
          <t>North America</t>
        </is>
      </c>
      <c r="F5168" t="inlineStr">
        <is>
          <t>USA</t>
        </is>
      </c>
      <c r="G5168" t="inlineStr">
        <is>
          <t>RAV4</t>
        </is>
      </c>
      <c r="H5168" t="inlineStr">
        <is>
          <t>Dealer retail</t>
        </is>
      </c>
      <c r="I5168" t="inlineStr">
        <is>
          <t>Private buyer</t>
        </is>
      </c>
      <c r="J5168" t="inlineStr">
        <is>
          <t>Lucas Martin</t>
        </is>
      </c>
      <c r="K5168" s="70" t="n">
        <v>47</v>
      </c>
      <c r="L5168" s="71" t="n">
        <v>3801243.92</v>
      </c>
      <c r="M5168" s="71" t="n">
        <v>178658464.24</v>
      </c>
      <c r="N5168" s="71" t="n">
        <v>5359753.93</v>
      </c>
      <c r="O5168" s="71" t="n">
        <v>173298710.31</v>
      </c>
      <c r="P5168" s="71" t="n">
        <v>133161991.45</v>
      </c>
      <c r="Q5168" s="71" t="n">
        <v>40136718.86</v>
      </c>
      <c r="R5168" t="inlineStr">
        <is>
          <t>LA-02</t>
        </is>
      </c>
      <c r="S5168" t="inlineStr">
        <is>
          <t>Hybrid</t>
        </is>
      </c>
      <c r="T5168" s="70" t="n">
        <v>49</v>
      </c>
      <c r="U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TY105160</t>
        </is>
      </c>
      <c r="B5169" s="68" t="n">
        <v>46343</v>
      </c>
      <c r="C5169" s="69" t="n">
        <v>2026</v>
      </c>
      <c r="D5169" t="inlineStr">
        <is>
          <t>Nov</t>
        </is>
      </c>
      <c r="E5169" t="inlineStr">
        <is>
          <t>Asia</t>
        </is>
      </c>
      <c r="F5169" t="inlineStr">
        <is>
          <t>India</t>
        </is>
      </c>
      <c r="G5169" t="inlineStr">
        <is>
          <t>Hilux</t>
        </is>
      </c>
      <c r="H5169" t="inlineStr">
        <is>
          <t>Online reservation</t>
        </is>
      </c>
      <c r="I5169" t="inlineStr">
        <is>
          <t>Private buyer</t>
        </is>
      </c>
      <c r="J5169" t="inlineStr">
        <is>
          <t>Kofi Mensah</t>
        </is>
      </c>
      <c r="K5169" s="70" t="n">
        <v>32</v>
      </c>
      <c r="L5169" s="71" t="n">
        <v>4297789.05</v>
      </c>
      <c r="M5169" s="71" t="n">
        <v>137529249.6</v>
      </c>
      <c r="N5169" s="71" t="n">
        <v>0</v>
      </c>
      <c r="O5169" s="71" t="n">
        <v>137529249.6</v>
      </c>
      <c r="P5169" s="71" t="n">
        <v>101236312.15</v>
      </c>
      <c r="Q5169" s="71" t="n">
        <v>36292937.45</v>
      </c>
      <c r="R5169" t="inlineStr">
        <is>
          <t>DL-01</t>
        </is>
      </c>
      <c r="S5169" t="inlineStr">
        <is>
          <t>Diesel</t>
        </is>
      </c>
      <c r="T5169" s="70" t="n">
        <v>31</v>
      </c>
      <c r="U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TY105161</t>
        </is>
      </c>
      <c r="B5170" s="68" t="n">
        <v>46343</v>
      </c>
      <c r="C5170" s="69" t="n">
        <v>2026</v>
      </c>
      <c r="D5170" t="inlineStr">
        <is>
          <t>Nov</t>
        </is>
      </c>
      <c r="E5170" t="inlineStr">
        <is>
          <t>Asia</t>
        </is>
      </c>
      <c r="F5170" t="inlineStr">
        <is>
          <t>Thailand</t>
        </is>
      </c>
      <c r="G5170" t="inlineStr">
        <is>
          <t>Camry</t>
        </is>
      </c>
      <c r="H5170" t="inlineStr">
        <is>
          <t>Dealer retail</t>
        </is>
      </c>
      <c r="I5170" t="inlineStr">
        <is>
          <t>Private buyer</t>
        </is>
      </c>
      <c r="J5170" t="inlineStr">
        <is>
          <t>Ravindra Patil</t>
        </is>
      </c>
      <c r="K5170" s="70" t="n">
        <v>10</v>
      </c>
      <c r="L5170" s="71" t="n">
        <v>4056834.35</v>
      </c>
      <c r="M5170" s="71" t="n">
        <v>40568343.5</v>
      </c>
      <c r="N5170" s="71" t="n">
        <v>0</v>
      </c>
      <c r="O5170" s="71" t="n">
        <v>40568343.5</v>
      </c>
      <c r="P5170" s="71" t="n">
        <v>31384769.14</v>
      </c>
      <c r="Q5170" s="71" t="n">
        <v>9183574.359999999</v>
      </c>
      <c r="R5170" t="inlineStr">
        <is>
          <t>BK-02</t>
        </is>
      </c>
      <c r="S5170" t="inlineStr">
        <is>
          <t>Petrol</t>
        </is>
      </c>
      <c r="T5170" s="70" t="n">
        <v>11</v>
      </c>
      <c r="U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TY105162</t>
        </is>
      </c>
      <c r="B5171" s="68" t="n">
        <v>46343</v>
      </c>
      <c r="C5171" s="69" t="n">
        <v>2026</v>
      </c>
      <c r="D5171" t="inlineStr">
        <is>
          <t>Nov</t>
        </is>
      </c>
      <c r="E5171" t="inlineStr">
        <is>
          <t>Japan</t>
        </is>
      </c>
      <c r="F5171" t="inlineStr">
        <is>
          <t>Japan</t>
        </is>
      </c>
      <c r="G5171" t="inlineStr">
        <is>
          <t>RAV4</t>
        </is>
      </c>
      <c r="H5171" t="inlineStr">
        <is>
          <t>Dealer retail</t>
        </is>
      </c>
      <c r="I5171" t="inlineStr">
        <is>
          <t>Private buyer</t>
        </is>
      </c>
      <c r="J5171" t="inlineStr">
        <is>
          <t>Ravindra Patil</t>
        </is>
      </c>
      <c r="K5171" s="70" t="n">
        <v>43</v>
      </c>
      <c r="L5171" s="71" t="n">
        <v>3866216.19</v>
      </c>
      <c r="M5171" s="71" t="n">
        <v>166247296.17</v>
      </c>
      <c r="N5171" s="71" t="n">
        <v>4987418.89</v>
      </c>
      <c r="O5171" s="71" t="n">
        <v>161259877.28</v>
      </c>
      <c r="P5171" s="71" t="n">
        <v>122015072.91</v>
      </c>
      <c r="Q5171" s="71" t="n">
        <v>39244804.37</v>
      </c>
      <c r="R5171" t="inlineStr">
        <is>
          <t>TK-04</t>
        </is>
      </c>
      <c r="S5171" t="inlineStr">
        <is>
          <t>Petrol</t>
        </is>
      </c>
      <c r="T5171" s="70" t="n">
        <v>43</v>
      </c>
      <c r="U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TY105163</t>
        </is>
      </c>
      <c r="B5172" s="68" t="n">
        <v>46344</v>
      </c>
      <c r="C5172" s="69" t="n">
        <v>2026</v>
      </c>
      <c r="D5172" t="inlineStr">
        <is>
          <t>Nov</t>
        </is>
      </c>
      <c r="E5172" t="inlineStr">
        <is>
          <t>Middle East</t>
        </is>
      </c>
      <c r="F5172" t="inlineStr">
        <is>
          <t>UAE</t>
        </is>
      </c>
      <c r="G5172" t="inlineStr">
        <is>
          <t>RAV4</t>
        </is>
      </c>
      <c r="H5172" t="inlineStr">
        <is>
          <t>Fleet</t>
        </is>
      </c>
      <c r="I5172" t="inlineStr">
        <is>
          <t>Private buyer</t>
        </is>
      </c>
      <c r="J5172" t="inlineStr">
        <is>
          <t>Mei Lin</t>
        </is>
      </c>
      <c r="K5172" s="70" t="n">
        <v>39</v>
      </c>
      <c r="L5172" s="71" t="n">
        <v>3958904.19</v>
      </c>
      <c r="M5172" s="71" t="n">
        <v>154397263.41</v>
      </c>
      <c r="N5172" s="71" t="n">
        <v>0</v>
      </c>
      <c r="O5172" s="71" t="n">
        <v>154397263.41</v>
      </c>
      <c r="P5172" s="71" t="n">
        <v>111433790.8</v>
      </c>
      <c r="Q5172" s="71" t="n">
        <v>42963472.61</v>
      </c>
      <c r="R5172" t="inlineStr">
        <is>
          <t>DB-04</t>
        </is>
      </c>
      <c r="S5172" t="inlineStr">
        <is>
          <t>Petrol</t>
        </is>
      </c>
      <c r="T5172" s="70" t="n">
        <v>41</v>
      </c>
      <c r="U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TY105164</t>
        </is>
      </c>
      <c r="B5173" s="68" t="n">
        <v>46344</v>
      </c>
      <c r="C5173" s="69" t="n">
        <v>2026</v>
      </c>
      <c r="D5173" t="inlineStr">
        <is>
          <t>Nov</t>
        </is>
      </c>
      <c r="E5173" t="inlineStr">
        <is>
          <t>North America</t>
        </is>
      </c>
      <c r="F5173" t="inlineStr">
        <is>
          <t>USA</t>
        </is>
      </c>
      <c r="G5173" t="inlineStr">
        <is>
          <t>Camry</t>
        </is>
      </c>
      <c r="H5173" t="inlineStr">
        <is>
          <t>Dealer retail</t>
        </is>
      </c>
      <c r="I5173" t="inlineStr">
        <is>
          <t>Private buyer</t>
        </is>
      </c>
      <c r="J5173" t="inlineStr">
        <is>
          <t>Wei Chen</t>
        </is>
      </c>
      <c r="K5173" s="70" t="n">
        <v>29</v>
      </c>
      <c r="L5173" s="71" t="n">
        <v>4207033.2</v>
      </c>
      <c r="M5173" s="71" t="n">
        <v>122003962.8</v>
      </c>
      <c r="N5173" s="71" t="n">
        <v>0</v>
      </c>
      <c r="O5173" s="71" t="n">
        <v>122003962.8</v>
      </c>
      <c r="P5173" s="71" t="n">
        <v>91806022.25</v>
      </c>
      <c r="Q5173" s="71" t="n">
        <v>30197940.55</v>
      </c>
      <c r="R5173" t="inlineStr">
        <is>
          <t>LA-03</t>
        </is>
      </c>
      <c r="S5173" t="inlineStr">
        <is>
          <t>Hybrid</t>
        </is>
      </c>
      <c r="T5173" s="70" t="n">
        <v>29</v>
      </c>
      <c r="U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TY105165</t>
        </is>
      </c>
      <c r="B5174" s="68" t="n">
        <v>46344</v>
      </c>
      <c r="C5174" s="69" t="n">
        <v>2026</v>
      </c>
      <c r="D5174" t="inlineStr">
        <is>
          <t>Nov</t>
        </is>
      </c>
      <c r="E5174" t="inlineStr">
        <is>
          <t>Japan</t>
        </is>
      </c>
      <c r="F5174" t="inlineStr">
        <is>
          <t>Japan</t>
        </is>
      </c>
      <c r="G5174" t="inlineStr">
        <is>
          <t>RAV4</t>
        </is>
      </c>
      <c r="H5174" t="inlineStr">
        <is>
          <t>Dealer retail</t>
        </is>
      </c>
      <c r="I5174" t="inlineStr">
        <is>
          <t>Private buyer</t>
        </is>
      </c>
      <c r="J5174" t="inlineStr">
        <is>
          <t>Mei Lin</t>
        </is>
      </c>
      <c r="K5174" s="70" t="n">
        <v>54</v>
      </c>
      <c r="L5174" s="71" t="n">
        <v>3928316.29</v>
      </c>
      <c r="M5174" s="71" t="n">
        <v>212129079.66</v>
      </c>
      <c r="N5174" s="71" t="n">
        <v>4242581.59</v>
      </c>
      <c r="O5174" s="71" t="n">
        <v>207886498.07</v>
      </c>
      <c r="P5174" s="71" t="n">
        <v>157843098.75</v>
      </c>
      <c r="Q5174" s="71" t="n">
        <v>50043399.32</v>
      </c>
      <c r="R5174" t="inlineStr">
        <is>
          <t>TK-01</t>
        </is>
      </c>
      <c r="S5174" t="inlineStr">
        <is>
          <t>Hybrid</t>
        </is>
      </c>
      <c r="T5174" s="70" t="n">
        <v>56</v>
      </c>
      <c r="U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TY105166</t>
        </is>
      </c>
      <c r="B5175" s="68" t="n">
        <v>46344</v>
      </c>
      <c r="C5175" s="69" t="n">
        <v>2026</v>
      </c>
      <c r="D5175" t="inlineStr">
        <is>
          <t>Nov</t>
        </is>
      </c>
      <c r="E5175" t="inlineStr">
        <is>
          <t>Asia</t>
        </is>
      </c>
      <c r="F5175" t="inlineStr">
        <is>
          <t>India</t>
        </is>
      </c>
      <c r="G5175" t="inlineStr">
        <is>
          <t>RAV4</t>
        </is>
      </c>
      <c r="H5175" t="inlineStr">
        <is>
          <t>Fleet</t>
        </is>
      </c>
      <c r="I5175" t="inlineStr">
        <is>
          <t>Private buyer</t>
        </is>
      </c>
      <c r="J5175" t="inlineStr">
        <is>
          <t>Mei Lin</t>
        </is>
      </c>
      <c r="K5175" s="70" t="n">
        <v>9</v>
      </c>
      <c r="L5175" s="71" t="n">
        <v>3636436.09</v>
      </c>
      <c r="M5175" s="71" t="n">
        <v>32727924.81</v>
      </c>
      <c r="N5175" s="71" t="n">
        <v>981837.74</v>
      </c>
      <c r="O5175" s="71" t="n">
        <v>31746087.07</v>
      </c>
      <c r="P5175" s="71" t="n">
        <v>24995445.92</v>
      </c>
      <c r="Q5175" s="71" t="n">
        <v>6750641.15</v>
      </c>
      <c r="R5175" t="inlineStr">
        <is>
          <t>DL-01</t>
        </is>
      </c>
      <c r="S5175" t="inlineStr">
        <is>
          <t>Hybrid</t>
        </is>
      </c>
      <c r="T5175" s="70" t="n">
        <v>9</v>
      </c>
      <c r="U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TY105167</t>
        </is>
      </c>
      <c r="B5176" s="68" t="n">
        <v>46344</v>
      </c>
      <c r="C5176" s="69" t="n">
        <v>2026</v>
      </c>
      <c r="D5176" t="inlineStr">
        <is>
          <t>Nov</t>
        </is>
      </c>
      <c r="E5176" t="inlineStr">
        <is>
          <t>Europe</t>
        </is>
      </c>
      <c r="F5176" t="inlineStr">
        <is>
          <t>France</t>
        </is>
      </c>
      <c r="G5176" t="inlineStr">
        <is>
          <t>Camry</t>
        </is>
      </c>
      <c r="H5176" t="inlineStr">
        <is>
          <t>Dealer retail</t>
        </is>
      </c>
      <c r="I5176" t="inlineStr">
        <is>
          <t>Private buyer</t>
        </is>
      </c>
      <c r="J5176" t="inlineStr">
        <is>
          <t>Liam O'Brien</t>
        </is>
      </c>
      <c r="K5176" s="70" t="n">
        <v>30</v>
      </c>
      <c r="L5176" s="71" t="n">
        <v>4102233.35</v>
      </c>
      <c r="M5176" s="71" t="n">
        <v>123067000.5</v>
      </c>
      <c r="N5176" s="71" t="n">
        <v>6153350.03</v>
      </c>
      <c r="O5176" s="71" t="n">
        <v>116913650.47</v>
      </c>
      <c r="P5176" s="71" t="n">
        <v>97771312.39</v>
      </c>
      <c r="Q5176" s="71" t="n">
        <v>19142338.08</v>
      </c>
      <c r="R5176" t="inlineStr">
        <is>
          <t>PA-01</t>
        </is>
      </c>
      <c r="S5176" t="inlineStr">
        <is>
          <t>Petrol</t>
        </is>
      </c>
      <c r="T5176" s="70" t="n">
        <v>32</v>
      </c>
      <c r="U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TY105168</t>
        </is>
      </c>
      <c r="B5177" s="68" t="n">
        <v>46344</v>
      </c>
      <c r="C5177" s="69" t="n">
        <v>2026</v>
      </c>
      <c r="D5177" t="inlineStr">
        <is>
          <t>Nov</t>
        </is>
      </c>
      <c r="E5177" t="inlineStr">
        <is>
          <t>Asia</t>
        </is>
      </c>
      <c r="F5177" t="inlineStr">
        <is>
          <t>Indonesia</t>
        </is>
      </c>
      <c r="G5177" t="inlineStr">
        <is>
          <t>Hilux</t>
        </is>
      </c>
      <c r="H5177" t="inlineStr">
        <is>
          <t>Fleet</t>
        </is>
      </c>
      <c r="I5177" t="inlineStr">
        <is>
          <t>Private buyer</t>
        </is>
      </c>
      <c r="J5177" t="inlineStr">
        <is>
          <t>Fatima Al-Saud</t>
        </is>
      </c>
      <c r="K5177" s="70" t="n">
        <v>27</v>
      </c>
      <c r="L5177" s="71" t="n">
        <v>3933117.85</v>
      </c>
      <c r="M5177" s="71" t="n">
        <v>106194181.95</v>
      </c>
      <c r="N5177" s="71" t="n">
        <v>5309709.1</v>
      </c>
      <c r="O5177" s="71" t="n">
        <v>100884472.85</v>
      </c>
      <c r="P5177" s="71" t="n">
        <v>85926202.48</v>
      </c>
      <c r="Q5177" s="71" t="n">
        <v>14958270.37</v>
      </c>
      <c r="R5177" t="inlineStr">
        <is>
          <t>JK-04</t>
        </is>
      </c>
      <c r="S5177" t="inlineStr">
        <is>
          <t>Petrol</t>
        </is>
      </c>
      <c r="T5177" s="70" t="n">
        <v>29</v>
      </c>
      <c r="U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TY105169</t>
        </is>
      </c>
      <c r="B5178" s="68" t="n">
        <v>46344</v>
      </c>
      <c r="C5178" s="69" t="n">
        <v>2026</v>
      </c>
      <c r="D5178" t="inlineStr">
        <is>
          <t>Nov</t>
        </is>
      </c>
      <c r="E5178" t="inlineStr">
        <is>
          <t>Europe</t>
        </is>
      </c>
      <c r="F5178" t="inlineStr">
        <is>
          <t>Germany</t>
        </is>
      </c>
      <c r="G5178" t="inlineStr">
        <is>
          <t>Corolla</t>
        </is>
      </c>
      <c r="H5178" t="inlineStr">
        <is>
          <t>Fleet</t>
        </is>
      </c>
      <c r="I5178" t="inlineStr">
        <is>
          <t>Private buyer</t>
        </is>
      </c>
      <c r="J5178" t="inlineStr">
        <is>
          <t>Zoya Ahmed</t>
        </is>
      </c>
      <c r="K5178" s="70" t="n">
        <v>34</v>
      </c>
      <c r="L5178" s="71" t="n">
        <v>2673204.02</v>
      </c>
      <c r="M5178" s="71" t="n">
        <v>90888936.68000001</v>
      </c>
      <c r="N5178" s="71" t="n">
        <v>0</v>
      </c>
      <c r="O5178" s="71" t="n">
        <v>90888936.68000001</v>
      </c>
      <c r="P5178" s="71" t="n">
        <v>80130719.64</v>
      </c>
      <c r="Q5178" s="71" t="n">
        <v>10758217.04</v>
      </c>
      <c r="R5178" t="inlineStr">
        <is>
          <t>BE-04</t>
        </is>
      </c>
      <c r="S5178" t="inlineStr">
        <is>
          <t>Petrol</t>
        </is>
      </c>
      <c r="T5178" s="70" t="n">
        <v>38</v>
      </c>
      <c r="U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TY105170</t>
        </is>
      </c>
      <c r="B5179" s="68" t="n">
        <v>46344</v>
      </c>
      <c r="C5179" s="69" t="n">
        <v>2026</v>
      </c>
      <c r="D5179" t="inlineStr">
        <is>
          <t>Nov</t>
        </is>
      </c>
      <c r="E5179" t="inlineStr">
        <is>
          <t>North America</t>
        </is>
      </c>
      <c r="F5179" t="inlineStr">
        <is>
          <t>Canada</t>
        </is>
      </c>
      <c r="G5179" t="inlineStr">
        <is>
          <t>RAV4</t>
        </is>
      </c>
      <c r="H5179" t="inlineStr">
        <is>
          <t>Online reservation</t>
        </is>
      </c>
      <c r="I5179" t="inlineStr">
        <is>
          <t>Private buyer</t>
        </is>
      </c>
      <c r="J5179" t="inlineStr">
        <is>
          <t>Ana Costa</t>
        </is>
      </c>
      <c r="K5179" s="70" t="n">
        <v>25</v>
      </c>
      <c r="L5179" s="71" t="n">
        <v>3811582.53</v>
      </c>
      <c r="M5179" s="71" t="n">
        <v>95289563.25</v>
      </c>
      <c r="N5179" s="71" t="n">
        <v>0</v>
      </c>
      <c r="O5179" s="71" t="n">
        <v>95289563.25</v>
      </c>
      <c r="P5179" s="71" t="n">
        <v>69822504.87</v>
      </c>
      <c r="Q5179" s="71" t="n">
        <v>25467058.38</v>
      </c>
      <c r="R5179" t="inlineStr">
        <is>
          <t>TO-02</t>
        </is>
      </c>
      <c r="S5179" t="inlineStr">
        <is>
          <t>Hybrid</t>
        </is>
      </c>
      <c r="T5179" s="70" t="n">
        <v>27</v>
      </c>
      <c r="U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TY105171</t>
        </is>
      </c>
      <c r="B5180" s="68" t="n">
        <v>46344</v>
      </c>
      <c r="C5180" s="69" t="n">
        <v>2026</v>
      </c>
      <c r="D5180" t="inlineStr">
        <is>
          <t>Nov</t>
        </is>
      </c>
      <c r="E5180" t="inlineStr">
        <is>
          <t>North America</t>
        </is>
      </c>
      <c r="F5180" t="inlineStr">
        <is>
          <t>Canada</t>
        </is>
      </c>
      <c r="G5180" t="inlineStr">
        <is>
          <t>Prius</t>
        </is>
      </c>
      <c r="H5180" t="inlineStr">
        <is>
          <t>Fleet</t>
        </is>
      </c>
      <c r="I5180" t="inlineStr">
        <is>
          <t>Private buyer</t>
        </is>
      </c>
      <c r="J5180" t="inlineStr">
        <is>
          <t>Sara Rossi</t>
        </is>
      </c>
      <c r="K5180" s="70" t="n">
        <v>2</v>
      </c>
      <c r="L5180" s="71" t="n">
        <v>3536636.6</v>
      </c>
      <c r="M5180" s="71" t="n">
        <v>7073273.2</v>
      </c>
      <c r="N5180" s="71" t="n">
        <v>212198.2</v>
      </c>
      <c r="O5180" s="71" t="n">
        <v>6861075</v>
      </c>
      <c r="P5180" s="71" t="n">
        <v>5777945.06</v>
      </c>
      <c r="Q5180" s="71" t="n">
        <v>1083129.94</v>
      </c>
      <c r="R5180" t="inlineStr">
        <is>
          <t>TO-02</t>
        </is>
      </c>
      <c r="S5180" t="inlineStr">
        <is>
          <t>Hybrid</t>
        </is>
      </c>
      <c r="T5180" s="70" t="n">
        <v>2</v>
      </c>
      <c r="U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TY105172</t>
        </is>
      </c>
      <c r="B5181" s="68" t="n">
        <v>46344</v>
      </c>
      <c r="C5181" s="69" t="n">
        <v>2026</v>
      </c>
      <c r="D5181" t="inlineStr">
        <is>
          <t>Nov</t>
        </is>
      </c>
      <c r="E5181" t="inlineStr">
        <is>
          <t>Asia</t>
        </is>
      </c>
      <c r="F5181" t="inlineStr">
        <is>
          <t>Indonesia</t>
        </is>
      </c>
      <c r="G5181" t="inlineStr">
        <is>
          <t>Corolla</t>
        </is>
      </c>
      <c r="H5181" t="inlineStr">
        <is>
          <t>Dealer retail</t>
        </is>
      </c>
      <c r="I5181" t="inlineStr">
        <is>
          <t>Private buyer</t>
        </is>
      </c>
      <c r="J5181" t="inlineStr">
        <is>
          <t>Liam O'Brien</t>
        </is>
      </c>
      <c r="K5181" s="70" t="n">
        <v>9</v>
      </c>
      <c r="L5181" s="71" t="n">
        <v>2833305.52</v>
      </c>
      <c r="M5181" s="71" t="n">
        <v>25499749.68</v>
      </c>
      <c r="N5181" s="71" t="n">
        <v>1274987.48</v>
      </c>
      <c r="O5181" s="71" t="n">
        <v>24224762.2</v>
      </c>
      <c r="P5181" s="71" t="n">
        <v>20719796.37</v>
      </c>
      <c r="Q5181" s="71" t="n">
        <v>3504965.83</v>
      </c>
      <c r="R5181" t="inlineStr">
        <is>
          <t>JK-01</t>
        </is>
      </c>
      <c r="S5181" t="inlineStr">
        <is>
          <t>Petrol</t>
        </is>
      </c>
      <c r="T5181" s="70" t="n">
        <v>9</v>
      </c>
      <c r="U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TY105173</t>
        </is>
      </c>
      <c r="B5182" s="68" t="n">
        <v>46344</v>
      </c>
      <c r="C5182" s="69" t="n">
        <v>2026</v>
      </c>
      <c r="D5182" t="inlineStr">
        <is>
          <t>Nov</t>
        </is>
      </c>
      <c r="E5182" t="inlineStr">
        <is>
          <t>Japan</t>
        </is>
      </c>
      <c r="F5182" t="inlineStr">
        <is>
          <t>Japan</t>
        </is>
      </c>
      <c r="G5182" t="inlineStr">
        <is>
          <t>Corolla</t>
        </is>
      </c>
      <c r="H5182" t="inlineStr">
        <is>
          <t>Dealer retail</t>
        </is>
      </c>
      <c r="I5182" t="inlineStr">
        <is>
          <t>Private buyer</t>
        </is>
      </c>
      <c r="J5182" t="inlineStr">
        <is>
          <t>Hiroshi Tanaka</t>
        </is>
      </c>
      <c r="K5182" s="70" t="n">
        <v>40</v>
      </c>
      <c r="L5182" s="71" t="n">
        <v>2868406.14</v>
      </c>
      <c r="M5182" s="71" t="n">
        <v>114736245.6</v>
      </c>
      <c r="N5182" s="71" t="n">
        <v>3442087.37</v>
      </c>
      <c r="O5182" s="71" t="n">
        <v>111294158.23</v>
      </c>
      <c r="P5182" s="71" t="n">
        <v>93077132.81999999</v>
      </c>
      <c r="Q5182" s="71" t="n">
        <v>18217025.41</v>
      </c>
      <c r="R5182" t="inlineStr">
        <is>
          <t>TK-01</t>
        </is>
      </c>
      <c r="S5182" t="inlineStr">
        <is>
          <t>Petrol</t>
        </is>
      </c>
      <c r="T5182" s="70" t="n">
        <v>44</v>
      </c>
      <c r="U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TY105174</t>
        </is>
      </c>
      <c r="B5183" s="68" t="n">
        <v>46344</v>
      </c>
      <c r="C5183" s="69" t="n">
        <v>2026</v>
      </c>
      <c r="D5183" t="inlineStr">
        <is>
          <t>Nov</t>
        </is>
      </c>
      <c r="E5183" t="inlineStr">
        <is>
          <t>Japan</t>
        </is>
      </c>
      <c r="F5183" t="inlineStr">
        <is>
          <t>Japan</t>
        </is>
      </c>
      <c r="G5183" t="inlineStr">
        <is>
          <t>RAV4</t>
        </is>
      </c>
      <c r="H5183" t="inlineStr">
        <is>
          <t>Dealer retail</t>
        </is>
      </c>
      <c r="I5183" t="inlineStr">
        <is>
          <t>Private buyer</t>
        </is>
      </c>
      <c r="J5183" t="inlineStr">
        <is>
          <t>Olivia Brown</t>
        </is>
      </c>
      <c r="K5183" s="70" t="n">
        <v>40</v>
      </c>
      <c r="L5183" s="71" t="n">
        <v>3949423.73</v>
      </c>
      <c r="M5183" s="71" t="n">
        <v>157976949.2</v>
      </c>
      <c r="N5183" s="71" t="n">
        <v>4739308.48</v>
      </c>
      <c r="O5183" s="71" t="n">
        <v>153237640.72</v>
      </c>
      <c r="P5183" s="71" t="n">
        <v>109337991.24</v>
      </c>
      <c r="Q5183" s="71" t="n">
        <v>43899649.48</v>
      </c>
      <c r="R5183" t="inlineStr">
        <is>
          <t>TK-04</t>
        </is>
      </c>
      <c r="S5183" t="inlineStr">
        <is>
          <t>Hybrid</t>
        </is>
      </c>
      <c r="T5183" s="70" t="n">
        <v>40</v>
      </c>
      <c r="U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TY105175</t>
        </is>
      </c>
      <c r="B5184" s="68" t="n">
        <v>46344</v>
      </c>
      <c r="C5184" s="69" t="n">
        <v>2026</v>
      </c>
      <c r="D5184" t="inlineStr">
        <is>
          <t>Nov</t>
        </is>
      </c>
      <c r="E5184" t="inlineStr">
        <is>
          <t>Japan</t>
        </is>
      </c>
      <c r="F5184" t="inlineStr">
        <is>
          <t>Japan</t>
        </is>
      </c>
      <c r="G5184" t="inlineStr">
        <is>
          <t>RAV4</t>
        </is>
      </c>
      <c r="H5184" t="inlineStr">
        <is>
          <t>Dealer retail</t>
        </is>
      </c>
      <c r="I5184" t="inlineStr">
        <is>
          <t>Private buyer</t>
        </is>
      </c>
      <c r="J5184" t="inlineStr">
        <is>
          <t>Hiroshi Tanaka</t>
        </is>
      </c>
      <c r="K5184" s="70" t="n">
        <v>41</v>
      </c>
      <c r="L5184" s="71" t="n">
        <v>3930233.58</v>
      </c>
      <c r="M5184" s="71" t="n">
        <v>161139576.78</v>
      </c>
      <c r="N5184" s="71" t="n">
        <v>4834187.3</v>
      </c>
      <c r="O5184" s="71" t="n">
        <v>156305389.48</v>
      </c>
      <c r="P5184" s="71" t="n">
        <v>116567896.9</v>
      </c>
      <c r="Q5184" s="71" t="n">
        <v>39737492.58</v>
      </c>
      <c r="R5184" t="inlineStr">
        <is>
          <t>TK-03</t>
        </is>
      </c>
      <c r="S5184" t="inlineStr">
        <is>
          <t>Hybrid</t>
        </is>
      </c>
      <c r="T5184" s="70" t="n">
        <v>42</v>
      </c>
      <c r="U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TY105176</t>
        </is>
      </c>
      <c r="B5185" s="68" t="n">
        <v>46345</v>
      </c>
      <c r="C5185" s="69" t="n">
        <v>2026</v>
      </c>
      <c r="D5185" t="inlineStr">
        <is>
          <t>Nov</t>
        </is>
      </c>
      <c r="E5185" t="inlineStr">
        <is>
          <t>Europe</t>
        </is>
      </c>
      <c r="F5185" t="inlineStr">
        <is>
          <t>UK</t>
        </is>
      </c>
      <c r="G5185" t="inlineStr">
        <is>
          <t>Corolla</t>
        </is>
      </c>
      <c r="H5185" t="inlineStr">
        <is>
          <t>Online reservation</t>
        </is>
      </c>
      <c r="I5185" t="inlineStr">
        <is>
          <t>Company fleet</t>
        </is>
      </c>
      <c r="J5185" t="inlineStr">
        <is>
          <t>Emma Clarke</t>
        </is>
      </c>
      <c r="K5185" s="70" t="n">
        <v>11</v>
      </c>
      <c r="L5185" s="71" t="n">
        <v>2779752.69</v>
      </c>
      <c r="M5185" s="71" t="n">
        <v>30577279.59</v>
      </c>
      <c r="N5185" s="71" t="n">
        <v>917318.39</v>
      </c>
      <c r="O5185" s="71" t="n">
        <v>29659961.2</v>
      </c>
      <c r="P5185" s="71" t="n">
        <v>25779424.14</v>
      </c>
      <c r="Q5185" s="71" t="n">
        <v>3880537.06</v>
      </c>
      <c r="R5185" t="inlineStr">
        <is>
          <t>LN-02</t>
        </is>
      </c>
      <c r="S5185" t="inlineStr">
        <is>
          <t>Petrol</t>
        </is>
      </c>
      <c r="T5185" s="70" t="n">
        <v>11</v>
      </c>
      <c r="U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TY105177</t>
        </is>
      </c>
      <c r="B5186" s="68" t="n">
        <v>46345</v>
      </c>
      <c r="C5186" s="69" t="n">
        <v>2026</v>
      </c>
      <c r="D5186" t="inlineStr">
        <is>
          <t>Nov</t>
        </is>
      </c>
      <c r="E5186" t="inlineStr">
        <is>
          <t>Japan</t>
        </is>
      </c>
      <c r="F5186" t="inlineStr">
        <is>
          <t>Japan</t>
        </is>
      </c>
      <c r="G5186" t="inlineStr">
        <is>
          <t>RAV4</t>
        </is>
      </c>
      <c r="H5186" t="inlineStr">
        <is>
          <t>Fleet</t>
        </is>
      </c>
      <c r="I5186" t="inlineStr">
        <is>
          <t>Private buyer</t>
        </is>
      </c>
      <c r="J5186" t="inlineStr">
        <is>
          <t>Lucas Martin</t>
        </is>
      </c>
      <c r="K5186" s="70" t="n">
        <v>10</v>
      </c>
      <c r="L5186" s="71" t="n">
        <v>3776505.07</v>
      </c>
      <c r="M5186" s="71" t="n">
        <v>37765050.7</v>
      </c>
      <c r="N5186" s="71" t="n">
        <v>0</v>
      </c>
      <c r="O5186" s="71" t="n">
        <v>37765050.7</v>
      </c>
      <c r="P5186" s="71" t="n">
        <v>27797977.67</v>
      </c>
      <c r="Q5186" s="71" t="n">
        <v>9967073.029999999</v>
      </c>
      <c r="R5186" t="inlineStr">
        <is>
          <t>TK-01</t>
        </is>
      </c>
      <c r="S5186" t="inlineStr">
        <is>
          <t>Hybrid</t>
        </is>
      </c>
      <c r="T5186" s="70" t="n">
        <v>10</v>
      </c>
      <c r="U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TY105178</t>
        </is>
      </c>
      <c r="B5187" s="68" t="n">
        <v>46345</v>
      </c>
      <c r="C5187" s="69" t="n">
        <v>2026</v>
      </c>
      <c r="D5187" t="inlineStr">
        <is>
          <t>Nov</t>
        </is>
      </c>
      <c r="E5187" t="inlineStr">
        <is>
          <t>Middle East</t>
        </is>
      </c>
      <c r="F5187" t="inlineStr">
        <is>
          <t>Saudi Arabia</t>
        </is>
      </c>
      <c r="G5187" t="inlineStr">
        <is>
          <t>Corolla</t>
        </is>
      </c>
      <c r="H5187" t="inlineStr">
        <is>
          <t>Dealer retail</t>
        </is>
      </c>
      <c r="I5187" t="inlineStr">
        <is>
          <t>Private buyer</t>
        </is>
      </c>
      <c r="J5187" t="inlineStr">
        <is>
          <t>Omar Haddad</t>
        </is>
      </c>
      <c r="K5187" s="70" t="n">
        <v>17</v>
      </c>
      <c r="L5187" s="71" t="n">
        <v>2765975.45</v>
      </c>
      <c r="M5187" s="71" t="n">
        <v>47021582.65</v>
      </c>
      <c r="N5187" s="71" t="n">
        <v>2351079.13</v>
      </c>
      <c r="O5187" s="71" t="n">
        <v>44670503.52</v>
      </c>
      <c r="P5187" s="71" t="n">
        <v>37534026.66</v>
      </c>
      <c r="Q5187" s="71" t="n">
        <v>7136476.86</v>
      </c>
      <c r="R5187" t="inlineStr">
        <is>
          <t>RY-01</t>
        </is>
      </c>
      <c r="S5187" t="inlineStr">
        <is>
          <t>Hybrid</t>
        </is>
      </c>
      <c r="T5187" s="70" t="n">
        <v>18</v>
      </c>
      <c r="U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TY105179</t>
        </is>
      </c>
      <c r="B5188" s="68" t="n">
        <v>46345</v>
      </c>
      <c r="C5188" s="69" t="n">
        <v>2026</v>
      </c>
      <c r="D5188" t="inlineStr">
        <is>
          <t>Nov</t>
        </is>
      </c>
      <c r="E5188" t="inlineStr">
        <is>
          <t>Asia</t>
        </is>
      </c>
      <c r="F5188" t="inlineStr">
        <is>
          <t>Indonesia</t>
        </is>
      </c>
      <c r="G5188" t="inlineStr">
        <is>
          <t>Corolla</t>
        </is>
      </c>
      <c r="H5188" t="inlineStr">
        <is>
          <t>Dealer retail</t>
        </is>
      </c>
      <c r="I5188" t="inlineStr">
        <is>
          <t>Private buyer</t>
        </is>
      </c>
      <c r="J5188" t="inlineStr">
        <is>
          <t>Amir Khan</t>
        </is>
      </c>
      <c r="K5188" s="70" t="n">
        <v>30</v>
      </c>
      <c r="L5188" s="71" t="n">
        <v>2789329.36</v>
      </c>
      <c r="M5188" s="71" t="n">
        <v>83679880.8</v>
      </c>
      <c r="N5188" s="71" t="n">
        <v>2510396.42</v>
      </c>
      <c r="O5188" s="71" t="n">
        <v>81169484.38</v>
      </c>
      <c r="P5188" s="71" t="n">
        <v>66774847.96</v>
      </c>
      <c r="Q5188" s="71" t="n">
        <v>14394636.42</v>
      </c>
      <c r="R5188" t="inlineStr">
        <is>
          <t>JK-01</t>
        </is>
      </c>
      <c r="S5188" t="inlineStr">
        <is>
          <t>Petrol</t>
        </is>
      </c>
      <c r="T5188" s="70" t="n">
        <v>32</v>
      </c>
      <c r="U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TY105180</t>
        </is>
      </c>
      <c r="B5189" s="68" t="n">
        <v>46345</v>
      </c>
      <c r="C5189" s="69" t="n">
        <v>2026</v>
      </c>
      <c r="D5189" t="inlineStr">
        <is>
          <t>Nov</t>
        </is>
      </c>
      <c r="E5189" t="inlineStr">
        <is>
          <t>Europe</t>
        </is>
      </c>
      <c r="F5189" t="inlineStr">
        <is>
          <t>UK</t>
        </is>
      </c>
      <c r="G5189" t="inlineStr">
        <is>
          <t>Land Cruiser</t>
        </is>
      </c>
      <c r="H5189" t="inlineStr">
        <is>
          <t>Dealer retail</t>
        </is>
      </c>
      <c r="I5189" t="inlineStr">
        <is>
          <t>Company fleet</t>
        </is>
      </c>
      <c r="J5189" t="inlineStr">
        <is>
          <t>Wei Chen</t>
        </is>
      </c>
      <c r="K5189" s="70" t="n">
        <v>24</v>
      </c>
      <c r="L5189" s="71" t="n">
        <v>7815967.31</v>
      </c>
      <c r="M5189" s="71" t="n">
        <v>187583215.44</v>
      </c>
      <c r="N5189" s="71" t="n">
        <v>3751664.31</v>
      </c>
      <c r="O5189" s="71" t="n">
        <v>183831551.13</v>
      </c>
      <c r="P5189" s="71" t="n">
        <v>129314391.17</v>
      </c>
      <c r="Q5189" s="71" t="n">
        <v>54517159.96</v>
      </c>
      <c r="R5189" t="inlineStr">
        <is>
          <t>LN-02</t>
        </is>
      </c>
      <c r="S5189" t="inlineStr">
        <is>
          <t>Petrol</t>
        </is>
      </c>
      <c r="T5189" s="70" t="n">
        <v>23</v>
      </c>
      <c r="U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TY105181</t>
        </is>
      </c>
      <c r="B5190" s="68" t="n">
        <v>46345</v>
      </c>
      <c r="C5190" s="69" t="n">
        <v>2026</v>
      </c>
      <c r="D5190" t="inlineStr">
        <is>
          <t>Nov</t>
        </is>
      </c>
      <c r="E5190" t="inlineStr">
        <is>
          <t>Asia</t>
        </is>
      </c>
      <c r="F5190" t="inlineStr">
        <is>
          <t>Indonesia</t>
        </is>
      </c>
      <c r="G5190" t="inlineStr">
        <is>
          <t>Corolla</t>
        </is>
      </c>
      <c r="H5190" t="inlineStr">
        <is>
          <t>Fleet</t>
        </is>
      </c>
      <c r="I5190" t="inlineStr">
        <is>
          <t>Private buyer</t>
        </is>
      </c>
      <c r="J5190" t="inlineStr">
        <is>
          <t>Ravindra Patil</t>
        </is>
      </c>
      <c r="K5190" s="70" t="n">
        <v>38</v>
      </c>
      <c r="L5190" s="71" t="n">
        <v>2865944.43</v>
      </c>
      <c r="M5190" s="71" t="n">
        <v>108905888.34</v>
      </c>
      <c r="N5190" s="71" t="n">
        <v>5445294.42</v>
      </c>
      <c r="O5190" s="71" t="n">
        <v>103460593.92</v>
      </c>
      <c r="P5190" s="71" t="n">
        <v>86786194.78</v>
      </c>
      <c r="Q5190" s="71" t="n">
        <v>16674399.14</v>
      </c>
      <c r="R5190" t="inlineStr">
        <is>
          <t>JK-02</t>
        </is>
      </c>
      <c r="S5190" t="inlineStr">
        <is>
          <t>Petrol</t>
        </is>
      </c>
      <c r="T5190" s="70" t="n">
        <v>41</v>
      </c>
      <c r="U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TY105182</t>
        </is>
      </c>
      <c r="B5191" s="68" t="n">
        <v>46345</v>
      </c>
      <c r="C5191" s="69" t="n">
        <v>2026</v>
      </c>
      <c r="D5191" t="inlineStr">
        <is>
          <t>Nov</t>
        </is>
      </c>
      <c r="E5191" t="inlineStr">
        <is>
          <t>North America</t>
        </is>
      </c>
      <c r="F5191" t="inlineStr">
        <is>
          <t>USA</t>
        </is>
      </c>
      <c r="G5191" t="inlineStr">
        <is>
          <t>RAV4</t>
        </is>
      </c>
      <c r="H5191" t="inlineStr">
        <is>
          <t>Dealer retail</t>
        </is>
      </c>
      <c r="I5191" t="inlineStr">
        <is>
          <t>Government</t>
        </is>
      </c>
      <c r="J5191" t="inlineStr">
        <is>
          <t>Ravindra Patil</t>
        </is>
      </c>
      <c r="K5191" s="70" t="n">
        <v>51</v>
      </c>
      <c r="L5191" s="71" t="n">
        <v>3759549.64</v>
      </c>
      <c r="M5191" s="71" t="n">
        <v>191737031.64</v>
      </c>
      <c r="N5191" s="71" t="n">
        <v>9586851.58</v>
      </c>
      <c r="O5191" s="71" t="n">
        <v>182150180.06</v>
      </c>
      <c r="P5191" s="71" t="n">
        <v>143175530.31</v>
      </c>
      <c r="Q5191" s="71" t="n">
        <v>38974649.75</v>
      </c>
      <c r="R5191" t="inlineStr">
        <is>
          <t>LA-01</t>
        </is>
      </c>
      <c r="S5191" t="inlineStr">
        <is>
          <t>Hybrid</t>
        </is>
      </c>
      <c r="T5191" s="70" t="n">
        <v>54</v>
      </c>
      <c r="U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TY105183</t>
        </is>
      </c>
      <c r="B5192" s="68" t="n">
        <v>46345</v>
      </c>
      <c r="C5192" s="69" t="n">
        <v>2026</v>
      </c>
      <c r="D5192" t="inlineStr">
        <is>
          <t>Nov</t>
        </is>
      </c>
      <c r="E5192" t="inlineStr">
        <is>
          <t>Europe</t>
        </is>
      </c>
      <c r="F5192" t="inlineStr">
        <is>
          <t>UK</t>
        </is>
      </c>
      <c r="G5192" t="inlineStr">
        <is>
          <t>Hilux</t>
        </is>
      </c>
      <c r="H5192" t="inlineStr">
        <is>
          <t>Dealer retail</t>
        </is>
      </c>
      <c r="I5192" t="inlineStr">
        <is>
          <t>Private buyer</t>
        </is>
      </c>
      <c r="J5192" t="inlineStr">
        <is>
          <t>Omar Haddad</t>
        </is>
      </c>
      <c r="K5192" s="70" t="n">
        <v>28</v>
      </c>
      <c r="L5192" s="71" t="n">
        <v>4209265.73</v>
      </c>
      <c r="M5192" s="71" t="n">
        <v>117859440.44</v>
      </c>
      <c r="N5192" s="71" t="n">
        <v>3535783.21</v>
      </c>
      <c r="O5192" s="71" t="n">
        <v>114323657.23</v>
      </c>
      <c r="P5192" s="71" t="n">
        <v>91374669.2</v>
      </c>
      <c r="Q5192" s="71" t="n">
        <v>22948988.03</v>
      </c>
      <c r="R5192" t="inlineStr">
        <is>
          <t>LN-01</t>
        </is>
      </c>
      <c r="S5192" t="inlineStr">
        <is>
          <t>Diesel</t>
        </is>
      </c>
      <c r="T5192" s="70" t="n">
        <v>29</v>
      </c>
      <c r="U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TY105184</t>
        </is>
      </c>
      <c r="B5193" s="68" t="n">
        <v>46345</v>
      </c>
      <c r="C5193" s="69" t="n">
        <v>2026</v>
      </c>
      <c r="D5193" t="inlineStr">
        <is>
          <t>Nov</t>
        </is>
      </c>
      <c r="E5193" t="inlineStr">
        <is>
          <t>North America</t>
        </is>
      </c>
      <c r="F5193" t="inlineStr">
        <is>
          <t>Canada</t>
        </is>
      </c>
      <c r="G5193" t="inlineStr">
        <is>
          <t>Corolla</t>
        </is>
      </c>
      <c r="H5193" t="inlineStr">
        <is>
          <t>Dealer retail</t>
        </is>
      </c>
      <c r="I5193" t="inlineStr">
        <is>
          <t>Private buyer</t>
        </is>
      </c>
      <c r="J5193" t="inlineStr">
        <is>
          <t>Kofi Mensah</t>
        </is>
      </c>
      <c r="K5193" s="70" t="n">
        <v>44</v>
      </c>
      <c r="L5193" s="71" t="n">
        <v>2860492.23</v>
      </c>
      <c r="M5193" s="71" t="n">
        <v>125861658.12</v>
      </c>
      <c r="N5193" s="71" t="n">
        <v>6293082.91</v>
      </c>
      <c r="O5193" s="71" t="n">
        <v>119568575.21</v>
      </c>
      <c r="P5193" s="71" t="n">
        <v>103916652.65</v>
      </c>
      <c r="Q5193" s="71" t="n">
        <v>15651922.56</v>
      </c>
      <c r="R5193" t="inlineStr">
        <is>
          <t>TO-04</t>
        </is>
      </c>
      <c r="S5193" t="inlineStr">
        <is>
          <t>Petrol</t>
        </is>
      </c>
      <c r="T5193" s="70" t="n">
        <v>43</v>
      </c>
      <c r="U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TY105185</t>
        </is>
      </c>
      <c r="B5194" s="68" t="n">
        <v>46346</v>
      </c>
      <c r="C5194" s="69" t="n">
        <v>2026</v>
      </c>
      <c r="D5194" t="inlineStr">
        <is>
          <t>Nov</t>
        </is>
      </c>
      <c r="E5194" t="inlineStr">
        <is>
          <t>Europe</t>
        </is>
      </c>
      <c r="F5194" t="inlineStr">
        <is>
          <t>UK</t>
        </is>
      </c>
      <c r="G5194" t="inlineStr">
        <is>
          <t>Camry</t>
        </is>
      </c>
      <c r="H5194" t="inlineStr">
        <is>
          <t>Dealer retail</t>
        </is>
      </c>
      <c r="I5194" t="inlineStr">
        <is>
          <t>Private buyer</t>
        </is>
      </c>
      <c r="J5194" t="inlineStr">
        <is>
          <t>Arjun Mehta</t>
        </is>
      </c>
      <c r="K5194" s="70" t="n">
        <v>18</v>
      </c>
      <c r="L5194" s="71" t="n">
        <v>4158497.2</v>
      </c>
      <c r="M5194" s="71" t="n">
        <v>74852949.59999999</v>
      </c>
      <c r="N5194" s="71" t="n">
        <v>1497058.99</v>
      </c>
      <c r="O5194" s="71" t="n">
        <v>73355890.61</v>
      </c>
      <c r="P5194" s="71" t="n">
        <v>58936845.16</v>
      </c>
      <c r="Q5194" s="71" t="n">
        <v>14419045.45</v>
      </c>
      <c r="R5194" t="inlineStr">
        <is>
          <t>LN-02</t>
        </is>
      </c>
      <c r="S5194" t="inlineStr">
        <is>
          <t>Hybrid</t>
        </is>
      </c>
      <c r="T5194" s="70" t="n">
        <v>18</v>
      </c>
      <c r="U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TY105186</t>
        </is>
      </c>
      <c r="B5195" s="68" t="n">
        <v>46346</v>
      </c>
      <c r="C5195" s="69" t="n">
        <v>2026</v>
      </c>
      <c r="D5195" t="inlineStr">
        <is>
          <t>Nov</t>
        </is>
      </c>
      <c r="E5195" t="inlineStr">
        <is>
          <t>Asia</t>
        </is>
      </c>
      <c r="F5195" t="inlineStr">
        <is>
          <t>India</t>
        </is>
      </c>
      <c r="G5195" t="inlineStr">
        <is>
          <t>RAV4</t>
        </is>
      </c>
      <c r="H5195" t="inlineStr">
        <is>
          <t>Dealer retail</t>
        </is>
      </c>
      <c r="I5195" t="inlineStr">
        <is>
          <t>Private buyer</t>
        </is>
      </c>
      <c r="J5195" t="inlineStr">
        <is>
          <t>Kofi Mensah</t>
        </is>
      </c>
      <c r="K5195" s="70" t="n">
        <v>2</v>
      </c>
      <c r="L5195" s="71" t="n">
        <v>3519309.39</v>
      </c>
      <c r="M5195" s="71" t="n">
        <v>7038618.78</v>
      </c>
      <c r="N5195" s="71" t="n">
        <v>0</v>
      </c>
      <c r="O5195" s="71" t="n">
        <v>7038618.78</v>
      </c>
      <c r="P5195" s="71" t="n">
        <v>5714981.03</v>
      </c>
      <c r="Q5195" s="71" t="n">
        <v>1323637.75</v>
      </c>
      <c r="R5195" t="inlineStr">
        <is>
          <t>DL-02</t>
        </is>
      </c>
      <c r="S5195" t="inlineStr">
        <is>
          <t>Hybrid</t>
        </is>
      </c>
      <c r="T5195" s="70" t="n">
        <v>2</v>
      </c>
      <c r="U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TY105187</t>
        </is>
      </c>
      <c r="B5196" s="68" t="n">
        <v>46346</v>
      </c>
      <c r="C5196" s="69" t="n">
        <v>2026</v>
      </c>
      <c r="D5196" t="inlineStr">
        <is>
          <t>Nov</t>
        </is>
      </c>
      <c r="E5196" t="inlineStr">
        <is>
          <t>Europe</t>
        </is>
      </c>
      <c r="F5196" t="inlineStr">
        <is>
          <t>Germany</t>
        </is>
      </c>
      <c r="G5196" t="inlineStr">
        <is>
          <t>Hilux</t>
        </is>
      </c>
      <c r="H5196" t="inlineStr">
        <is>
          <t>Dealer retail</t>
        </is>
      </c>
      <c r="I5196" t="inlineStr">
        <is>
          <t>Private buyer</t>
        </is>
      </c>
      <c r="J5196" t="inlineStr">
        <is>
          <t>Lucas Martin</t>
        </is>
      </c>
      <c r="K5196" s="70" t="n">
        <v>3</v>
      </c>
      <c r="L5196" s="71" t="n">
        <v>3885087.92</v>
      </c>
      <c r="M5196" s="71" t="n">
        <v>11655263.76</v>
      </c>
      <c r="N5196" s="71" t="n">
        <v>582763.1899999999</v>
      </c>
      <c r="O5196" s="71" t="n">
        <v>11072500.57</v>
      </c>
      <c r="P5196" s="71" t="n">
        <v>9398542.49</v>
      </c>
      <c r="Q5196" s="71" t="n">
        <v>1673958.08</v>
      </c>
      <c r="R5196" t="inlineStr">
        <is>
          <t>BE-02</t>
        </is>
      </c>
      <c r="S5196" t="inlineStr">
        <is>
          <t>Diesel</t>
        </is>
      </c>
      <c r="T5196" s="70" t="n">
        <v>3</v>
      </c>
      <c r="U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TY105188</t>
        </is>
      </c>
      <c r="B5197" s="68" t="n">
        <v>46346</v>
      </c>
      <c r="C5197" s="69" t="n">
        <v>2026</v>
      </c>
      <c r="D5197" t="inlineStr">
        <is>
          <t>Nov</t>
        </is>
      </c>
      <c r="E5197" t="inlineStr">
        <is>
          <t>Asia</t>
        </is>
      </c>
      <c r="F5197" t="inlineStr">
        <is>
          <t>Indonesia</t>
        </is>
      </c>
      <c r="G5197" t="inlineStr">
        <is>
          <t>Prius</t>
        </is>
      </c>
      <c r="H5197" t="inlineStr">
        <is>
          <t>Dealer retail</t>
        </is>
      </c>
      <c r="I5197" t="inlineStr">
        <is>
          <t>Private buyer</t>
        </is>
      </c>
      <c r="J5197" t="inlineStr">
        <is>
          <t>Emma Clarke</t>
        </is>
      </c>
      <c r="K5197" s="70" t="n">
        <v>19</v>
      </c>
      <c r="L5197" s="71" t="n">
        <v>3583787.89</v>
      </c>
      <c r="M5197" s="71" t="n">
        <v>68091969.91</v>
      </c>
      <c r="N5197" s="71" t="n">
        <v>2042759.1</v>
      </c>
      <c r="O5197" s="71" t="n">
        <v>66049210.81</v>
      </c>
      <c r="P5197" s="71" t="n">
        <v>55384320.54</v>
      </c>
      <c r="Q5197" s="71" t="n">
        <v>10664890.27</v>
      </c>
      <c r="R5197" t="inlineStr">
        <is>
          <t>JK-02</t>
        </is>
      </c>
      <c r="S5197" t="inlineStr">
        <is>
          <t>Hybrid</t>
        </is>
      </c>
      <c r="T5197" s="70" t="n">
        <v>19</v>
      </c>
      <c r="U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TY105189</t>
        </is>
      </c>
      <c r="B5198" s="68" t="n">
        <v>46346</v>
      </c>
      <c r="C5198" s="69" t="n">
        <v>2026</v>
      </c>
      <c r="D5198" t="inlineStr">
        <is>
          <t>Nov</t>
        </is>
      </c>
      <c r="E5198" t="inlineStr">
        <is>
          <t>Japan</t>
        </is>
      </c>
      <c r="F5198" t="inlineStr">
        <is>
          <t>Japan</t>
        </is>
      </c>
      <c r="G5198" t="inlineStr">
        <is>
          <t>Corolla</t>
        </is>
      </c>
      <c r="H5198" t="inlineStr">
        <is>
          <t>Dealer retail</t>
        </is>
      </c>
      <c r="I5198" t="inlineStr">
        <is>
          <t>Private buyer</t>
        </is>
      </c>
      <c r="J5198" t="inlineStr">
        <is>
          <t>Mei Lin</t>
        </is>
      </c>
      <c r="K5198" s="70" t="n">
        <v>26</v>
      </c>
      <c r="L5198" s="71" t="n">
        <v>2906639.3</v>
      </c>
      <c r="M5198" s="71" t="n">
        <v>75572621.8</v>
      </c>
      <c r="N5198" s="71" t="n">
        <v>2267178.65</v>
      </c>
      <c r="O5198" s="71" t="n">
        <v>73305443.15000001</v>
      </c>
      <c r="P5198" s="71" t="n">
        <v>59764120.91</v>
      </c>
      <c r="Q5198" s="71" t="n">
        <v>13541322.24</v>
      </c>
      <c r="R5198" t="inlineStr">
        <is>
          <t>TK-02</t>
        </is>
      </c>
      <c r="S5198" t="inlineStr">
        <is>
          <t>Hybrid</t>
        </is>
      </c>
      <c r="T5198" s="70" t="n">
        <v>27</v>
      </c>
      <c r="U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TY105190</t>
        </is>
      </c>
      <c r="B5199" s="68" t="n">
        <v>46347</v>
      </c>
      <c r="C5199" s="69" t="n">
        <v>2026</v>
      </c>
      <c r="D5199" t="inlineStr">
        <is>
          <t>Nov</t>
        </is>
      </c>
      <c r="E5199" t="inlineStr">
        <is>
          <t>Europe</t>
        </is>
      </c>
      <c r="F5199" t="inlineStr">
        <is>
          <t>UK</t>
        </is>
      </c>
      <c r="G5199" t="inlineStr">
        <is>
          <t>Camry</t>
        </is>
      </c>
      <c r="H5199" t="inlineStr">
        <is>
          <t>Fleet</t>
        </is>
      </c>
      <c r="I5199" t="inlineStr">
        <is>
          <t>Private buyer</t>
        </is>
      </c>
      <c r="J5199" t="inlineStr">
        <is>
          <t>Ana Costa</t>
        </is>
      </c>
      <c r="K5199" s="70" t="n">
        <v>18</v>
      </c>
      <c r="L5199" s="71" t="n">
        <v>4106104.67</v>
      </c>
      <c r="M5199" s="71" t="n">
        <v>73909884.06</v>
      </c>
      <c r="N5199" s="71" t="n">
        <v>0</v>
      </c>
      <c r="O5199" s="71" t="n">
        <v>73909884.06</v>
      </c>
      <c r="P5199" s="71" t="n">
        <v>55852463.95</v>
      </c>
      <c r="Q5199" s="71" t="n">
        <v>18057420.11</v>
      </c>
      <c r="R5199" t="inlineStr">
        <is>
          <t>LN-02</t>
        </is>
      </c>
      <c r="S5199" t="inlineStr">
        <is>
          <t>Hybrid</t>
        </is>
      </c>
      <c r="T5199" s="70" t="n">
        <v>19</v>
      </c>
      <c r="U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TY105191</t>
        </is>
      </c>
      <c r="B5200" s="68" t="n">
        <v>46347</v>
      </c>
      <c r="C5200" s="69" t="n">
        <v>2026</v>
      </c>
      <c r="D5200" t="inlineStr">
        <is>
          <t>Nov</t>
        </is>
      </c>
      <c r="E5200" t="inlineStr">
        <is>
          <t>Asia</t>
        </is>
      </c>
      <c r="F5200" t="inlineStr">
        <is>
          <t>India</t>
        </is>
      </c>
      <c r="G5200" t="inlineStr">
        <is>
          <t>Corolla</t>
        </is>
      </c>
      <c r="H5200" t="inlineStr">
        <is>
          <t>Dealer retail</t>
        </is>
      </c>
      <c r="I5200" t="inlineStr">
        <is>
          <t>Private buyer</t>
        </is>
      </c>
      <c r="J5200" t="inlineStr">
        <is>
          <t>Zoya Ahmed</t>
        </is>
      </c>
      <c r="K5200" s="70" t="n">
        <v>14</v>
      </c>
      <c r="L5200" s="71" t="n">
        <v>2969700.63</v>
      </c>
      <c r="M5200" s="71" t="n">
        <v>41575808.82</v>
      </c>
      <c r="N5200" s="71" t="n">
        <v>1247274.26</v>
      </c>
      <c r="O5200" s="71" t="n">
        <v>40328534.56</v>
      </c>
      <c r="P5200" s="71" t="n">
        <v>32900071.34</v>
      </c>
      <c r="Q5200" s="71" t="n">
        <v>7428463.22</v>
      </c>
      <c r="R5200" t="inlineStr">
        <is>
          <t>DL-03</t>
        </is>
      </c>
      <c r="S5200" t="inlineStr">
        <is>
          <t>Petrol</t>
        </is>
      </c>
      <c r="T5200" s="70" t="n">
        <v>14</v>
      </c>
      <c r="U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TY105192</t>
        </is>
      </c>
      <c r="B5201" s="68" t="n">
        <v>46347</v>
      </c>
      <c r="C5201" s="69" t="n">
        <v>2026</v>
      </c>
      <c r="D5201" t="inlineStr">
        <is>
          <t>Nov</t>
        </is>
      </c>
      <c r="E5201" t="inlineStr">
        <is>
          <t>Asia</t>
        </is>
      </c>
      <c r="F5201" t="inlineStr">
        <is>
          <t>India</t>
        </is>
      </c>
      <c r="G5201" t="inlineStr">
        <is>
          <t>Prius</t>
        </is>
      </c>
      <c r="H5201" t="inlineStr">
        <is>
          <t>Dealer retail</t>
        </is>
      </c>
      <c r="I5201" t="inlineStr">
        <is>
          <t>Private buyer</t>
        </is>
      </c>
      <c r="J5201" t="inlineStr">
        <is>
          <t>Sophie Müller</t>
        </is>
      </c>
      <c r="K5201" s="70" t="n">
        <v>29</v>
      </c>
      <c r="L5201" s="71" t="n">
        <v>3619197.41</v>
      </c>
      <c r="M5201" s="71" t="n">
        <v>104956724.89</v>
      </c>
      <c r="N5201" s="71" t="n">
        <v>3148701.75</v>
      </c>
      <c r="O5201" s="71" t="n">
        <v>101808023.14</v>
      </c>
      <c r="P5201" s="71" t="n">
        <v>82292527.09999999</v>
      </c>
      <c r="Q5201" s="71" t="n">
        <v>19515496.04</v>
      </c>
      <c r="R5201" t="inlineStr">
        <is>
          <t>DL-02</t>
        </is>
      </c>
      <c r="S5201" t="inlineStr">
        <is>
          <t>Hybrid</t>
        </is>
      </c>
      <c r="T5201" s="70" t="n">
        <v>32</v>
      </c>
      <c r="U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TY105193</t>
        </is>
      </c>
      <c r="B5202" s="68" t="n">
        <v>46347</v>
      </c>
      <c r="C5202" s="69" t="n">
        <v>2026</v>
      </c>
      <c r="D5202" t="inlineStr">
        <is>
          <t>Nov</t>
        </is>
      </c>
      <c r="E5202" t="inlineStr">
        <is>
          <t>Japan</t>
        </is>
      </c>
      <c r="F5202" t="inlineStr">
        <is>
          <t>Japan</t>
        </is>
      </c>
      <c r="G5202" t="inlineStr">
        <is>
          <t>Hilux</t>
        </is>
      </c>
      <c r="H5202" t="inlineStr">
        <is>
          <t>Fleet</t>
        </is>
      </c>
      <c r="I5202" t="inlineStr">
        <is>
          <t>Private buyer</t>
        </is>
      </c>
      <c r="J5202" t="inlineStr">
        <is>
          <t>Olivia Brown</t>
        </is>
      </c>
      <c r="K5202" s="70" t="n">
        <v>8</v>
      </c>
      <c r="L5202" s="71" t="n">
        <v>4087482.23</v>
      </c>
      <c r="M5202" s="71" t="n">
        <v>32699857.84</v>
      </c>
      <c r="N5202" s="71" t="n">
        <v>1634992.89</v>
      </c>
      <c r="O5202" s="71" t="n">
        <v>31064864.95</v>
      </c>
      <c r="P5202" s="71" t="n">
        <v>24692765.43</v>
      </c>
      <c r="Q5202" s="71" t="n">
        <v>6372099.52</v>
      </c>
      <c r="R5202" t="inlineStr">
        <is>
          <t>TK-03</t>
        </is>
      </c>
      <c r="S5202" t="inlineStr">
        <is>
          <t>Diesel</t>
        </is>
      </c>
      <c r="T5202" s="70" t="n">
        <v>8</v>
      </c>
      <c r="U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TY105194</t>
        </is>
      </c>
      <c r="B5203" s="68" t="n">
        <v>46347</v>
      </c>
      <c r="C5203" s="69" t="n">
        <v>2026</v>
      </c>
      <c r="D5203" t="inlineStr">
        <is>
          <t>Nov</t>
        </is>
      </c>
      <c r="E5203" t="inlineStr">
        <is>
          <t>North America</t>
        </is>
      </c>
      <c r="F5203" t="inlineStr">
        <is>
          <t>USA</t>
        </is>
      </c>
      <c r="G5203" t="inlineStr">
        <is>
          <t>Land Cruiser</t>
        </is>
      </c>
      <c r="H5203" t="inlineStr">
        <is>
          <t>Dealer retail</t>
        </is>
      </c>
      <c r="I5203" t="inlineStr">
        <is>
          <t>Government</t>
        </is>
      </c>
      <c r="J5203" t="inlineStr">
        <is>
          <t>Aisha Bello</t>
        </is>
      </c>
      <c r="K5203" s="70" t="n">
        <v>14</v>
      </c>
      <c r="L5203" s="71" t="n">
        <v>7709563.84</v>
      </c>
      <c r="M5203" s="71" t="n">
        <v>107933893.76</v>
      </c>
      <c r="N5203" s="71" t="n">
        <v>3238016.81</v>
      </c>
      <c r="O5203" s="71" t="n">
        <v>104695876.95</v>
      </c>
      <c r="P5203" s="71" t="n">
        <v>78004462.29000001</v>
      </c>
      <c r="Q5203" s="71" t="n">
        <v>26691414.66</v>
      </c>
      <c r="R5203" t="inlineStr">
        <is>
          <t>LA-01</t>
        </is>
      </c>
      <c r="S5203" t="inlineStr">
        <is>
          <t>Petrol</t>
        </is>
      </c>
      <c r="T5203" s="70" t="n">
        <v>14</v>
      </c>
      <c r="U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TY105195</t>
        </is>
      </c>
      <c r="B5204" s="68" t="n">
        <v>46347</v>
      </c>
      <c r="C5204" s="69" t="n">
        <v>2026</v>
      </c>
      <c r="D5204" t="inlineStr">
        <is>
          <t>Nov</t>
        </is>
      </c>
      <c r="E5204" t="inlineStr">
        <is>
          <t>Europe</t>
        </is>
      </c>
      <c r="F5204" t="inlineStr">
        <is>
          <t>UK</t>
        </is>
      </c>
      <c r="G5204" t="inlineStr">
        <is>
          <t>RAV4</t>
        </is>
      </c>
      <c r="H5204" t="inlineStr">
        <is>
          <t>Dealer retail</t>
        </is>
      </c>
      <c r="I5204" t="inlineStr">
        <is>
          <t>Private buyer</t>
        </is>
      </c>
      <c r="J5204" t="inlineStr">
        <is>
          <t>Sara Rossi</t>
        </is>
      </c>
      <c r="K5204" s="70" t="n">
        <v>41</v>
      </c>
      <c r="L5204" s="71" t="n">
        <v>3802650.54</v>
      </c>
      <c r="M5204" s="71" t="n">
        <v>155908672.14</v>
      </c>
      <c r="N5204" s="71" t="n">
        <v>0</v>
      </c>
      <c r="O5204" s="71" t="n">
        <v>155908672.14</v>
      </c>
      <c r="P5204" s="71" t="n">
        <v>113690421.83</v>
      </c>
      <c r="Q5204" s="71" t="n">
        <v>42218250.31</v>
      </c>
      <c r="R5204" t="inlineStr">
        <is>
          <t>LN-04</t>
        </is>
      </c>
      <c r="S5204" t="inlineStr">
        <is>
          <t>Hybrid</t>
        </is>
      </c>
      <c r="T5204" s="70" t="n">
        <v>41</v>
      </c>
      <c r="U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TY105196</t>
        </is>
      </c>
      <c r="B5205" s="68" t="n">
        <v>46347</v>
      </c>
      <c r="C5205" s="69" t="n">
        <v>2026</v>
      </c>
      <c r="D5205" t="inlineStr">
        <is>
          <t>Nov</t>
        </is>
      </c>
      <c r="E5205" t="inlineStr">
        <is>
          <t>Japan</t>
        </is>
      </c>
      <c r="F5205" t="inlineStr">
        <is>
          <t>Japan</t>
        </is>
      </c>
      <c r="G5205" t="inlineStr">
        <is>
          <t>RAV4</t>
        </is>
      </c>
      <c r="H5205" t="inlineStr">
        <is>
          <t>Fleet</t>
        </is>
      </c>
      <c r="I5205" t="inlineStr">
        <is>
          <t>Private buyer</t>
        </is>
      </c>
      <c r="J5205" t="inlineStr">
        <is>
          <t>Ravindra Patil</t>
        </is>
      </c>
      <c r="K5205" s="70" t="n">
        <v>22</v>
      </c>
      <c r="L5205" s="71" t="n">
        <v>3629993.09</v>
      </c>
      <c r="M5205" s="71" t="n">
        <v>79859847.98</v>
      </c>
      <c r="N5205" s="71" t="n">
        <v>2395795.44</v>
      </c>
      <c r="O5205" s="71" t="n">
        <v>77464052.54000001</v>
      </c>
      <c r="P5205" s="71" t="n">
        <v>61176747.47</v>
      </c>
      <c r="Q5205" s="71" t="n">
        <v>16287305.07</v>
      </c>
      <c r="R5205" t="inlineStr">
        <is>
          <t>TK-02</t>
        </is>
      </c>
      <c r="S5205" t="inlineStr">
        <is>
          <t>Hybrid</t>
        </is>
      </c>
      <c r="T5205" s="70" t="n">
        <v>23</v>
      </c>
      <c r="U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TY105197</t>
        </is>
      </c>
      <c r="B5206" s="68" t="n">
        <v>46348</v>
      </c>
      <c r="C5206" s="69" t="n">
        <v>2026</v>
      </c>
      <c r="D5206" t="inlineStr">
        <is>
          <t>Nov</t>
        </is>
      </c>
      <c r="E5206" t="inlineStr">
        <is>
          <t>Asia</t>
        </is>
      </c>
      <c r="F5206" t="inlineStr">
        <is>
          <t>Indonesia</t>
        </is>
      </c>
      <c r="G5206" t="inlineStr">
        <is>
          <t>Hilux</t>
        </is>
      </c>
      <c r="H5206" t="inlineStr">
        <is>
          <t>Fleet</t>
        </is>
      </c>
      <c r="I5206" t="inlineStr">
        <is>
          <t>Private buyer</t>
        </is>
      </c>
      <c r="J5206" t="inlineStr">
        <is>
          <t>Arjun Mehta</t>
        </is>
      </c>
      <c r="K5206" s="70" t="n">
        <v>37</v>
      </c>
      <c r="L5206" s="71" t="n">
        <v>3987711.26</v>
      </c>
      <c r="M5206" s="71" t="n">
        <v>147545316.62</v>
      </c>
      <c r="N5206" s="71" t="n">
        <v>4426359.5</v>
      </c>
      <c r="O5206" s="71" t="n">
        <v>143118957.12</v>
      </c>
      <c r="P5206" s="71" t="n">
        <v>121713637.41</v>
      </c>
      <c r="Q5206" s="71" t="n">
        <v>21405319.71</v>
      </c>
      <c r="R5206" t="inlineStr">
        <is>
          <t>JK-02</t>
        </is>
      </c>
      <c r="S5206" t="inlineStr">
        <is>
          <t>Diesel</t>
        </is>
      </c>
      <c r="T5206" s="70" t="n">
        <v>36</v>
      </c>
      <c r="U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TY105198</t>
        </is>
      </c>
      <c r="B5207" s="68" t="n">
        <v>46348</v>
      </c>
      <c r="C5207" s="69" t="n">
        <v>2026</v>
      </c>
      <c r="D5207" t="inlineStr">
        <is>
          <t>Nov</t>
        </is>
      </c>
      <c r="E5207" t="inlineStr">
        <is>
          <t>North America</t>
        </is>
      </c>
      <c r="F5207" t="inlineStr">
        <is>
          <t>USA</t>
        </is>
      </c>
      <c r="G5207" t="inlineStr">
        <is>
          <t>Corolla</t>
        </is>
      </c>
      <c r="H5207" t="inlineStr">
        <is>
          <t>Dealer retail</t>
        </is>
      </c>
      <c r="I5207" t="inlineStr">
        <is>
          <t>Private buyer</t>
        </is>
      </c>
      <c r="J5207" t="inlineStr">
        <is>
          <t>Lucas Martin</t>
        </is>
      </c>
      <c r="K5207" s="70" t="n">
        <v>43</v>
      </c>
      <c r="L5207" s="71" t="n">
        <v>2687731.53</v>
      </c>
      <c r="M5207" s="71" t="n">
        <v>115572455.79</v>
      </c>
      <c r="N5207" s="71" t="n">
        <v>0</v>
      </c>
      <c r="O5207" s="71" t="n">
        <v>115572455.79</v>
      </c>
      <c r="P5207" s="71" t="n">
        <v>96903329.34999999</v>
      </c>
      <c r="Q5207" s="71" t="n">
        <v>18669126.44</v>
      </c>
      <c r="R5207" t="inlineStr">
        <is>
          <t>NY-01</t>
        </is>
      </c>
      <c r="S5207" t="inlineStr">
        <is>
          <t>Petrol</t>
        </is>
      </c>
      <c r="T5207" s="70" t="n">
        <v>43</v>
      </c>
      <c r="U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TY105199</t>
        </is>
      </c>
      <c r="B5208" s="68" t="n">
        <v>46348</v>
      </c>
      <c r="C5208" s="69" t="n">
        <v>2026</v>
      </c>
      <c r="D5208" t="inlineStr">
        <is>
          <t>Nov</t>
        </is>
      </c>
      <c r="E5208" t="inlineStr">
        <is>
          <t>Japan</t>
        </is>
      </c>
      <c r="F5208" t="inlineStr">
        <is>
          <t>Japan</t>
        </is>
      </c>
      <c r="G5208" t="inlineStr">
        <is>
          <t>Corolla</t>
        </is>
      </c>
      <c r="H5208" t="inlineStr">
        <is>
          <t>Dealer retail</t>
        </is>
      </c>
      <c r="I5208" t="inlineStr">
        <is>
          <t>Private buyer</t>
        </is>
      </c>
      <c r="J5208" t="inlineStr">
        <is>
          <t>Aisha Bello</t>
        </is>
      </c>
      <c r="K5208" s="70" t="n">
        <v>47</v>
      </c>
      <c r="L5208" s="71" t="n">
        <v>2765550</v>
      </c>
      <c r="M5208" s="71" t="n">
        <v>129980850</v>
      </c>
      <c r="N5208" s="71" t="n">
        <v>6499042.5</v>
      </c>
      <c r="O5208" s="71" t="n">
        <v>123481807.5</v>
      </c>
      <c r="P5208" s="71" t="n">
        <v>109201565.89</v>
      </c>
      <c r="Q5208" s="71" t="n">
        <v>14280241.61</v>
      </c>
      <c r="R5208" t="inlineStr">
        <is>
          <t>OS-04</t>
        </is>
      </c>
      <c r="S5208" t="inlineStr">
        <is>
          <t>Petrol</t>
        </is>
      </c>
      <c r="T5208" s="70" t="n">
        <v>51</v>
      </c>
      <c r="U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TY105200</t>
        </is>
      </c>
      <c r="B5209" s="68" t="n">
        <v>46348</v>
      </c>
      <c r="C5209" s="69" t="n">
        <v>2026</v>
      </c>
      <c r="D5209" t="inlineStr">
        <is>
          <t>Nov</t>
        </is>
      </c>
      <c r="E5209" t="inlineStr">
        <is>
          <t>North America</t>
        </is>
      </c>
      <c r="F5209" t="inlineStr">
        <is>
          <t>Canada</t>
        </is>
      </c>
      <c r="G5209" t="inlineStr">
        <is>
          <t>Corolla</t>
        </is>
      </c>
      <c r="H5209" t="inlineStr">
        <is>
          <t>Online reservation</t>
        </is>
      </c>
      <c r="I5209" t="inlineStr">
        <is>
          <t>Private buyer</t>
        </is>
      </c>
      <c r="J5209" t="inlineStr">
        <is>
          <t>Emma Clarke</t>
        </is>
      </c>
      <c r="K5209" s="70" t="n">
        <v>39</v>
      </c>
      <c r="L5209" s="71" t="n">
        <v>2833795.23</v>
      </c>
      <c r="M5209" s="71" t="n">
        <v>110518013.97</v>
      </c>
      <c r="N5209" s="71" t="n">
        <v>3315540.42</v>
      </c>
      <c r="O5209" s="71" t="n">
        <v>107202473.55</v>
      </c>
      <c r="P5209" s="71" t="n">
        <v>89027364.75</v>
      </c>
      <c r="Q5209" s="71" t="n">
        <v>18175108.8</v>
      </c>
      <c r="R5209" t="inlineStr">
        <is>
          <t>TO-01</t>
        </is>
      </c>
      <c r="S5209" t="inlineStr">
        <is>
          <t>Petrol</t>
        </is>
      </c>
      <c r="T5209" s="70" t="n">
        <v>41</v>
      </c>
      <c r="U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TY105201</t>
        </is>
      </c>
      <c r="B5210" s="68" t="n">
        <v>46348</v>
      </c>
      <c r="C5210" s="69" t="n">
        <v>2026</v>
      </c>
      <c r="D5210" t="inlineStr">
        <is>
          <t>Nov</t>
        </is>
      </c>
      <c r="E5210" t="inlineStr">
        <is>
          <t>Asia</t>
        </is>
      </c>
      <c r="F5210" t="inlineStr">
        <is>
          <t>India</t>
        </is>
      </c>
      <c r="G5210" t="inlineStr">
        <is>
          <t>Camry</t>
        </is>
      </c>
      <c r="H5210" t="inlineStr">
        <is>
          <t>Dealer retail</t>
        </is>
      </c>
      <c r="I5210" t="inlineStr">
        <is>
          <t>Private buyer</t>
        </is>
      </c>
      <c r="J5210" t="inlineStr">
        <is>
          <t>Noah Smith</t>
        </is>
      </c>
      <c r="K5210" s="70" t="n">
        <v>6</v>
      </c>
      <c r="L5210" s="71" t="n">
        <v>4026806.26</v>
      </c>
      <c r="M5210" s="71" t="n">
        <v>24160837.56</v>
      </c>
      <c r="N5210" s="71" t="n">
        <v>1208041.88</v>
      </c>
      <c r="O5210" s="71" t="n">
        <v>22952795.68</v>
      </c>
      <c r="P5210" s="71" t="n">
        <v>19841099.06</v>
      </c>
      <c r="Q5210" s="71" t="n">
        <v>3111696.62</v>
      </c>
      <c r="R5210" t="inlineStr">
        <is>
          <t>PU-02</t>
        </is>
      </c>
      <c r="S5210" t="inlineStr">
        <is>
          <t>Petrol</t>
        </is>
      </c>
      <c r="T5210" s="70" t="n">
        <v>6</v>
      </c>
      <c r="U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TY105202</t>
        </is>
      </c>
      <c r="B5211" s="68" t="n">
        <v>46348</v>
      </c>
      <c r="C5211" s="69" t="n">
        <v>2026</v>
      </c>
      <c r="D5211" t="inlineStr">
        <is>
          <t>Nov</t>
        </is>
      </c>
      <c r="E5211" t="inlineStr">
        <is>
          <t>Europe</t>
        </is>
      </c>
      <c r="F5211" t="inlineStr">
        <is>
          <t>Germany</t>
        </is>
      </c>
      <c r="G5211" t="inlineStr">
        <is>
          <t>Corolla</t>
        </is>
      </c>
      <c r="H5211" t="inlineStr">
        <is>
          <t>Online reservation</t>
        </is>
      </c>
      <c r="I5211" t="inlineStr">
        <is>
          <t>Government</t>
        </is>
      </c>
      <c r="J5211" t="inlineStr">
        <is>
          <t>Hiroshi Tanaka</t>
        </is>
      </c>
      <c r="K5211" s="70" t="n">
        <v>49</v>
      </c>
      <c r="L5211" s="71" t="n">
        <v>2795026.49</v>
      </c>
      <c r="M5211" s="71" t="n">
        <v>136956298.01</v>
      </c>
      <c r="N5211" s="71" t="n">
        <v>4108688.94</v>
      </c>
      <c r="O5211" s="71" t="n">
        <v>132847609.07</v>
      </c>
      <c r="P5211" s="71" t="n">
        <v>115232583.07</v>
      </c>
      <c r="Q5211" s="71" t="n">
        <v>17615026</v>
      </c>
      <c r="R5211" t="inlineStr">
        <is>
          <t>BE-01</t>
        </is>
      </c>
      <c r="S5211" t="inlineStr">
        <is>
          <t>Petrol</t>
        </is>
      </c>
      <c r="T5211" s="70" t="n">
        <v>50</v>
      </c>
      <c r="U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TY105203</t>
        </is>
      </c>
      <c r="B5212" s="68" t="n">
        <v>46348</v>
      </c>
      <c r="C5212" s="69" t="n">
        <v>2026</v>
      </c>
      <c r="D5212" t="inlineStr">
        <is>
          <t>Nov</t>
        </is>
      </c>
      <c r="E5212" t="inlineStr">
        <is>
          <t>Asia</t>
        </is>
      </c>
      <c r="F5212" t="inlineStr">
        <is>
          <t>Thailand</t>
        </is>
      </c>
      <c r="G5212" t="inlineStr">
        <is>
          <t>Land Cruiser</t>
        </is>
      </c>
      <c r="H5212" t="inlineStr">
        <is>
          <t>Dealer retail</t>
        </is>
      </c>
      <c r="I5212" t="inlineStr">
        <is>
          <t>Private buyer</t>
        </is>
      </c>
      <c r="J5212" t="inlineStr">
        <is>
          <t>Mei Lin</t>
        </is>
      </c>
      <c r="K5212" s="70" t="n">
        <v>6</v>
      </c>
      <c r="L5212" s="71" t="n">
        <v>7257234.03</v>
      </c>
      <c r="M5212" s="71" t="n">
        <v>43543404.18</v>
      </c>
      <c r="N5212" s="71" t="n">
        <v>0</v>
      </c>
      <c r="O5212" s="71" t="n">
        <v>43543404.18</v>
      </c>
      <c r="P5212" s="71" t="n">
        <v>32095769.26</v>
      </c>
      <c r="Q5212" s="71" t="n">
        <v>11447634.92</v>
      </c>
      <c r="R5212" t="inlineStr">
        <is>
          <t>BK-04</t>
        </is>
      </c>
      <c r="S5212" t="inlineStr">
        <is>
          <t>Diesel</t>
        </is>
      </c>
      <c r="T5212" s="70" t="n">
        <v>6</v>
      </c>
      <c r="U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TY105204</t>
        </is>
      </c>
      <c r="B5213" s="68" t="n">
        <v>46348</v>
      </c>
      <c r="C5213" s="69" t="n">
        <v>2026</v>
      </c>
      <c r="D5213" t="inlineStr">
        <is>
          <t>Nov</t>
        </is>
      </c>
      <c r="E5213" t="inlineStr">
        <is>
          <t>Asia</t>
        </is>
      </c>
      <c r="F5213" t="inlineStr">
        <is>
          <t>India</t>
        </is>
      </c>
      <c r="G5213" t="inlineStr">
        <is>
          <t>bZ4X</t>
        </is>
      </c>
      <c r="H5213" t="inlineStr">
        <is>
          <t>Dealer retail</t>
        </is>
      </c>
      <c r="I5213" t="inlineStr">
        <is>
          <t>Private buyer</t>
        </is>
      </c>
      <c r="J5213" t="inlineStr">
        <is>
          <t>Carlos Silva</t>
        </is>
      </c>
      <c r="K5213" s="70" t="n">
        <v>43</v>
      </c>
      <c r="L5213" s="71" t="n">
        <v>6757125.69</v>
      </c>
      <c r="M5213" s="71" t="n">
        <v>290556404.67</v>
      </c>
      <c r="N5213" s="71" t="n">
        <v>5811128.09</v>
      </c>
      <c r="O5213" s="71" t="n">
        <v>284745276.58</v>
      </c>
      <c r="P5213" s="71" t="n">
        <v>225021319.56</v>
      </c>
      <c r="Q5213" s="71" t="n">
        <v>59723957.02</v>
      </c>
      <c r="R5213" t="inlineStr">
        <is>
          <t>PU-03</t>
        </is>
      </c>
      <c r="S5213" t="inlineStr">
        <is>
          <t>EV</t>
        </is>
      </c>
      <c r="T5213" s="70" t="n">
        <v>44</v>
      </c>
      <c r="U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TY105205</t>
        </is>
      </c>
      <c r="B5214" s="68" t="n">
        <v>46348</v>
      </c>
      <c r="C5214" s="69" t="n">
        <v>2026</v>
      </c>
      <c r="D5214" t="inlineStr">
        <is>
          <t>Nov</t>
        </is>
      </c>
      <c r="E5214" t="inlineStr">
        <is>
          <t>Japan</t>
        </is>
      </c>
      <c r="F5214" t="inlineStr">
        <is>
          <t>Japan</t>
        </is>
      </c>
      <c r="G5214" t="inlineStr">
        <is>
          <t>Camry</t>
        </is>
      </c>
      <c r="H5214" t="inlineStr">
        <is>
          <t>Dealer retail</t>
        </is>
      </c>
      <c r="I5214" t="inlineStr">
        <is>
          <t>Private buyer</t>
        </is>
      </c>
      <c r="J5214" t="inlineStr">
        <is>
          <t>Omar Haddad</t>
        </is>
      </c>
      <c r="K5214" s="70" t="n">
        <v>21</v>
      </c>
      <c r="L5214" s="71" t="n">
        <v>4137480.82</v>
      </c>
      <c r="M5214" s="71" t="n">
        <v>86887097.22</v>
      </c>
      <c r="N5214" s="71" t="n">
        <v>2606612.92</v>
      </c>
      <c r="O5214" s="71" t="n">
        <v>84280484.3</v>
      </c>
      <c r="P5214" s="71" t="n">
        <v>69356202.73</v>
      </c>
      <c r="Q5214" s="71" t="n">
        <v>14924281.57</v>
      </c>
      <c r="R5214" t="inlineStr">
        <is>
          <t>OS-03</t>
        </is>
      </c>
      <c r="S5214" t="inlineStr">
        <is>
          <t>Petrol</t>
        </is>
      </c>
      <c r="T5214" s="70" t="n">
        <v>21</v>
      </c>
      <c r="U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TY105206</t>
        </is>
      </c>
      <c r="B5215" s="68" t="n">
        <v>46348</v>
      </c>
      <c r="C5215" s="69" t="n">
        <v>2026</v>
      </c>
      <c r="D5215" t="inlineStr">
        <is>
          <t>Nov</t>
        </is>
      </c>
      <c r="E5215" t="inlineStr">
        <is>
          <t>Middle East</t>
        </is>
      </c>
      <c r="F5215" t="inlineStr">
        <is>
          <t>Saudi Arabia</t>
        </is>
      </c>
      <c r="G5215" t="inlineStr">
        <is>
          <t>Camry</t>
        </is>
      </c>
      <c r="H5215" t="inlineStr">
        <is>
          <t>Dealer retail</t>
        </is>
      </c>
      <c r="I5215" t="inlineStr">
        <is>
          <t>Company fleet</t>
        </is>
      </c>
      <c r="J5215" t="inlineStr">
        <is>
          <t>Wei Chen</t>
        </is>
      </c>
      <c r="K5215" s="70" t="n">
        <v>47</v>
      </c>
      <c r="L5215" s="71" t="n">
        <v>3963189.5</v>
      </c>
      <c r="M5215" s="71" t="n">
        <v>186269906.5</v>
      </c>
      <c r="N5215" s="71" t="n">
        <v>5588097.19</v>
      </c>
      <c r="O5215" s="71" t="n">
        <v>180681809.31</v>
      </c>
      <c r="P5215" s="71" t="n">
        <v>151071844.41</v>
      </c>
      <c r="Q5215" s="71" t="n">
        <v>29609964.9</v>
      </c>
      <c r="R5215" t="inlineStr">
        <is>
          <t>RY-03</t>
        </is>
      </c>
      <c r="S5215" t="inlineStr">
        <is>
          <t>Hybrid</t>
        </is>
      </c>
      <c r="T5215" s="70" t="n">
        <v>45</v>
      </c>
      <c r="U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TY105207</t>
        </is>
      </c>
      <c r="B5216" s="68" t="n">
        <v>46349</v>
      </c>
      <c r="C5216" s="69" t="n">
        <v>2026</v>
      </c>
      <c r="D5216" t="inlineStr">
        <is>
          <t>Nov</t>
        </is>
      </c>
      <c r="E5216" t="inlineStr">
        <is>
          <t>Japan</t>
        </is>
      </c>
      <c r="F5216" t="inlineStr">
        <is>
          <t>Japan</t>
        </is>
      </c>
      <c r="G5216" t="inlineStr">
        <is>
          <t>Camry</t>
        </is>
      </c>
      <c r="H5216" t="inlineStr">
        <is>
          <t>Dealer retail</t>
        </is>
      </c>
      <c r="I5216" t="inlineStr">
        <is>
          <t>Private buyer</t>
        </is>
      </c>
      <c r="J5216" t="inlineStr">
        <is>
          <t>Priya Nair</t>
        </is>
      </c>
      <c r="K5216" s="70" t="n">
        <v>14</v>
      </c>
      <c r="L5216" s="71" t="n">
        <v>4210544.32</v>
      </c>
      <c r="M5216" s="71" t="n">
        <v>58947620.48</v>
      </c>
      <c r="N5216" s="71" t="n">
        <v>2947381.02</v>
      </c>
      <c r="O5216" s="71" t="n">
        <v>56000239.46</v>
      </c>
      <c r="P5216" s="71" t="n">
        <v>43823898.72</v>
      </c>
      <c r="Q5216" s="71" t="n">
        <v>12176340.74</v>
      </c>
      <c r="R5216" t="inlineStr">
        <is>
          <t>NG-02</t>
        </is>
      </c>
      <c r="S5216" t="inlineStr">
        <is>
          <t>Petrol</t>
        </is>
      </c>
      <c r="T5216" s="70" t="n">
        <v>14</v>
      </c>
      <c r="U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TY105208</t>
        </is>
      </c>
      <c r="B5217" s="68" t="n">
        <v>46349</v>
      </c>
      <c r="C5217" s="69" t="n">
        <v>2026</v>
      </c>
      <c r="D5217" t="inlineStr">
        <is>
          <t>Nov</t>
        </is>
      </c>
      <c r="E5217" t="inlineStr">
        <is>
          <t>Europe</t>
        </is>
      </c>
      <c r="F5217" t="inlineStr">
        <is>
          <t>France</t>
        </is>
      </c>
      <c r="G5217" t="inlineStr">
        <is>
          <t>Corolla</t>
        </is>
      </c>
      <c r="H5217" t="inlineStr">
        <is>
          <t>Dealer retail</t>
        </is>
      </c>
      <c r="I5217" t="inlineStr">
        <is>
          <t>Private buyer</t>
        </is>
      </c>
      <c r="J5217" t="inlineStr">
        <is>
          <t>Sara Rossi</t>
        </is>
      </c>
      <c r="K5217" s="70" t="n">
        <v>50</v>
      </c>
      <c r="L5217" s="71" t="n">
        <v>2835487.34</v>
      </c>
      <c r="M5217" s="71" t="n">
        <v>141774367</v>
      </c>
      <c r="N5217" s="71" t="n">
        <v>7088718.35</v>
      </c>
      <c r="O5217" s="71" t="n">
        <v>134685648.65</v>
      </c>
      <c r="P5217" s="71" t="n">
        <v>111057718.4</v>
      </c>
      <c r="Q5217" s="71" t="n">
        <v>23627930.25</v>
      </c>
      <c r="R5217" t="inlineStr">
        <is>
          <t>PA-02</t>
        </is>
      </c>
      <c r="S5217" t="inlineStr">
        <is>
          <t>Hybrid</t>
        </is>
      </c>
      <c r="T5217" s="70" t="n">
        <v>53</v>
      </c>
      <c r="U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TY105209</t>
        </is>
      </c>
      <c r="B5218" s="68" t="n">
        <v>46349</v>
      </c>
      <c r="C5218" s="69" t="n">
        <v>2026</v>
      </c>
      <c r="D5218" t="inlineStr">
        <is>
          <t>Nov</t>
        </is>
      </c>
      <c r="E5218" t="inlineStr">
        <is>
          <t>North America</t>
        </is>
      </c>
      <c r="F5218" t="inlineStr">
        <is>
          <t>USA</t>
        </is>
      </c>
      <c r="G5218" t="inlineStr">
        <is>
          <t>RAV4</t>
        </is>
      </c>
      <c r="H5218" t="inlineStr">
        <is>
          <t>Dealer retail</t>
        </is>
      </c>
      <c r="I5218" t="inlineStr">
        <is>
          <t>Private buyer</t>
        </is>
      </c>
      <c r="J5218" t="inlineStr">
        <is>
          <t>Liam O'Brien</t>
        </is>
      </c>
      <c r="K5218" s="70" t="n">
        <v>21</v>
      </c>
      <c r="L5218" s="71" t="n">
        <v>3738550.82</v>
      </c>
      <c r="M5218" s="71" t="n">
        <v>78509567.22</v>
      </c>
      <c r="N5218" s="71" t="n">
        <v>1570191.34</v>
      </c>
      <c r="O5218" s="71" t="n">
        <v>76939375.88</v>
      </c>
      <c r="P5218" s="71" t="n">
        <v>61892987.54</v>
      </c>
      <c r="Q5218" s="71" t="n">
        <v>15046388.34</v>
      </c>
      <c r="R5218" t="inlineStr">
        <is>
          <t>TX-01</t>
        </is>
      </c>
      <c r="S5218" t="inlineStr">
        <is>
          <t>Petrol</t>
        </is>
      </c>
      <c r="T5218" s="70" t="n">
        <v>22</v>
      </c>
      <c r="U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TY105210</t>
        </is>
      </c>
      <c r="B5219" s="68" t="n">
        <v>46349</v>
      </c>
      <c r="C5219" s="69" t="n">
        <v>2026</v>
      </c>
      <c r="D5219" t="inlineStr">
        <is>
          <t>Nov</t>
        </is>
      </c>
      <c r="E5219" t="inlineStr">
        <is>
          <t>Middle East</t>
        </is>
      </c>
      <c r="F5219" t="inlineStr">
        <is>
          <t>Saudi Arabia</t>
        </is>
      </c>
      <c r="G5219" t="inlineStr">
        <is>
          <t>Corolla</t>
        </is>
      </c>
      <c r="H5219" t="inlineStr">
        <is>
          <t>Dealer retail</t>
        </is>
      </c>
      <c r="I5219" t="inlineStr">
        <is>
          <t>Private buyer</t>
        </is>
      </c>
      <c r="J5219" t="inlineStr">
        <is>
          <t>Carlos Silva</t>
        </is>
      </c>
      <c r="K5219" s="70" t="n">
        <v>36</v>
      </c>
      <c r="L5219" s="71" t="n">
        <v>2973155.85</v>
      </c>
      <c r="M5219" s="71" t="n">
        <v>107033610.6</v>
      </c>
      <c r="N5219" s="71" t="n">
        <v>5351680.53</v>
      </c>
      <c r="O5219" s="71" t="n">
        <v>101681930.07</v>
      </c>
      <c r="P5219" s="71" t="n">
        <v>84969541.98</v>
      </c>
      <c r="Q5219" s="71" t="n">
        <v>16712388.09</v>
      </c>
      <c r="R5219" t="inlineStr">
        <is>
          <t>RY-03</t>
        </is>
      </c>
      <c r="S5219" t="inlineStr">
        <is>
          <t>Hybrid</t>
        </is>
      </c>
      <c r="T5219" s="70" t="n">
        <v>38</v>
      </c>
      <c r="U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TY105211</t>
        </is>
      </c>
      <c r="B5220" s="68" t="n">
        <v>46350</v>
      </c>
      <c r="C5220" s="69" t="n">
        <v>2026</v>
      </c>
      <c r="D5220" t="inlineStr">
        <is>
          <t>Nov</t>
        </is>
      </c>
      <c r="E5220" t="inlineStr">
        <is>
          <t>North America</t>
        </is>
      </c>
      <c r="F5220" t="inlineStr">
        <is>
          <t>USA</t>
        </is>
      </c>
      <c r="G5220" t="inlineStr">
        <is>
          <t>Corolla</t>
        </is>
      </c>
      <c r="H5220" t="inlineStr">
        <is>
          <t>Fleet</t>
        </is>
      </c>
      <c r="I5220" t="inlineStr">
        <is>
          <t>Company fleet</t>
        </is>
      </c>
      <c r="J5220" t="inlineStr">
        <is>
          <t>Kofi Mensah</t>
        </is>
      </c>
      <c r="K5220" s="70" t="n">
        <v>27</v>
      </c>
      <c r="L5220" s="71" t="n">
        <v>2704097.73</v>
      </c>
      <c r="M5220" s="71" t="n">
        <v>73010638.70999999</v>
      </c>
      <c r="N5220" s="71" t="n">
        <v>2190319.16</v>
      </c>
      <c r="O5220" s="71" t="n">
        <v>70820319.55</v>
      </c>
      <c r="P5220" s="71" t="n">
        <v>61223038.63</v>
      </c>
      <c r="Q5220" s="71" t="n">
        <v>9597280.92</v>
      </c>
      <c r="R5220" t="inlineStr">
        <is>
          <t>LA-03</t>
        </is>
      </c>
      <c r="S5220" t="inlineStr">
        <is>
          <t>Hybrid</t>
        </is>
      </c>
      <c r="T5220" s="70" t="n">
        <v>30</v>
      </c>
      <c r="U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TY105212</t>
        </is>
      </c>
      <c r="B5221" s="68" t="n">
        <v>46350</v>
      </c>
      <c r="C5221" s="69" t="n">
        <v>2026</v>
      </c>
      <c r="D5221" t="inlineStr">
        <is>
          <t>Nov</t>
        </is>
      </c>
      <c r="E5221" t="inlineStr">
        <is>
          <t>Europe</t>
        </is>
      </c>
      <c r="F5221" t="inlineStr">
        <is>
          <t>Germany</t>
        </is>
      </c>
      <c r="G5221" t="inlineStr">
        <is>
          <t>Hilux</t>
        </is>
      </c>
      <c r="H5221" t="inlineStr">
        <is>
          <t>Dealer retail</t>
        </is>
      </c>
      <c r="I5221" t="inlineStr">
        <is>
          <t>Private buyer</t>
        </is>
      </c>
      <c r="J5221" t="inlineStr">
        <is>
          <t>Omar Haddad</t>
        </is>
      </c>
      <c r="K5221" s="70" t="n">
        <v>44</v>
      </c>
      <c r="L5221" s="71" t="n">
        <v>4247972.09</v>
      </c>
      <c r="M5221" s="71" t="n">
        <v>186910771.96</v>
      </c>
      <c r="N5221" s="71" t="n">
        <v>3738215.44</v>
      </c>
      <c r="O5221" s="71" t="n">
        <v>183172556.52</v>
      </c>
      <c r="P5221" s="71" t="n">
        <v>138364305.31</v>
      </c>
      <c r="Q5221" s="71" t="n">
        <v>44808251.21</v>
      </c>
      <c r="R5221" t="inlineStr">
        <is>
          <t>BE-02</t>
        </is>
      </c>
      <c r="S5221" t="inlineStr">
        <is>
          <t>Diesel</t>
        </is>
      </c>
      <c r="T5221" s="70" t="n">
        <v>49</v>
      </c>
      <c r="U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TY105213</t>
        </is>
      </c>
      <c r="B5222" s="68" t="n">
        <v>46350</v>
      </c>
      <c r="C5222" s="69" t="n">
        <v>2026</v>
      </c>
      <c r="D5222" t="inlineStr">
        <is>
          <t>Nov</t>
        </is>
      </c>
      <c r="E5222" t="inlineStr">
        <is>
          <t>North America</t>
        </is>
      </c>
      <c r="F5222" t="inlineStr">
        <is>
          <t>Canada</t>
        </is>
      </c>
      <c r="G5222" t="inlineStr">
        <is>
          <t>Hilux</t>
        </is>
      </c>
      <c r="H5222" t="inlineStr">
        <is>
          <t>Fleet</t>
        </is>
      </c>
      <c r="I5222" t="inlineStr">
        <is>
          <t>Private buyer</t>
        </is>
      </c>
      <c r="J5222" t="inlineStr">
        <is>
          <t>Noah Smith</t>
        </is>
      </c>
      <c r="K5222" s="70" t="n">
        <v>26</v>
      </c>
      <c r="L5222" s="71" t="n">
        <v>3839039.72</v>
      </c>
      <c r="M5222" s="71" t="n">
        <v>99815032.72</v>
      </c>
      <c r="N5222" s="71" t="n">
        <v>4990751.64</v>
      </c>
      <c r="O5222" s="71" t="n">
        <v>94824281.08</v>
      </c>
      <c r="P5222" s="71" t="n">
        <v>81544916.92</v>
      </c>
      <c r="Q5222" s="71" t="n">
        <v>13279364.16</v>
      </c>
      <c r="R5222" t="inlineStr">
        <is>
          <t>TO-04</t>
        </is>
      </c>
      <c r="S5222" t="inlineStr">
        <is>
          <t>Diesel</t>
        </is>
      </c>
      <c r="T5222" s="70" t="n">
        <v>27</v>
      </c>
      <c r="U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TY105214</t>
        </is>
      </c>
      <c r="B5223" s="68" t="n">
        <v>46350</v>
      </c>
      <c r="C5223" s="69" t="n">
        <v>2026</v>
      </c>
      <c r="D5223" t="inlineStr">
        <is>
          <t>Nov</t>
        </is>
      </c>
      <c r="E5223" t="inlineStr">
        <is>
          <t>Middle East</t>
        </is>
      </c>
      <c r="F5223" t="inlineStr">
        <is>
          <t>Saudi Arabia</t>
        </is>
      </c>
      <c r="G5223" t="inlineStr">
        <is>
          <t>Corolla</t>
        </is>
      </c>
      <c r="H5223" t="inlineStr">
        <is>
          <t>Dealer retail</t>
        </is>
      </c>
      <c r="I5223" t="inlineStr">
        <is>
          <t>Private buyer</t>
        </is>
      </c>
      <c r="J5223" t="inlineStr">
        <is>
          <t>Wei Chen</t>
        </is>
      </c>
      <c r="K5223" s="70" t="n">
        <v>11</v>
      </c>
      <c r="L5223" s="71" t="n">
        <v>2967411.26</v>
      </c>
      <c r="M5223" s="71" t="n">
        <v>32641523.86</v>
      </c>
      <c r="N5223" s="71" t="n">
        <v>979245.72</v>
      </c>
      <c r="O5223" s="71" t="n">
        <v>31662278.14</v>
      </c>
      <c r="P5223" s="71" t="n">
        <v>25494471.52</v>
      </c>
      <c r="Q5223" s="71" t="n">
        <v>6167806.62</v>
      </c>
      <c r="R5223" t="inlineStr">
        <is>
          <t>RY-02</t>
        </is>
      </c>
      <c r="S5223" t="inlineStr">
        <is>
          <t>Petrol</t>
        </is>
      </c>
      <c r="T5223" s="70" t="n">
        <v>12</v>
      </c>
      <c r="U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TY105215</t>
        </is>
      </c>
      <c r="B5224" s="68" t="n">
        <v>46350</v>
      </c>
      <c r="C5224" s="69" t="n">
        <v>2026</v>
      </c>
      <c r="D5224" t="inlineStr">
        <is>
          <t>Nov</t>
        </is>
      </c>
      <c r="E5224" t="inlineStr">
        <is>
          <t>Japan</t>
        </is>
      </c>
      <c r="F5224" t="inlineStr">
        <is>
          <t>Japan</t>
        </is>
      </c>
      <c r="G5224" t="inlineStr">
        <is>
          <t>Hilux</t>
        </is>
      </c>
      <c r="H5224" t="inlineStr">
        <is>
          <t>Dealer retail</t>
        </is>
      </c>
      <c r="I5224" t="inlineStr">
        <is>
          <t>Private buyer</t>
        </is>
      </c>
      <c r="J5224" t="inlineStr">
        <is>
          <t>Zoya Ahmed</t>
        </is>
      </c>
      <c r="K5224" s="70" t="n">
        <v>41</v>
      </c>
      <c r="L5224" s="71" t="n">
        <v>3836402.13</v>
      </c>
      <c r="M5224" s="71" t="n">
        <v>157292487.33</v>
      </c>
      <c r="N5224" s="71" t="n">
        <v>7864624.37</v>
      </c>
      <c r="O5224" s="71" t="n">
        <v>149427862.96</v>
      </c>
      <c r="P5224" s="71" t="n">
        <v>132669822.79</v>
      </c>
      <c r="Q5224" s="71" t="n">
        <v>16758040.17</v>
      </c>
      <c r="R5224" t="inlineStr">
        <is>
          <t>TK-01</t>
        </is>
      </c>
      <c r="S5224" t="inlineStr">
        <is>
          <t>Petrol</t>
        </is>
      </c>
      <c r="T5224" s="70" t="n">
        <v>40</v>
      </c>
      <c r="U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TY105216</t>
        </is>
      </c>
      <c r="B5225" s="68" t="n">
        <v>46350</v>
      </c>
      <c r="C5225" s="69" t="n">
        <v>2026</v>
      </c>
      <c r="D5225" t="inlineStr">
        <is>
          <t>Nov</t>
        </is>
      </c>
      <c r="E5225" t="inlineStr">
        <is>
          <t>North America</t>
        </is>
      </c>
      <c r="F5225" t="inlineStr">
        <is>
          <t>Canada</t>
        </is>
      </c>
      <c r="G5225" t="inlineStr">
        <is>
          <t>RAV4</t>
        </is>
      </c>
      <c r="H5225" t="inlineStr">
        <is>
          <t>Dealer retail</t>
        </is>
      </c>
      <c r="I5225" t="inlineStr">
        <is>
          <t>Private buyer</t>
        </is>
      </c>
      <c r="J5225" t="inlineStr">
        <is>
          <t>Sophie Müller</t>
        </is>
      </c>
      <c r="K5225" s="70" t="n">
        <v>8</v>
      </c>
      <c r="L5225" s="71" t="n">
        <v>3687013.77</v>
      </c>
      <c r="M5225" s="71" t="n">
        <v>29496110.16</v>
      </c>
      <c r="N5225" s="71" t="n">
        <v>0</v>
      </c>
      <c r="O5225" s="71" t="n">
        <v>29496110.16</v>
      </c>
      <c r="P5225" s="71" t="n">
        <v>22455090.57</v>
      </c>
      <c r="Q5225" s="71" t="n">
        <v>7041019.59</v>
      </c>
      <c r="R5225" t="inlineStr">
        <is>
          <t>TO-03</t>
        </is>
      </c>
      <c r="S5225" t="inlineStr">
        <is>
          <t>Petrol</t>
        </is>
      </c>
      <c r="T5225" s="70" t="n">
        <v>8</v>
      </c>
      <c r="U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TY105217</t>
        </is>
      </c>
      <c r="B5226" s="68" t="n">
        <v>46350</v>
      </c>
      <c r="C5226" s="69" t="n">
        <v>2026</v>
      </c>
      <c r="D5226" t="inlineStr">
        <is>
          <t>Nov</t>
        </is>
      </c>
      <c r="E5226" t="inlineStr">
        <is>
          <t>North America</t>
        </is>
      </c>
      <c r="F5226" t="inlineStr">
        <is>
          <t>USA</t>
        </is>
      </c>
      <c r="G5226" t="inlineStr">
        <is>
          <t>Land Cruiser</t>
        </is>
      </c>
      <c r="H5226" t="inlineStr">
        <is>
          <t>Fleet</t>
        </is>
      </c>
      <c r="I5226" t="inlineStr">
        <is>
          <t>Private buyer</t>
        </is>
      </c>
      <c r="J5226" t="inlineStr">
        <is>
          <t>Mei Lin</t>
        </is>
      </c>
      <c r="K5226" s="70" t="n">
        <v>16</v>
      </c>
      <c r="L5226" s="71" t="n">
        <v>7601181.13</v>
      </c>
      <c r="M5226" s="71" t="n">
        <v>121618898.08</v>
      </c>
      <c r="N5226" s="71" t="n">
        <v>3648566.94</v>
      </c>
      <c r="O5226" s="71" t="n">
        <v>117970331.14</v>
      </c>
      <c r="P5226" s="71" t="n">
        <v>90709152.26000001</v>
      </c>
      <c r="Q5226" s="71" t="n">
        <v>27261178.88</v>
      </c>
      <c r="R5226" t="inlineStr">
        <is>
          <t>NY-03</t>
        </is>
      </c>
      <c r="S5226" t="inlineStr">
        <is>
          <t>Petrol</t>
        </is>
      </c>
      <c r="T5226" s="70" t="n">
        <v>17</v>
      </c>
      <c r="U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TY105218</t>
        </is>
      </c>
      <c r="B5227" s="68" t="n">
        <v>46350</v>
      </c>
      <c r="C5227" s="69" t="n">
        <v>2026</v>
      </c>
      <c r="D5227" t="inlineStr">
        <is>
          <t>Nov</t>
        </is>
      </c>
      <c r="E5227" t="inlineStr">
        <is>
          <t>North America</t>
        </is>
      </c>
      <c r="F5227" t="inlineStr">
        <is>
          <t>Canada</t>
        </is>
      </c>
      <c r="G5227" t="inlineStr">
        <is>
          <t>Prius</t>
        </is>
      </c>
      <c r="H5227" t="inlineStr">
        <is>
          <t>Dealer retail</t>
        </is>
      </c>
      <c r="I5227" t="inlineStr">
        <is>
          <t>Private buyer</t>
        </is>
      </c>
      <c r="J5227" t="inlineStr">
        <is>
          <t>Amir Khan</t>
        </is>
      </c>
      <c r="K5227" s="70" t="n">
        <v>13</v>
      </c>
      <c r="L5227" s="71" t="n">
        <v>3733883.43</v>
      </c>
      <c r="M5227" s="71" t="n">
        <v>48540484.59</v>
      </c>
      <c r="N5227" s="71" t="n">
        <v>970809.6899999999</v>
      </c>
      <c r="O5227" s="71" t="n">
        <v>47569674.9</v>
      </c>
      <c r="P5227" s="71" t="n">
        <v>36070147.04</v>
      </c>
      <c r="Q5227" s="71" t="n">
        <v>11499527.86</v>
      </c>
      <c r="R5227" t="inlineStr">
        <is>
          <t>TO-02</t>
        </is>
      </c>
      <c r="S5227" t="inlineStr">
        <is>
          <t>Hybrid</t>
        </is>
      </c>
      <c r="T5227" s="70" t="n">
        <v>14</v>
      </c>
      <c r="U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TY105219</t>
        </is>
      </c>
      <c r="B5228" s="68" t="n">
        <v>46350</v>
      </c>
      <c r="C5228" s="69" t="n">
        <v>2026</v>
      </c>
      <c r="D5228" t="inlineStr">
        <is>
          <t>Nov</t>
        </is>
      </c>
      <c r="E5228" t="inlineStr">
        <is>
          <t>Japan</t>
        </is>
      </c>
      <c r="F5228" t="inlineStr">
        <is>
          <t>Japan</t>
        </is>
      </c>
      <c r="G5228" t="inlineStr">
        <is>
          <t>RAV4</t>
        </is>
      </c>
      <c r="H5228" t="inlineStr">
        <is>
          <t>Dealer retail</t>
        </is>
      </c>
      <c r="I5228" t="inlineStr">
        <is>
          <t>Private buyer</t>
        </is>
      </c>
      <c r="J5228" t="inlineStr">
        <is>
          <t>Carlos Silva</t>
        </is>
      </c>
      <c r="K5228" s="70" t="n">
        <v>23</v>
      </c>
      <c r="L5228" s="71" t="n">
        <v>3665449.18</v>
      </c>
      <c r="M5228" s="71" t="n">
        <v>84305331.14</v>
      </c>
      <c r="N5228" s="71" t="n">
        <v>2529159.93</v>
      </c>
      <c r="O5228" s="71" t="n">
        <v>81776171.20999999</v>
      </c>
      <c r="P5228" s="71" t="n">
        <v>64134855.32</v>
      </c>
      <c r="Q5228" s="71" t="n">
        <v>17641315.89</v>
      </c>
      <c r="R5228" t="inlineStr">
        <is>
          <t>OS-04</t>
        </is>
      </c>
      <c r="S5228" t="inlineStr">
        <is>
          <t>Hybrid</t>
        </is>
      </c>
      <c r="T5228" s="70" t="n">
        <v>23</v>
      </c>
      <c r="U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TY105220</t>
        </is>
      </c>
      <c r="B5229" s="68" t="n">
        <v>46350</v>
      </c>
      <c r="C5229" s="69" t="n">
        <v>2026</v>
      </c>
      <c r="D5229" t="inlineStr">
        <is>
          <t>Nov</t>
        </is>
      </c>
      <c r="E5229" t="inlineStr">
        <is>
          <t>Europe</t>
        </is>
      </c>
      <c r="F5229" t="inlineStr">
        <is>
          <t>Germany</t>
        </is>
      </c>
      <c r="G5229" t="inlineStr">
        <is>
          <t>Land Cruiser</t>
        </is>
      </c>
      <c r="H5229" t="inlineStr">
        <is>
          <t>Dealer retail</t>
        </is>
      </c>
      <c r="I5229" t="inlineStr">
        <is>
          <t>Private buyer</t>
        </is>
      </c>
      <c r="J5229" t="inlineStr">
        <is>
          <t>Liam O'Brien</t>
        </is>
      </c>
      <c r="K5229" s="70" t="n">
        <v>8</v>
      </c>
      <c r="L5229" s="71" t="n">
        <v>7744769.86</v>
      </c>
      <c r="M5229" s="71" t="n">
        <v>61958158.88</v>
      </c>
      <c r="N5229" s="71" t="n">
        <v>3097907.94</v>
      </c>
      <c r="O5229" s="71" t="n">
        <v>58860250.94</v>
      </c>
      <c r="P5229" s="71" t="n">
        <v>46054585.55</v>
      </c>
      <c r="Q5229" s="71" t="n">
        <v>12805665.39</v>
      </c>
      <c r="R5229" t="inlineStr">
        <is>
          <t>BE-03</t>
        </is>
      </c>
      <c r="S5229" t="inlineStr">
        <is>
          <t>Hybrid</t>
        </is>
      </c>
      <c r="T5229" s="70" t="n">
        <v>8</v>
      </c>
      <c r="U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TY105221</t>
        </is>
      </c>
      <c r="B5230" s="68" t="n">
        <v>46350</v>
      </c>
      <c r="C5230" s="69" t="n">
        <v>2026</v>
      </c>
      <c r="D5230" t="inlineStr">
        <is>
          <t>Nov</t>
        </is>
      </c>
      <c r="E5230" t="inlineStr">
        <is>
          <t>North America</t>
        </is>
      </c>
      <c r="F5230" t="inlineStr">
        <is>
          <t>USA</t>
        </is>
      </c>
      <c r="G5230" t="inlineStr">
        <is>
          <t>Camry</t>
        </is>
      </c>
      <c r="H5230" t="inlineStr">
        <is>
          <t>Fleet</t>
        </is>
      </c>
      <c r="I5230" t="inlineStr">
        <is>
          <t>Company fleet</t>
        </is>
      </c>
      <c r="J5230" t="inlineStr">
        <is>
          <t>Ruhi Shaikh</t>
        </is>
      </c>
      <c r="K5230" s="70" t="n">
        <v>40</v>
      </c>
      <c r="L5230" s="71" t="n">
        <v>4003464.8</v>
      </c>
      <c r="M5230" s="71" t="n">
        <v>160138592</v>
      </c>
      <c r="N5230" s="71" t="n">
        <v>0</v>
      </c>
      <c r="O5230" s="71" t="n">
        <v>160138592</v>
      </c>
      <c r="P5230" s="71" t="n">
        <v>127417571.73</v>
      </c>
      <c r="Q5230" s="71" t="n">
        <v>32721020.27</v>
      </c>
      <c r="R5230" t="inlineStr">
        <is>
          <t>NY-01</t>
        </is>
      </c>
      <c r="S5230" t="inlineStr">
        <is>
          <t>Petrol</t>
        </is>
      </c>
      <c r="T5230" s="70" t="n">
        <v>38</v>
      </c>
      <c r="U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TY105222</t>
        </is>
      </c>
      <c r="B5231" s="68" t="n">
        <v>46351</v>
      </c>
      <c r="C5231" s="69" t="n">
        <v>2026</v>
      </c>
      <c r="D5231" t="inlineStr">
        <is>
          <t>Nov</t>
        </is>
      </c>
      <c r="E5231" t="inlineStr">
        <is>
          <t>Asia</t>
        </is>
      </c>
      <c r="F5231" t="inlineStr">
        <is>
          <t>Thailand</t>
        </is>
      </c>
      <c r="G5231" t="inlineStr">
        <is>
          <t>Prius</t>
        </is>
      </c>
      <c r="H5231" t="inlineStr">
        <is>
          <t>Dealer retail</t>
        </is>
      </c>
      <c r="I5231" t="inlineStr">
        <is>
          <t>Private buyer</t>
        </is>
      </c>
      <c r="J5231" t="inlineStr">
        <is>
          <t>Hiroshi Tanaka</t>
        </is>
      </c>
      <c r="K5231" s="70" t="n">
        <v>40</v>
      </c>
      <c r="L5231" s="71" t="n">
        <v>3519274.79</v>
      </c>
      <c r="M5231" s="71" t="n">
        <v>140770991.6</v>
      </c>
      <c r="N5231" s="71" t="n">
        <v>0</v>
      </c>
      <c r="O5231" s="71" t="n">
        <v>140770991.6</v>
      </c>
      <c r="P5231" s="71" t="n">
        <v>112405676.25</v>
      </c>
      <c r="Q5231" s="71" t="n">
        <v>28365315.35</v>
      </c>
      <c r="R5231" t="inlineStr">
        <is>
          <t>BK-01</t>
        </is>
      </c>
      <c r="S5231" t="inlineStr">
        <is>
          <t>Hybrid</t>
        </is>
      </c>
      <c r="T5231" s="70" t="n">
        <v>45</v>
      </c>
      <c r="U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TY105223</t>
        </is>
      </c>
      <c r="B5232" s="68" t="n">
        <v>46351</v>
      </c>
      <c r="C5232" s="69" t="n">
        <v>2026</v>
      </c>
      <c r="D5232" t="inlineStr">
        <is>
          <t>Nov</t>
        </is>
      </c>
      <c r="E5232" t="inlineStr">
        <is>
          <t>Middle East</t>
        </is>
      </c>
      <c r="F5232" t="inlineStr">
        <is>
          <t>Saudi Arabia</t>
        </is>
      </c>
      <c r="G5232" t="inlineStr">
        <is>
          <t>Camry</t>
        </is>
      </c>
      <c r="H5232" t="inlineStr">
        <is>
          <t>Fleet</t>
        </is>
      </c>
      <c r="I5232" t="inlineStr">
        <is>
          <t>Private buyer</t>
        </is>
      </c>
      <c r="J5232" t="inlineStr">
        <is>
          <t>Hiroshi Tanaka</t>
        </is>
      </c>
      <c r="K5232" s="70" t="n">
        <v>34</v>
      </c>
      <c r="L5232" s="71" t="n">
        <v>3917891.42</v>
      </c>
      <c r="M5232" s="71" t="n">
        <v>133208308.28</v>
      </c>
      <c r="N5232" s="71" t="n">
        <v>6660415.41</v>
      </c>
      <c r="O5232" s="71" t="n">
        <v>126547892.87</v>
      </c>
      <c r="P5232" s="71" t="n">
        <v>104791705.85</v>
      </c>
      <c r="Q5232" s="71" t="n">
        <v>21756187.02</v>
      </c>
      <c r="R5232" t="inlineStr">
        <is>
          <t>RY-03</t>
        </is>
      </c>
      <c r="S5232" t="inlineStr">
        <is>
          <t>Petrol</t>
        </is>
      </c>
      <c r="T5232" s="70" t="n">
        <v>37</v>
      </c>
      <c r="U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TY105224</t>
        </is>
      </c>
      <c r="B5233" s="68" t="n">
        <v>46351</v>
      </c>
      <c r="C5233" s="69" t="n">
        <v>2026</v>
      </c>
      <c r="D5233" t="inlineStr">
        <is>
          <t>Nov</t>
        </is>
      </c>
      <c r="E5233" t="inlineStr">
        <is>
          <t>Europe</t>
        </is>
      </c>
      <c r="F5233" t="inlineStr">
        <is>
          <t>UK</t>
        </is>
      </c>
      <c r="G5233" t="inlineStr">
        <is>
          <t>Land Cruiser</t>
        </is>
      </c>
      <c r="H5233" t="inlineStr">
        <is>
          <t>Dealer retail</t>
        </is>
      </c>
      <c r="I5233" t="inlineStr">
        <is>
          <t>Private buyer</t>
        </is>
      </c>
      <c r="J5233" t="inlineStr">
        <is>
          <t>Liam O'Brien</t>
        </is>
      </c>
      <c r="K5233" s="70" t="n">
        <v>48</v>
      </c>
      <c r="L5233" s="71" t="n">
        <v>7887351.8</v>
      </c>
      <c r="M5233" s="71" t="n">
        <v>378592886.4</v>
      </c>
      <c r="N5233" s="71" t="n">
        <v>18929644.32</v>
      </c>
      <c r="O5233" s="71" t="n">
        <v>359663242.08</v>
      </c>
      <c r="P5233" s="71" t="n">
        <v>261105690.51</v>
      </c>
      <c r="Q5233" s="71" t="n">
        <v>98557551.56999999</v>
      </c>
      <c r="R5233" t="inlineStr">
        <is>
          <t>LN-04</t>
        </is>
      </c>
      <c r="S5233" t="inlineStr">
        <is>
          <t>Diesel</t>
        </is>
      </c>
      <c r="T5233" s="70" t="n">
        <v>50</v>
      </c>
      <c r="U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TY105225</t>
        </is>
      </c>
      <c r="B5234" s="68" t="n">
        <v>46351</v>
      </c>
      <c r="C5234" s="69" t="n">
        <v>2026</v>
      </c>
      <c r="D5234" t="inlineStr">
        <is>
          <t>Nov</t>
        </is>
      </c>
      <c r="E5234" t="inlineStr">
        <is>
          <t>Japan</t>
        </is>
      </c>
      <c r="F5234" t="inlineStr">
        <is>
          <t>Japan</t>
        </is>
      </c>
      <c r="G5234" t="inlineStr">
        <is>
          <t>bZ4X</t>
        </is>
      </c>
      <c r="H5234" t="inlineStr">
        <is>
          <t>Dealer retail</t>
        </is>
      </c>
      <c r="I5234" t="inlineStr">
        <is>
          <t>Company fleet</t>
        </is>
      </c>
      <c r="J5234" t="inlineStr">
        <is>
          <t>Wei Chen</t>
        </is>
      </c>
      <c r="K5234" s="70" t="n">
        <v>31</v>
      </c>
      <c r="L5234" s="71" t="n">
        <v>6679717.43</v>
      </c>
      <c r="M5234" s="71" t="n">
        <v>207071240.33</v>
      </c>
      <c r="N5234" s="71" t="n">
        <v>4141424.81</v>
      </c>
      <c r="O5234" s="71" t="n">
        <v>202929815.52</v>
      </c>
      <c r="P5234" s="71" t="n">
        <v>171660258.04</v>
      </c>
      <c r="Q5234" s="71" t="n">
        <v>31269557.48</v>
      </c>
      <c r="R5234" t="inlineStr">
        <is>
          <t>NG-03</t>
        </is>
      </c>
      <c r="S5234" t="inlineStr">
        <is>
          <t>EV</t>
        </is>
      </c>
      <c r="T5234" s="70" t="n">
        <v>32</v>
      </c>
      <c r="U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TY105226</t>
        </is>
      </c>
      <c r="B5235" s="68" t="n">
        <v>46351</v>
      </c>
      <c r="C5235" s="69" t="n">
        <v>2026</v>
      </c>
      <c r="D5235" t="inlineStr">
        <is>
          <t>Nov</t>
        </is>
      </c>
      <c r="E5235" t="inlineStr">
        <is>
          <t>North America</t>
        </is>
      </c>
      <c r="F5235" t="inlineStr">
        <is>
          <t>Canada</t>
        </is>
      </c>
      <c r="G5235" t="inlineStr">
        <is>
          <t>Hilux</t>
        </is>
      </c>
      <c r="H5235" t="inlineStr">
        <is>
          <t>Dealer retail</t>
        </is>
      </c>
      <c r="I5235" t="inlineStr">
        <is>
          <t>Private buyer</t>
        </is>
      </c>
      <c r="J5235" t="inlineStr">
        <is>
          <t>Mei Lin</t>
        </is>
      </c>
      <c r="K5235" s="70" t="n">
        <v>6</v>
      </c>
      <c r="L5235" s="71" t="n">
        <v>4220193.28</v>
      </c>
      <c r="M5235" s="71" t="n">
        <v>25321159.68</v>
      </c>
      <c r="N5235" s="71" t="n">
        <v>506423.19</v>
      </c>
      <c r="O5235" s="71" t="n">
        <v>24814736.49</v>
      </c>
      <c r="P5235" s="71" t="n">
        <v>19062580.34</v>
      </c>
      <c r="Q5235" s="71" t="n">
        <v>5752156.15</v>
      </c>
      <c r="R5235" t="inlineStr">
        <is>
          <t>TO-03</t>
        </is>
      </c>
      <c r="S5235" t="inlineStr">
        <is>
          <t>Diesel</t>
        </is>
      </c>
      <c r="T5235" s="70" t="n">
        <v>6</v>
      </c>
      <c r="U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TY105227</t>
        </is>
      </c>
      <c r="B5236" s="68" t="n">
        <v>46351</v>
      </c>
      <c r="C5236" s="69" t="n">
        <v>2026</v>
      </c>
      <c r="D5236" t="inlineStr">
        <is>
          <t>Nov</t>
        </is>
      </c>
      <c r="E5236" t="inlineStr">
        <is>
          <t>Japan</t>
        </is>
      </c>
      <c r="F5236" t="inlineStr">
        <is>
          <t>Japan</t>
        </is>
      </c>
      <c r="G5236" t="inlineStr">
        <is>
          <t>Prius</t>
        </is>
      </c>
      <c r="H5236" t="inlineStr">
        <is>
          <t>Fleet</t>
        </is>
      </c>
      <c r="I5236" t="inlineStr">
        <is>
          <t>Private buyer</t>
        </is>
      </c>
      <c r="J5236" t="inlineStr">
        <is>
          <t>Liam O'Brien</t>
        </is>
      </c>
      <c r="K5236" s="70" t="n">
        <v>38</v>
      </c>
      <c r="L5236" s="71" t="n">
        <v>3681802.68</v>
      </c>
      <c r="M5236" s="71" t="n">
        <v>139908501.84</v>
      </c>
      <c r="N5236" s="71" t="n">
        <v>0</v>
      </c>
      <c r="O5236" s="71" t="n">
        <v>139908501.84</v>
      </c>
      <c r="P5236" s="71" t="n">
        <v>104351098.1</v>
      </c>
      <c r="Q5236" s="71" t="n">
        <v>35557403.74</v>
      </c>
      <c r="R5236" t="inlineStr">
        <is>
          <t>OS-01</t>
        </is>
      </c>
      <c r="S5236" t="inlineStr">
        <is>
          <t>Hybrid</t>
        </is>
      </c>
      <c r="T5236" s="70" t="n">
        <v>39</v>
      </c>
      <c r="U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TY105228</t>
        </is>
      </c>
      <c r="B5237" s="68" t="n">
        <v>46351</v>
      </c>
      <c r="C5237" s="69" t="n">
        <v>2026</v>
      </c>
      <c r="D5237" t="inlineStr">
        <is>
          <t>Nov</t>
        </is>
      </c>
      <c r="E5237" t="inlineStr">
        <is>
          <t>Japan</t>
        </is>
      </c>
      <c r="F5237" t="inlineStr">
        <is>
          <t>Japan</t>
        </is>
      </c>
      <c r="G5237" t="inlineStr">
        <is>
          <t>Camry</t>
        </is>
      </c>
      <c r="H5237" t="inlineStr">
        <is>
          <t>Online reservation</t>
        </is>
      </c>
      <c r="I5237" t="inlineStr">
        <is>
          <t>Private buyer</t>
        </is>
      </c>
      <c r="J5237" t="inlineStr">
        <is>
          <t>Omar Haddad</t>
        </is>
      </c>
      <c r="K5237" s="70" t="n">
        <v>46</v>
      </c>
      <c r="L5237" s="71" t="n">
        <v>3835127.57</v>
      </c>
      <c r="M5237" s="71" t="n">
        <v>176415868.22</v>
      </c>
      <c r="N5237" s="71" t="n">
        <v>8820793.41</v>
      </c>
      <c r="O5237" s="71" t="n">
        <v>167595074.81</v>
      </c>
      <c r="P5237" s="71" t="n">
        <v>148252605.76</v>
      </c>
      <c r="Q5237" s="71" t="n">
        <v>19342469.05</v>
      </c>
      <c r="R5237" t="inlineStr">
        <is>
          <t>OS-03</t>
        </is>
      </c>
      <c r="S5237" t="inlineStr">
        <is>
          <t>Hybrid</t>
        </is>
      </c>
      <c r="T5237" s="70" t="n">
        <v>46</v>
      </c>
      <c r="U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TY105229</t>
        </is>
      </c>
      <c r="B5238" s="68" t="n">
        <v>46351</v>
      </c>
      <c r="C5238" s="69" t="n">
        <v>2026</v>
      </c>
      <c r="D5238" t="inlineStr">
        <is>
          <t>Nov</t>
        </is>
      </c>
      <c r="E5238" t="inlineStr">
        <is>
          <t>Japan</t>
        </is>
      </c>
      <c r="F5238" t="inlineStr">
        <is>
          <t>Japan</t>
        </is>
      </c>
      <c r="G5238" t="inlineStr">
        <is>
          <t>bZ4X</t>
        </is>
      </c>
      <c r="H5238" t="inlineStr">
        <is>
          <t>Dealer retail</t>
        </is>
      </c>
      <c r="I5238" t="inlineStr">
        <is>
          <t>Private buyer</t>
        </is>
      </c>
      <c r="J5238" t="inlineStr">
        <is>
          <t>Arjun Mehta</t>
        </is>
      </c>
      <c r="K5238" s="70" t="n">
        <v>36</v>
      </c>
      <c r="L5238" s="71" t="n">
        <v>6699775.73</v>
      </c>
      <c r="M5238" s="71" t="n">
        <v>241191926.28</v>
      </c>
      <c r="N5238" s="71" t="n">
        <v>7235757.79</v>
      </c>
      <c r="O5238" s="71" t="n">
        <v>233956168.49</v>
      </c>
      <c r="P5238" s="71" t="n">
        <v>191803599.18</v>
      </c>
      <c r="Q5238" s="71" t="n">
        <v>42152569.31</v>
      </c>
      <c r="R5238" t="inlineStr">
        <is>
          <t>TK-02</t>
        </is>
      </c>
      <c r="S5238" t="inlineStr">
        <is>
          <t>EV</t>
        </is>
      </c>
      <c r="T5238" s="70" t="n">
        <v>37</v>
      </c>
      <c r="U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TY105230</t>
        </is>
      </c>
      <c r="B5239" s="68" t="n">
        <v>46352</v>
      </c>
      <c r="C5239" s="69" t="n">
        <v>2026</v>
      </c>
      <c r="D5239" t="inlineStr">
        <is>
          <t>Nov</t>
        </is>
      </c>
      <c r="E5239" t="inlineStr">
        <is>
          <t>Asia</t>
        </is>
      </c>
      <c r="F5239" t="inlineStr">
        <is>
          <t>Thailand</t>
        </is>
      </c>
      <c r="G5239" t="inlineStr">
        <is>
          <t>RAV4</t>
        </is>
      </c>
      <c r="H5239" t="inlineStr">
        <is>
          <t>Dealer retail</t>
        </is>
      </c>
      <c r="I5239" t="inlineStr">
        <is>
          <t>Company fleet</t>
        </is>
      </c>
      <c r="J5239" t="inlineStr">
        <is>
          <t>Ravindra Patil</t>
        </is>
      </c>
      <c r="K5239" s="70" t="n">
        <v>29</v>
      </c>
      <c r="L5239" s="71" t="n">
        <v>3703333.38</v>
      </c>
      <c r="M5239" s="71" t="n">
        <v>107396668.02</v>
      </c>
      <c r="N5239" s="71" t="n">
        <v>3221900.04</v>
      </c>
      <c r="O5239" s="71" t="n">
        <v>104174767.98</v>
      </c>
      <c r="P5239" s="71" t="n">
        <v>79344796.22</v>
      </c>
      <c r="Q5239" s="71" t="n">
        <v>24829971.76</v>
      </c>
      <c r="R5239" t="inlineStr">
        <is>
          <t>BK-03</t>
        </is>
      </c>
      <c r="S5239" t="inlineStr">
        <is>
          <t>Petrol</t>
        </is>
      </c>
      <c r="T5239" s="70" t="n">
        <v>31</v>
      </c>
      <c r="U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TY105231</t>
        </is>
      </c>
      <c r="B5240" s="68" t="n">
        <v>46352</v>
      </c>
      <c r="C5240" s="69" t="n">
        <v>2026</v>
      </c>
      <c r="D5240" t="inlineStr">
        <is>
          <t>Nov</t>
        </is>
      </c>
      <c r="E5240" t="inlineStr">
        <is>
          <t>Japan</t>
        </is>
      </c>
      <c r="F5240" t="inlineStr">
        <is>
          <t>Japan</t>
        </is>
      </c>
      <c r="G5240" t="inlineStr">
        <is>
          <t>bZ4X</t>
        </is>
      </c>
      <c r="H5240" t="inlineStr">
        <is>
          <t>Dealer retail</t>
        </is>
      </c>
      <c r="I5240" t="inlineStr">
        <is>
          <t>Government</t>
        </is>
      </c>
      <c r="J5240" t="inlineStr">
        <is>
          <t>Omar Haddad</t>
        </is>
      </c>
      <c r="K5240" s="70" t="n">
        <v>58</v>
      </c>
      <c r="L5240" s="71" t="n">
        <v>6650856.33</v>
      </c>
      <c r="M5240" s="71" t="n">
        <v>385749667.14</v>
      </c>
      <c r="N5240" s="71" t="n">
        <v>7714993.34</v>
      </c>
      <c r="O5240" s="71" t="n">
        <v>378034673.8</v>
      </c>
      <c r="P5240" s="71" t="n">
        <v>317322775.93</v>
      </c>
      <c r="Q5240" s="71" t="n">
        <v>60711897.87</v>
      </c>
      <c r="R5240" t="inlineStr">
        <is>
          <t>OS-01</t>
        </is>
      </c>
      <c r="S5240" t="inlineStr">
        <is>
          <t>EV</t>
        </is>
      </c>
      <c r="T5240" s="70" t="n">
        <v>57</v>
      </c>
      <c r="U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TY105232</t>
        </is>
      </c>
      <c r="B5241" s="68" t="n">
        <v>46352</v>
      </c>
      <c r="C5241" s="69" t="n">
        <v>2026</v>
      </c>
      <c r="D5241" t="inlineStr">
        <is>
          <t>Nov</t>
        </is>
      </c>
      <c r="E5241" t="inlineStr">
        <is>
          <t>Japan</t>
        </is>
      </c>
      <c r="F5241" t="inlineStr">
        <is>
          <t>Japan</t>
        </is>
      </c>
      <c r="G5241" t="inlineStr">
        <is>
          <t>Corolla</t>
        </is>
      </c>
      <c r="H5241" t="inlineStr">
        <is>
          <t>Fleet</t>
        </is>
      </c>
      <c r="I5241" t="inlineStr">
        <is>
          <t>Private buyer</t>
        </is>
      </c>
      <c r="J5241" t="inlineStr">
        <is>
          <t>Aisha Bello</t>
        </is>
      </c>
      <c r="K5241" s="70" t="n">
        <v>17</v>
      </c>
      <c r="L5241" s="71" t="n">
        <v>2912620.58</v>
      </c>
      <c r="M5241" s="71" t="n">
        <v>49514549.86</v>
      </c>
      <c r="N5241" s="71" t="n">
        <v>1485436.5</v>
      </c>
      <c r="O5241" s="71" t="n">
        <v>48029113.36</v>
      </c>
      <c r="P5241" s="71" t="n">
        <v>37915125.48</v>
      </c>
      <c r="Q5241" s="71" t="n">
        <v>10113987.88</v>
      </c>
      <c r="R5241" t="inlineStr">
        <is>
          <t>OS-04</t>
        </is>
      </c>
      <c r="S5241" t="inlineStr">
        <is>
          <t>Petrol</t>
        </is>
      </c>
      <c r="T5241" s="70" t="n">
        <v>16</v>
      </c>
      <c r="U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TY105233</t>
        </is>
      </c>
      <c r="B5242" s="68" t="n">
        <v>46352</v>
      </c>
      <c r="C5242" s="69" t="n">
        <v>2026</v>
      </c>
      <c r="D5242" t="inlineStr">
        <is>
          <t>Nov</t>
        </is>
      </c>
      <c r="E5242" t="inlineStr">
        <is>
          <t>North America</t>
        </is>
      </c>
      <c r="F5242" t="inlineStr">
        <is>
          <t>Canada</t>
        </is>
      </c>
      <c r="G5242" t="inlineStr">
        <is>
          <t>bZ4X</t>
        </is>
      </c>
      <c r="H5242" t="inlineStr">
        <is>
          <t>Fleet</t>
        </is>
      </c>
      <c r="I5242" t="inlineStr">
        <is>
          <t>Private buyer</t>
        </is>
      </c>
      <c r="J5242" t="inlineStr">
        <is>
          <t>Yuki Sato</t>
        </is>
      </c>
      <c r="K5242" s="70" t="n">
        <v>35</v>
      </c>
      <c r="L5242" s="71" t="n">
        <v>7379981.6</v>
      </c>
      <c r="M5242" s="71" t="n">
        <v>258299356</v>
      </c>
      <c r="N5242" s="71" t="n">
        <v>7748980.68</v>
      </c>
      <c r="O5242" s="71" t="n">
        <v>250550375.32</v>
      </c>
      <c r="P5242" s="71" t="n">
        <v>182760018.03</v>
      </c>
      <c r="Q5242" s="71" t="n">
        <v>67790357.29000001</v>
      </c>
      <c r="R5242" t="inlineStr">
        <is>
          <t>TO-02</t>
        </is>
      </c>
      <c r="S5242" t="inlineStr">
        <is>
          <t>EV</t>
        </is>
      </c>
      <c r="T5242" s="70" t="n">
        <v>39</v>
      </c>
      <c r="U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TY105234</t>
        </is>
      </c>
      <c r="B5243" s="68" t="n">
        <v>46352</v>
      </c>
      <c r="C5243" s="69" t="n">
        <v>2026</v>
      </c>
      <c r="D5243" t="inlineStr">
        <is>
          <t>Nov</t>
        </is>
      </c>
      <c r="E5243" t="inlineStr">
        <is>
          <t>Japan</t>
        </is>
      </c>
      <c r="F5243" t="inlineStr">
        <is>
          <t>Japan</t>
        </is>
      </c>
      <c r="G5243" t="inlineStr">
        <is>
          <t>Land Cruiser</t>
        </is>
      </c>
      <c r="H5243" t="inlineStr">
        <is>
          <t>Dealer retail</t>
        </is>
      </c>
      <c r="I5243" t="inlineStr">
        <is>
          <t>Private buyer</t>
        </is>
      </c>
      <c r="J5243" t="inlineStr">
        <is>
          <t>Ana Costa</t>
        </is>
      </c>
      <c r="K5243" s="70" t="n">
        <v>45</v>
      </c>
      <c r="L5243" s="71" t="n">
        <v>7451151.71</v>
      </c>
      <c r="M5243" s="71" t="n">
        <v>335301826.95</v>
      </c>
      <c r="N5243" s="71" t="n">
        <v>16765091.35</v>
      </c>
      <c r="O5243" s="71" t="n">
        <v>318536735.6</v>
      </c>
      <c r="P5243" s="71" t="n">
        <v>251820424.5</v>
      </c>
      <c r="Q5243" s="71" t="n">
        <v>66716311.1</v>
      </c>
      <c r="R5243" t="inlineStr">
        <is>
          <t>OS-04</t>
        </is>
      </c>
      <c r="S5243" t="inlineStr">
        <is>
          <t>Petrol</t>
        </is>
      </c>
      <c r="T5243" s="70" t="n">
        <v>43</v>
      </c>
      <c r="U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TY105235</t>
        </is>
      </c>
      <c r="B5244" s="68" t="n">
        <v>46352</v>
      </c>
      <c r="C5244" s="69" t="n">
        <v>2026</v>
      </c>
      <c r="D5244" t="inlineStr">
        <is>
          <t>Nov</t>
        </is>
      </c>
      <c r="E5244" t="inlineStr">
        <is>
          <t>Middle East</t>
        </is>
      </c>
      <c r="F5244" t="inlineStr">
        <is>
          <t>Saudi Arabia</t>
        </is>
      </c>
      <c r="G5244" t="inlineStr">
        <is>
          <t>bZ4X</t>
        </is>
      </c>
      <c r="H5244" t="inlineStr">
        <is>
          <t>Dealer retail</t>
        </is>
      </c>
      <c r="I5244" t="inlineStr">
        <is>
          <t>Company fleet</t>
        </is>
      </c>
      <c r="J5244" t="inlineStr">
        <is>
          <t>Sophie Müller</t>
        </is>
      </c>
      <c r="K5244" s="70" t="n">
        <v>51</v>
      </c>
      <c r="L5244" s="71" t="n">
        <v>7219116.5</v>
      </c>
      <c r="M5244" s="71" t="n">
        <v>368174941.5</v>
      </c>
      <c r="N5244" s="71" t="n">
        <v>0</v>
      </c>
      <c r="O5244" s="71" t="n">
        <v>368174941.5</v>
      </c>
      <c r="P5244" s="71" t="n">
        <v>276701095.36</v>
      </c>
      <c r="Q5244" s="71" t="n">
        <v>91473846.14</v>
      </c>
      <c r="R5244" t="inlineStr">
        <is>
          <t>RY-04</t>
        </is>
      </c>
      <c r="S5244" t="inlineStr">
        <is>
          <t>EV</t>
        </is>
      </c>
      <c r="T5244" s="70" t="n">
        <v>48</v>
      </c>
      <c r="U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TY105236</t>
        </is>
      </c>
      <c r="B5245" s="68" t="n">
        <v>46353</v>
      </c>
      <c r="C5245" s="69" t="n">
        <v>2026</v>
      </c>
      <c r="D5245" t="inlineStr">
        <is>
          <t>Nov</t>
        </is>
      </c>
      <c r="E5245" t="inlineStr">
        <is>
          <t>Japan</t>
        </is>
      </c>
      <c r="F5245" t="inlineStr">
        <is>
          <t>Japan</t>
        </is>
      </c>
      <c r="G5245" t="inlineStr">
        <is>
          <t>Camry</t>
        </is>
      </c>
      <c r="H5245" t="inlineStr">
        <is>
          <t>Dealer retail</t>
        </is>
      </c>
      <c r="I5245" t="inlineStr">
        <is>
          <t>Private buyer</t>
        </is>
      </c>
      <c r="J5245" t="inlineStr">
        <is>
          <t>Priya Nair</t>
        </is>
      </c>
      <c r="K5245" s="70" t="n">
        <v>44</v>
      </c>
      <c r="L5245" s="71" t="n">
        <v>3970246.18</v>
      </c>
      <c r="M5245" s="71" t="n">
        <v>174690831.92</v>
      </c>
      <c r="N5245" s="71" t="n">
        <v>8734541.6</v>
      </c>
      <c r="O5245" s="71" t="n">
        <v>165956290.32</v>
      </c>
      <c r="P5245" s="71" t="n">
        <v>144377847.61</v>
      </c>
      <c r="Q5245" s="71" t="n">
        <v>21578442.71</v>
      </c>
      <c r="R5245" t="inlineStr">
        <is>
          <t>NG-01</t>
        </is>
      </c>
      <c r="S5245" t="inlineStr">
        <is>
          <t>Hybrid</t>
        </is>
      </c>
      <c r="T5245" s="70" t="n">
        <v>43</v>
      </c>
      <c r="U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TY105237</t>
        </is>
      </c>
      <c r="B5246" s="68" t="n">
        <v>46353</v>
      </c>
      <c r="C5246" s="69" t="n">
        <v>2026</v>
      </c>
      <c r="D5246" t="inlineStr">
        <is>
          <t>Nov</t>
        </is>
      </c>
      <c r="E5246" t="inlineStr">
        <is>
          <t>Asia</t>
        </is>
      </c>
      <c r="F5246" t="inlineStr">
        <is>
          <t>India</t>
        </is>
      </c>
      <c r="G5246" t="inlineStr">
        <is>
          <t>Corolla</t>
        </is>
      </c>
      <c r="H5246" t="inlineStr">
        <is>
          <t>Dealer retail</t>
        </is>
      </c>
      <c r="I5246" t="inlineStr">
        <is>
          <t>Private buyer</t>
        </is>
      </c>
      <c r="J5246" t="inlineStr">
        <is>
          <t>Fatima Al-Saud</t>
        </is>
      </c>
      <c r="K5246" s="70" t="n">
        <v>18</v>
      </c>
      <c r="L5246" s="71" t="n">
        <v>2880001.95</v>
      </c>
      <c r="M5246" s="71" t="n">
        <v>51840035.1</v>
      </c>
      <c r="N5246" s="71" t="n">
        <v>1555201.05</v>
      </c>
      <c r="O5246" s="71" t="n">
        <v>50284834.05</v>
      </c>
      <c r="P5246" s="71" t="n">
        <v>41940715.33</v>
      </c>
      <c r="Q5246" s="71" t="n">
        <v>8344118.72</v>
      </c>
      <c r="R5246" t="inlineStr">
        <is>
          <t>BL-04</t>
        </is>
      </c>
      <c r="S5246" t="inlineStr">
        <is>
          <t>Petrol</t>
        </is>
      </c>
      <c r="T5246" s="70" t="n">
        <v>18</v>
      </c>
      <c r="U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TY105238</t>
        </is>
      </c>
      <c r="B5247" s="68" t="n">
        <v>46353</v>
      </c>
      <c r="C5247" s="69" t="n">
        <v>2026</v>
      </c>
      <c r="D5247" t="inlineStr">
        <is>
          <t>Nov</t>
        </is>
      </c>
      <c r="E5247" t="inlineStr">
        <is>
          <t>Japan</t>
        </is>
      </c>
      <c r="F5247" t="inlineStr">
        <is>
          <t>Japan</t>
        </is>
      </c>
      <c r="G5247" t="inlineStr">
        <is>
          <t>Corolla</t>
        </is>
      </c>
      <c r="H5247" t="inlineStr">
        <is>
          <t>Dealer retail</t>
        </is>
      </c>
      <c r="I5247" t="inlineStr">
        <is>
          <t>Private buyer</t>
        </is>
      </c>
      <c r="J5247" t="inlineStr">
        <is>
          <t>Wei Chen</t>
        </is>
      </c>
      <c r="K5247" s="70" t="n">
        <v>37</v>
      </c>
      <c r="L5247" s="71" t="n">
        <v>2677805.75</v>
      </c>
      <c r="M5247" s="71" t="n">
        <v>99078812.75</v>
      </c>
      <c r="N5247" s="71" t="n">
        <v>4953940.64</v>
      </c>
      <c r="O5247" s="71" t="n">
        <v>94124872.11</v>
      </c>
      <c r="P5247" s="71" t="n">
        <v>85713060.90000001</v>
      </c>
      <c r="Q5247" s="71" t="n">
        <v>8411811.210000001</v>
      </c>
      <c r="R5247" t="inlineStr">
        <is>
          <t>NG-01</t>
        </is>
      </c>
      <c r="S5247" t="inlineStr">
        <is>
          <t>Hybrid</t>
        </is>
      </c>
      <c r="T5247" s="70" t="n">
        <v>38</v>
      </c>
      <c r="U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TY105239</t>
        </is>
      </c>
      <c r="B5248" s="68" t="n">
        <v>46353</v>
      </c>
      <c r="C5248" s="69" t="n">
        <v>2026</v>
      </c>
      <c r="D5248" t="inlineStr">
        <is>
          <t>Nov</t>
        </is>
      </c>
      <c r="E5248" t="inlineStr">
        <is>
          <t>Europe</t>
        </is>
      </c>
      <c r="F5248" t="inlineStr">
        <is>
          <t>UK</t>
        </is>
      </c>
      <c r="G5248" t="inlineStr">
        <is>
          <t>Camry</t>
        </is>
      </c>
      <c r="H5248" t="inlineStr">
        <is>
          <t>Fleet</t>
        </is>
      </c>
      <c r="I5248" t="inlineStr">
        <is>
          <t>Company fleet</t>
        </is>
      </c>
      <c r="J5248" t="inlineStr">
        <is>
          <t>Mei Lin</t>
        </is>
      </c>
      <c r="K5248" s="70" t="n">
        <v>13</v>
      </c>
      <c r="L5248" s="71" t="n">
        <v>3839444.09</v>
      </c>
      <c r="M5248" s="71" t="n">
        <v>49912773.17</v>
      </c>
      <c r="N5248" s="71" t="n">
        <v>1497383.2</v>
      </c>
      <c r="O5248" s="71" t="n">
        <v>48415389.97</v>
      </c>
      <c r="P5248" s="71" t="n">
        <v>41313913.37</v>
      </c>
      <c r="Q5248" s="71" t="n">
        <v>7101476.6</v>
      </c>
      <c r="R5248" t="inlineStr">
        <is>
          <t>LN-01</t>
        </is>
      </c>
      <c r="S5248" t="inlineStr">
        <is>
          <t>Petrol</t>
        </is>
      </c>
      <c r="T5248" s="70" t="n">
        <v>13</v>
      </c>
      <c r="U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TY105240</t>
        </is>
      </c>
      <c r="B5249" s="68" t="n">
        <v>46353</v>
      </c>
      <c r="C5249" s="69" t="n">
        <v>2026</v>
      </c>
      <c r="D5249" t="inlineStr">
        <is>
          <t>Nov</t>
        </is>
      </c>
      <c r="E5249" t="inlineStr">
        <is>
          <t>Japan</t>
        </is>
      </c>
      <c r="F5249" t="inlineStr">
        <is>
          <t>Japan</t>
        </is>
      </c>
      <c r="G5249" t="inlineStr">
        <is>
          <t>Prius</t>
        </is>
      </c>
      <c r="H5249" t="inlineStr">
        <is>
          <t>Fleet</t>
        </is>
      </c>
      <c r="I5249" t="inlineStr">
        <is>
          <t>Private buyer</t>
        </is>
      </c>
      <c r="J5249" t="inlineStr">
        <is>
          <t>Mei Lin</t>
        </is>
      </c>
      <c r="K5249" s="70" t="n">
        <v>34</v>
      </c>
      <c r="L5249" s="71" t="n">
        <v>3620242.85</v>
      </c>
      <c r="M5249" s="71" t="n">
        <v>123088256.9</v>
      </c>
      <c r="N5249" s="71" t="n">
        <v>2461765.14</v>
      </c>
      <c r="O5249" s="71" t="n">
        <v>120626491.76</v>
      </c>
      <c r="P5249" s="71" t="n">
        <v>96133793.62</v>
      </c>
      <c r="Q5249" s="71" t="n">
        <v>24492698.14</v>
      </c>
      <c r="R5249" t="inlineStr">
        <is>
          <t>NG-03</t>
        </is>
      </c>
      <c r="S5249" t="inlineStr">
        <is>
          <t>Hybrid</t>
        </is>
      </c>
      <c r="T5249" s="70" t="n">
        <v>38</v>
      </c>
      <c r="U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TY105241</t>
        </is>
      </c>
      <c r="B5250" s="68" t="n">
        <v>46353</v>
      </c>
      <c r="C5250" s="69" t="n">
        <v>2026</v>
      </c>
      <c r="D5250" t="inlineStr">
        <is>
          <t>Nov</t>
        </is>
      </c>
      <c r="E5250" t="inlineStr">
        <is>
          <t>Japan</t>
        </is>
      </c>
      <c r="F5250" t="inlineStr">
        <is>
          <t>Japan</t>
        </is>
      </c>
      <c r="G5250" t="inlineStr">
        <is>
          <t>RAV4</t>
        </is>
      </c>
      <c r="H5250" t="inlineStr">
        <is>
          <t>Fleet</t>
        </is>
      </c>
      <c r="I5250" t="inlineStr">
        <is>
          <t>Private buyer</t>
        </is>
      </c>
      <c r="J5250" t="inlineStr">
        <is>
          <t>Fatima Al-Saud</t>
        </is>
      </c>
      <c r="K5250" s="70" t="n">
        <v>41</v>
      </c>
      <c r="L5250" s="71" t="n">
        <v>3849475.83</v>
      </c>
      <c r="M5250" s="71" t="n">
        <v>157828509.03</v>
      </c>
      <c r="N5250" s="71" t="n">
        <v>3156570.18</v>
      </c>
      <c r="O5250" s="71" t="n">
        <v>154671938.85</v>
      </c>
      <c r="P5250" s="71" t="n">
        <v>116674858.18</v>
      </c>
      <c r="Q5250" s="71" t="n">
        <v>37997080.67</v>
      </c>
      <c r="R5250" t="inlineStr">
        <is>
          <t>OS-04</t>
        </is>
      </c>
      <c r="S5250" t="inlineStr">
        <is>
          <t>Hybrid</t>
        </is>
      </c>
      <c r="T5250" s="70" t="n">
        <v>44</v>
      </c>
      <c r="U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TY105242</t>
        </is>
      </c>
      <c r="B5251" s="68" t="n">
        <v>46353</v>
      </c>
      <c r="C5251" s="69" t="n">
        <v>2026</v>
      </c>
      <c r="D5251" t="inlineStr">
        <is>
          <t>Nov</t>
        </is>
      </c>
      <c r="E5251" t="inlineStr">
        <is>
          <t>Asia</t>
        </is>
      </c>
      <c r="F5251" t="inlineStr">
        <is>
          <t>India</t>
        </is>
      </c>
      <c r="G5251" t="inlineStr">
        <is>
          <t>Camry</t>
        </is>
      </c>
      <c r="H5251" t="inlineStr">
        <is>
          <t>Online reservation</t>
        </is>
      </c>
      <c r="I5251" t="inlineStr">
        <is>
          <t>Government</t>
        </is>
      </c>
      <c r="J5251" t="inlineStr">
        <is>
          <t>Shraddha Kulkarni</t>
        </is>
      </c>
      <c r="K5251" s="70" t="n">
        <v>23</v>
      </c>
      <c r="L5251" s="71" t="n">
        <v>3901122.36</v>
      </c>
      <c r="M5251" s="71" t="n">
        <v>89725814.28</v>
      </c>
      <c r="N5251" s="71" t="n">
        <v>1794516.29</v>
      </c>
      <c r="O5251" s="71" t="n">
        <v>87931297.98999999</v>
      </c>
      <c r="P5251" s="71" t="n">
        <v>71248979.88</v>
      </c>
      <c r="Q5251" s="71" t="n">
        <v>16682318.11</v>
      </c>
      <c r="R5251" t="inlineStr">
        <is>
          <t>BL-04</t>
        </is>
      </c>
      <c r="S5251" t="inlineStr">
        <is>
          <t>Petrol</t>
        </is>
      </c>
      <c r="T5251" s="70" t="n">
        <v>25</v>
      </c>
      <c r="U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TY105243</t>
        </is>
      </c>
      <c r="B5252" s="68" t="n">
        <v>46353</v>
      </c>
      <c r="C5252" s="69" t="n">
        <v>2026</v>
      </c>
      <c r="D5252" t="inlineStr">
        <is>
          <t>Nov</t>
        </is>
      </c>
      <c r="E5252" t="inlineStr">
        <is>
          <t>Europe</t>
        </is>
      </c>
      <c r="F5252" t="inlineStr">
        <is>
          <t>France</t>
        </is>
      </c>
      <c r="G5252" t="inlineStr">
        <is>
          <t>RAV4</t>
        </is>
      </c>
      <c r="H5252" t="inlineStr">
        <is>
          <t>Online reservation</t>
        </is>
      </c>
      <c r="I5252" t="inlineStr">
        <is>
          <t>Private buyer</t>
        </is>
      </c>
      <c r="J5252" t="inlineStr">
        <is>
          <t>Hiroshi Tanaka</t>
        </is>
      </c>
      <c r="K5252" s="70" t="n">
        <v>13</v>
      </c>
      <c r="L5252" s="71" t="n">
        <v>3519972.22</v>
      </c>
      <c r="M5252" s="71" t="n">
        <v>45759638.86</v>
      </c>
      <c r="N5252" s="71" t="n">
        <v>2287981.94</v>
      </c>
      <c r="O5252" s="71" t="n">
        <v>43471656.92</v>
      </c>
      <c r="P5252" s="71" t="n">
        <v>38424157.61</v>
      </c>
      <c r="Q5252" s="71" t="n">
        <v>5047499.31</v>
      </c>
      <c r="R5252" t="inlineStr">
        <is>
          <t>PA-02</t>
        </is>
      </c>
      <c r="S5252" t="inlineStr">
        <is>
          <t>Petrol</t>
        </is>
      </c>
      <c r="T5252" s="70" t="n">
        <v>13</v>
      </c>
      <c r="U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TY105244</t>
        </is>
      </c>
      <c r="B5253" s="68" t="n">
        <v>46353</v>
      </c>
      <c r="C5253" s="69" t="n">
        <v>2026</v>
      </c>
      <c r="D5253" t="inlineStr">
        <is>
          <t>Nov</t>
        </is>
      </c>
      <c r="E5253" t="inlineStr">
        <is>
          <t>Europe</t>
        </is>
      </c>
      <c r="F5253" t="inlineStr">
        <is>
          <t>France</t>
        </is>
      </c>
      <c r="G5253" t="inlineStr">
        <is>
          <t>Land Cruiser</t>
        </is>
      </c>
      <c r="H5253" t="inlineStr">
        <is>
          <t>Online reservation</t>
        </is>
      </c>
      <c r="I5253" t="inlineStr">
        <is>
          <t>Private buyer</t>
        </is>
      </c>
      <c r="J5253" t="inlineStr">
        <is>
          <t>Hiroshi Tanaka</t>
        </is>
      </c>
      <c r="K5253" s="70" t="n">
        <v>36</v>
      </c>
      <c r="L5253" s="71" t="n">
        <v>8015451.3</v>
      </c>
      <c r="M5253" s="71" t="n">
        <v>288556246.8</v>
      </c>
      <c r="N5253" s="71" t="n">
        <v>0</v>
      </c>
      <c r="O5253" s="71" t="n">
        <v>288556246.8</v>
      </c>
      <c r="P5253" s="71" t="n">
        <v>203448784.83</v>
      </c>
      <c r="Q5253" s="71" t="n">
        <v>85107461.97</v>
      </c>
      <c r="R5253" t="inlineStr">
        <is>
          <t>PA-03</t>
        </is>
      </c>
      <c r="S5253" t="inlineStr">
        <is>
          <t>Diesel</t>
        </is>
      </c>
      <c r="T5253" s="70" t="n">
        <v>36</v>
      </c>
      <c r="U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TY105245</t>
        </is>
      </c>
      <c r="B5254" s="68" t="n">
        <v>46353</v>
      </c>
      <c r="C5254" s="69" t="n">
        <v>2026</v>
      </c>
      <c r="D5254" t="inlineStr">
        <is>
          <t>Nov</t>
        </is>
      </c>
      <c r="E5254" t="inlineStr">
        <is>
          <t>Europe</t>
        </is>
      </c>
      <c r="F5254" t="inlineStr">
        <is>
          <t>UK</t>
        </is>
      </c>
      <c r="G5254" t="inlineStr">
        <is>
          <t>Corolla</t>
        </is>
      </c>
      <c r="H5254" t="inlineStr">
        <is>
          <t>Fleet</t>
        </is>
      </c>
      <c r="I5254" t="inlineStr">
        <is>
          <t>Private buyer</t>
        </is>
      </c>
      <c r="J5254" t="inlineStr">
        <is>
          <t>Fatima Al-Saud</t>
        </is>
      </c>
      <c r="K5254" s="70" t="n">
        <v>24</v>
      </c>
      <c r="L5254" s="71" t="n">
        <v>2730827.52</v>
      </c>
      <c r="M5254" s="71" t="n">
        <v>65539860.48</v>
      </c>
      <c r="N5254" s="71" t="n">
        <v>0</v>
      </c>
      <c r="O5254" s="71" t="n">
        <v>65539860.48</v>
      </c>
      <c r="P5254" s="71" t="n">
        <v>53370669.88</v>
      </c>
      <c r="Q5254" s="71" t="n">
        <v>12169190.6</v>
      </c>
      <c r="R5254" t="inlineStr">
        <is>
          <t>LN-04</t>
        </is>
      </c>
      <c r="S5254" t="inlineStr">
        <is>
          <t>Hybrid</t>
        </is>
      </c>
      <c r="T5254" s="70" t="n">
        <v>26</v>
      </c>
      <c r="U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TY105246</t>
        </is>
      </c>
      <c r="B5255" s="68" t="n">
        <v>46353</v>
      </c>
      <c r="C5255" s="69" t="n">
        <v>2026</v>
      </c>
      <c r="D5255" t="inlineStr">
        <is>
          <t>Nov</t>
        </is>
      </c>
      <c r="E5255" t="inlineStr">
        <is>
          <t>Japan</t>
        </is>
      </c>
      <c r="F5255" t="inlineStr">
        <is>
          <t>Japan</t>
        </is>
      </c>
      <c r="G5255" t="inlineStr">
        <is>
          <t>Camry</t>
        </is>
      </c>
      <c r="H5255" t="inlineStr">
        <is>
          <t>Dealer retail</t>
        </is>
      </c>
      <c r="I5255" t="inlineStr">
        <is>
          <t>Private buyer</t>
        </is>
      </c>
      <c r="J5255" t="inlineStr">
        <is>
          <t>Yuki Sato</t>
        </is>
      </c>
      <c r="K5255" s="70" t="n">
        <v>41</v>
      </c>
      <c r="L5255" s="71" t="n">
        <v>3801050.64</v>
      </c>
      <c r="M5255" s="71" t="n">
        <v>155843076.24</v>
      </c>
      <c r="N5255" s="71" t="n">
        <v>4675292.29</v>
      </c>
      <c r="O5255" s="71" t="n">
        <v>151167783.95</v>
      </c>
      <c r="P5255" s="71" t="n">
        <v>128508753.45</v>
      </c>
      <c r="Q5255" s="71" t="n">
        <v>22659030.5</v>
      </c>
      <c r="R5255" t="inlineStr">
        <is>
          <t>NG-04</t>
        </is>
      </c>
      <c r="S5255" t="inlineStr">
        <is>
          <t>Hybrid</t>
        </is>
      </c>
      <c r="T5255" s="70" t="n">
        <v>40</v>
      </c>
      <c r="U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TY105247</t>
        </is>
      </c>
      <c r="B5256" s="68" t="n">
        <v>46353</v>
      </c>
      <c r="C5256" s="69" t="n">
        <v>2026</v>
      </c>
      <c r="D5256" t="inlineStr">
        <is>
          <t>Nov</t>
        </is>
      </c>
      <c r="E5256" t="inlineStr">
        <is>
          <t>Asia</t>
        </is>
      </c>
      <c r="F5256" t="inlineStr">
        <is>
          <t>Thailand</t>
        </is>
      </c>
      <c r="G5256" t="inlineStr">
        <is>
          <t>Prius</t>
        </is>
      </c>
      <c r="H5256" t="inlineStr">
        <is>
          <t>Dealer retail</t>
        </is>
      </c>
      <c r="I5256" t="inlineStr">
        <is>
          <t>Private buyer</t>
        </is>
      </c>
      <c r="J5256" t="inlineStr">
        <is>
          <t>Emma Clarke</t>
        </is>
      </c>
      <c r="K5256" s="70" t="n">
        <v>33</v>
      </c>
      <c r="L5256" s="71" t="n">
        <v>3864610.89</v>
      </c>
      <c r="M5256" s="71" t="n">
        <v>127532159.37</v>
      </c>
      <c r="N5256" s="71" t="n">
        <v>2550643.19</v>
      </c>
      <c r="O5256" s="71" t="n">
        <v>124981516.18</v>
      </c>
      <c r="P5256" s="71" t="n">
        <v>94175525.59999999</v>
      </c>
      <c r="Q5256" s="71" t="n">
        <v>30805990.58</v>
      </c>
      <c r="R5256" t="inlineStr">
        <is>
          <t>BK-04</t>
        </is>
      </c>
      <c r="S5256" t="inlineStr">
        <is>
          <t>Hybrid</t>
        </is>
      </c>
      <c r="T5256" s="70" t="n">
        <v>33</v>
      </c>
      <c r="U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TY105248</t>
        </is>
      </c>
      <c r="B5257" s="68" t="n">
        <v>46354</v>
      </c>
      <c r="C5257" s="69" t="n">
        <v>2026</v>
      </c>
      <c r="D5257" t="inlineStr">
        <is>
          <t>Nov</t>
        </is>
      </c>
      <c r="E5257" t="inlineStr">
        <is>
          <t>North America</t>
        </is>
      </c>
      <c r="F5257" t="inlineStr">
        <is>
          <t>USA</t>
        </is>
      </c>
      <c r="G5257" t="inlineStr">
        <is>
          <t>RAV4</t>
        </is>
      </c>
      <c r="H5257" t="inlineStr">
        <is>
          <t>Dealer retail</t>
        </is>
      </c>
      <c r="I5257" t="inlineStr">
        <is>
          <t>Private buyer</t>
        </is>
      </c>
      <c r="J5257" t="inlineStr">
        <is>
          <t>Wei Chen</t>
        </is>
      </c>
      <c r="K5257" s="70" t="n">
        <v>26</v>
      </c>
      <c r="L5257" s="71" t="n">
        <v>3539392.9</v>
      </c>
      <c r="M5257" s="71" t="n">
        <v>92024215.40000001</v>
      </c>
      <c r="N5257" s="71" t="n">
        <v>2760726.46</v>
      </c>
      <c r="O5257" s="71" t="n">
        <v>89263488.94</v>
      </c>
      <c r="P5257" s="71" t="n">
        <v>71687741.67</v>
      </c>
      <c r="Q5257" s="71" t="n">
        <v>17575747.27</v>
      </c>
      <c r="R5257" t="inlineStr">
        <is>
          <t>TX-01</t>
        </is>
      </c>
      <c r="S5257" t="inlineStr">
        <is>
          <t>Hybrid</t>
        </is>
      </c>
      <c r="T5257" s="70" t="n">
        <v>28</v>
      </c>
      <c r="U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TY105249</t>
        </is>
      </c>
      <c r="B5258" s="68" t="n">
        <v>46354</v>
      </c>
      <c r="C5258" s="69" t="n">
        <v>2026</v>
      </c>
      <c r="D5258" t="inlineStr">
        <is>
          <t>Nov</t>
        </is>
      </c>
      <c r="E5258" t="inlineStr">
        <is>
          <t>North America</t>
        </is>
      </c>
      <c r="F5258" t="inlineStr">
        <is>
          <t>Canada</t>
        </is>
      </c>
      <c r="G5258" t="inlineStr">
        <is>
          <t>Corolla</t>
        </is>
      </c>
      <c r="H5258" t="inlineStr">
        <is>
          <t>Dealer retail</t>
        </is>
      </c>
      <c r="I5258" t="inlineStr">
        <is>
          <t>Private buyer</t>
        </is>
      </c>
      <c r="J5258" t="inlineStr">
        <is>
          <t>Liam O'Brien</t>
        </is>
      </c>
      <c r="K5258" s="70" t="n">
        <v>31</v>
      </c>
      <c r="L5258" s="71" t="n">
        <v>2724793.47</v>
      </c>
      <c r="M5258" s="71" t="n">
        <v>84468597.56999999</v>
      </c>
      <c r="N5258" s="71" t="n">
        <v>4223429.88</v>
      </c>
      <c r="O5258" s="71" t="n">
        <v>80245167.69</v>
      </c>
      <c r="P5258" s="71" t="n">
        <v>71336900.68000001</v>
      </c>
      <c r="Q5258" s="71" t="n">
        <v>8908267.01</v>
      </c>
      <c r="R5258" t="inlineStr">
        <is>
          <t>TO-04</t>
        </is>
      </c>
      <c r="S5258" t="inlineStr">
        <is>
          <t>Hybrid</t>
        </is>
      </c>
      <c r="T5258" s="70" t="n">
        <v>30</v>
      </c>
      <c r="U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TY105250</t>
        </is>
      </c>
      <c r="B5259" s="68" t="n">
        <v>46354</v>
      </c>
      <c r="C5259" s="69" t="n">
        <v>2026</v>
      </c>
      <c r="D5259" t="inlineStr">
        <is>
          <t>Nov</t>
        </is>
      </c>
      <c r="E5259" t="inlineStr">
        <is>
          <t>Middle East</t>
        </is>
      </c>
      <c r="F5259" t="inlineStr">
        <is>
          <t>Saudi Arabia</t>
        </is>
      </c>
      <c r="G5259" t="inlineStr">
        <is>
          <t>Hilux</t>
        </is>
      </c>
      <c r="H5259" t="inlineStr">
        <is>
          <t>Dealer retail</t>
        </is>
      </c>
      <c r="I5259" t="inlineStr">
        <is>
          <t>Government</t>
        </is>
      </c>
      <c r="J5259" t="inlineStr">
        <is>
          <t>Yuki Sato</t>
        </is>
      </c>
      <c r="K5259" s="70" t="n">
        <v>32</v>
      </c>
      <c r="L5259" s="71" t="n">
        <v>3890611.5</v>
      </c>
      <c r="M5259" s="71" t="n">
        <v>124499568</v>
      </c>
      <c r="N5259" s="71" t="n">
        <v>6224978.4</v>
      </c>
      <c r="O5259" s="71" t="n">
        <v>118274589.6</v>
      </c>
      <c r="P5259" s="71" t="n">
        <v>105323690.4</v>
      </c>
      <c r="Q5259" s="71" t="n">
        <v>12950899.2</v>
      </c>
      <c r="R5259" t="inlineStr">
        <is>
          <t>RY-02</t>
        </is>
      </c>
      <c r="S5259" t="inlineStr">
        <is>
          <t>Diesel</t>
        </is>
      </c>
      <c r="T5259" s="70" t="n">
        <v>31</v>
      </c>
      <c r="U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TY105251</t>
        </is>
      </c>
      <c r="B5260" s="68" t="n">
        <v>46354</v>
      </c>
      <c r="C5260" s="69" t="n">
        <v>2026</v>
      </c>
      <c r="D5260" t="inlineStr">
        <is>
          <t>Nov</t>
        </is>
      </c>
      <c r="E5260" t="inlineStr">
        <is>
          <t>North America</t>
        </is>
      </c>
      <c r="F5260" t="inlineStr">
        <is>
          <t>USA</t>
        </is>
      </c>
      <c r="G5260" t="inlineStr">
        <is>
          <t>Hilux</t>
        </is>
      </c>
      <c r="H5260" t="inlineStr">
        <is>
          <t>Dealer retail</t>
        </is>
      </c>
      <c r="I5260" t="inlineStr">
        <is>
          <t>Private buyer</t>
        </is>
      </c>
      <c r="J5260" t="inlineStr">
        <is>
          <t>Olivia Brown</t>
        </is>
      </c>
      <c r="K5260" s="70" t="n">
        <v>3</v>
      </c>
      <c r="L5260" s="71" t="n">
        <v>4143399.58</v>
      </c>
      <c r="M5260" s="71" t="n">
        <v>12430198.74</v>
      </c>
      <c r="N5260" s="71" t="n">
        <v>248603.97</v>
      </c>
      <c r="O5260" s="71" t="n">
        <v>12181594.77</v>
      </c>
      <c r="P5260" s="71" t="n">
        <v>9958924.5</v>
      </c>
      <c r="Q5260" s="71" t="n">
        <v>2222670.27</v>
      </c>
      <c r="R5260" t="inlineStr">
        <is>
          <t>NY-04</t>
        </is>
      </c>
      <c r="S5260" t="inlineStr">
        <is>
          <t>Diesel</t>
        </is>
      </c>
      <c r="T5260" s="70" t="n">
        <v>3</v>
      </c>
      <c r="U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TY105252</t>
        </is>
      </c>
      <c r="B5261" s="68" t="n">
        <v>46354</v>
      </c>
      <c r="C5261" s="69" t="n">
        <v>2026</v>
      </c>
      <c r="D5261" t="inlineStr">
        <is>
          <t>Nov</t>
        </is>
      </c>
      <c r="E5261" t="inlineStr">
        <is>
          <t>Japan</t>
        </is>
      </c>
      <c r="F5261" t="inlineStr">
        <is>
          <t>Japan</t>
        </is>
      </c>
      <c r="G5261" t="inlineStr">
        <is>
          <t>RAV4</t>
        </is>
      </c>
      <c r="H5261" t="inlineStr">
        <is>
          <t>Online reservation</t>
        </is>
      </c>
      <c r="I5261" t="inlineStr">
        <is>
          <t>Private buyer</t>
        </is>
      </c>
      <c r="J5261" t="inlineStr">
        <is>
          <t>Lucas Martin</t>
        </is>
      </c>
      <c r="K5261" s="70" t="n">
        <v>24</v>
      </c>
      <c r="L5261" s="71" t="n">
        <v>3796167.94</v>
      </c>
      <c r="M5261" s="71" t="n">
        <v>91108030.56</v>
      </c>
      <c r="N5261" s="71" t="n">
        <v>2733240.92</v>
      </c>
      <c r="O5261" s="71" t="n">
        <v>88374789.64</v>
      </c>
      <c r="P5261" s="71" t="n">
        <v>65750418.79</v>
      </c>
      <c r="Q5261" s="71" t="n">
        <v>22624370.85</v>
      </c>
      <c r="R5261" t="inlineStr">
        <is>
          <t>TK-02</t>
        </is>
      </c>
      <c r="S5261" t="inlineStr">
        <is>
          <t>Hybrid</t>
        </is>
      </c>
      <c r="T5261" s="70" t="n">
        <v>26</v>
      </c>
      <c r="U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TY105253</t>
        </is>
      </c>
      <c r="B5262" s="68" t="n">
        <v>46354</v>
      </c>
      <c r="C5262" s="69" t="n">
        <v>2026</v>
      </c>
      <c r="D5262" t="inlineStr">
        <is>
          <t>Nov</t>
        </is>
      </c>
      <c r="E5262" t="inlineStr">
        <is>
          <t>Asia</t>
        </is>
      </c>
      <c r="F5262" t="inlineStr">
        <is>
          <t>Thailand</t>
        </is>
      </c>
      <c r="G5262" t="inlineStr">
        <is>
          <t>Corolla</t>
        </is>
      </c>
      <c r="H5262" t="inlineStr">
        <is>
          <t>Dealer retail</t>
        </is>
      </c>
      <c r="I5262" t="inlineStr">
        <is>
          <t>Private buyer</t>
        </is>
      </c>
      <c r="J5262" t="inlineStr">
        <is>
          <t>Kofi Mensah</t>
        </is>
      </c>
      <c r="K5262" s="70" t="n">
        <v>2</v>
      </c>
      <c r="L5262" s="71" t="n">
        <v>2826470.16</v>
      </c>
      <c r="M5262" s="71" t="n">
        <v>5652940.32</v>
      </c>
      <c r="N5262" s="71" t="n">
        <v>169588.21</v>
      </c>
      <c r="O5262" s="71" t="n">
        <v>5483352.11</v>
      </c>
      <c r="P5262" s="71" t="n">
        <v>4576232.73</v>
      </c>
      <c r="Q5262" s="71" t="n">
        <v>907119.38</v>
      </c>
      <c r="R5262" t="inlineStr">
        <is>
          <t>BK-01</t>
        </is>
      </c>
      <c r="S5262" t="inlineStr">
        <is>
          <t>Hybrid</t>
        </is>
      </c>
      <c r="T5262" s="70" t="n">
        <v>2</v>
      </c>
      <c r="U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TY105254</t>
        </is>
      </c>
      <c r="B5263" s="68" t="n">
        <v>46357</v>
      </c>
      <c r="C5263" s="69" t="n">
        <v>2026</v>
      </c>
      <c r="D5263" t="inlineStr">
        <is>
          <t>Dec</t>
        </is>
      </c>
      <c r="E5263" t="inlineStr">
        <is>
          <t>North America</t>
        </is>
      </c>
      <c r="F5263" t="inlineStr">
        <is>
          <t>USA</t>
        </is>
      </c>
      <c r="G5263" t="inlineStr">
        <is>
          <t>bZ4X</t>
        </is>
      </c>
      <c r="H5263" t="inlineStr">
        <is>
          <t>Fleet</t>
        </is>
      </c>
      <c r="I5263" t="inlineStr">
        <is>
          <t>Company fleet</t>
        </is>
      </c>
      <c r="J5263" t="inlineStr">
        <is>
          <t>Aisha Bello</t>
        </is>
      </c>
      <c r="K5263" s="70" t="n">
        <v>30</v>
      </c>
      <c r="L5263" s="71" t="n">
        <v>7207044.26</v>
      </c>
      <c r="M5263" s="71" t="n">
        <v>216211327.8</v>
      </c>
      <c r="N5263" s="71" t="n">
        <v>4324226.56</v>
      </c>
      <c r="O5263" s="71" t="n">
        <v>211887101.24</v>
      </c>
      <c r="P5263" s="71" t="n">
        <v>161396868.8</v>
      </c>
      <c r="Q5263" s="71" t="n">
        <v>50490232.44</v>
      </c>
      <c r="R5263" t="inlineStr">
        <is>
          <t>NY-04</t>
        </is>
      </c>
      <c r="S5263" t="inlineStr">
        <is>
          <t>EV</t>
        </is>
      </c>
      <c r="T5263" s="70" t="n">
        <v>33</v>
      </c>
      <c r="U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TY105255</t>
        </is>
      </c>
      <c r="B5264" s="68" t="n">
        <v>46357</v>
      </c>
      <c r="C5264" s="69" t="n">
        <v>2026</v>
      </c>
      <c r="D5264" t="inlineStr">
        <is>
          <t>Dec</t>
        </is>
      </c>
      <c r="E5264" t="inlineStr">
        <is>
          <t>Japan</t>
        </is>
      </c>
      <c r="F5264" t="inlineStr">
        <is>
          <t>Japan</t>
        </is>
      </c>
      <c r="G5264" t="inlineStr">
        <is>
          <t>Land Cruiser</t>
        </is>
      </c>
      <c r="H5264" t="inlineStr">
        <is>
          <t>Dealer retail</t>
        </is>
      </c>
      <c r="I5264" t="inlineStr">
        <is>
          <t>Private buyer</t>
        </is>
      </c>
      <c r="J5264" t="inlineStr">
        <is>
          <t>Hiroshi Tanaka</t>
        </is>
      </c>
      <c r="K5264" s="70" t="n">
        <v>42</v>
      </c>
      <c r="L5264" s="71" t="n">
        <v>7283767.46</v>
      </c>
      <c r="M5264" s="71" t="n">
        <v>305918233.32</v>
      </c>
      <c r="N5264" s="71" t="n">
        <v>0</v>
      </c>
      <c r="O5264" s="71" t="n">
        <v>305918233.32</v>
      </c>
      <c r="P5264" s="71" t="n">
        <v>226396953.34</v>
      </c>
      <c r="Q5264" s="71" t="n">
        <v>79521279.98</v>
      </c>
      <c r="R5264" t="inlineStr">
        <is>
          <t>OS-01</t>
        </is>
      </c>
      <c r="S5264" t="inlineStr">
        <is>
          <t>Diesel</t>
        </is>
      </c>
      <c r="T5264" s="70" t="n">
        <v>42</v>
      </c>
      <c r="U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TY105256</t>
        </is>
      </c>
      <c r="B5265" s="68" t="n">
        <v>46357</v>
      </c>
      <c r="C5265" s="69" t="n">
        <v>2026</v>
      </c>
      <c r="D5265" t="inlineStr">
        <is>
          <t>Dec</t>
        </is>
      </c>
      <c r="E5265" t="inlineStr">
        <is>
          <t>North America</t>
        </is>
      </c>
      <c r="F5265" t="inlineStr">
        <is>
          <t>USA</t>
        </is>
      </c>
      <c r="G5265" t="inlineStr">
        <is>
          <t>Hilux</t>
        </is>
      </c>
      <c r="H5265" t="inlineStr">
        <is>
          <t>Dealer retail</t>
        </is>
      </c>
      <c r="I5265" t="inlineStr">
        <is>
          <t>Private buyer</t>
        </is>
      </c>
      <c r="J5265" t="inlineStr">
        <is>
          <t>Kofi Mensah</t>
        </is>
      </c>
      <c r="K5265" s="70" t="n">
        <v>44</v>
      </c>
      <c r="L5265" s="71" t="n">
        <v>3877770.15</v>
      </c>
      <c r="M5265" s="71" t="n">
        <v>170621886.6</v>
      </c>
      <c r="N5265" s="71" t="n">
        <v>0</v>
      </c>
      <c r="O5265" s="71" t="n">
        <v>170621886.6</v>
      </c>
      <c r="P5265" s="71" t="n">
        <v>140288063.3</v>
      </c>
      <c r="Q5265" s="71" t="n">
        <v>30333823.3</v>
      </c>
      <c r="R5265" t="inlineStr">
        <is>
          <t>TX-04</t>
        </is>
      </c>
      <c r="S5265" t="inlineStr">
        <is>
          <t>Diesel</t>
        </is>
      </c>
      <c r="T5265" s="70" t="n">
        <v>43</v>
      </c>
      <c r="U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TY105257</t>
        </is>
      </c>
      <c r="B5266" s="68" t="n">
        <v>46357</v>
      </c>
      <c r="C5266" s="69" t="n">
        <v>2026</v>
      </c>
      <c r="D5266" t="inlineStr">
        <is>
          <t>Dec</t>
        </is>
      </c>
      <c r="E5266" t="inlineStr">
        <is>
          <t>Japan</t>
        </is>
      </c>
      <c r="F5266" t="inlineStr">
        <is>
          <t>Japan</t>
        </is>
      </c>
      <c r="G5266" t="inlineStr">
        <is>
          <t>RAV4</t>
        </is>
      </c>
      <c r="H5266" t="inlineStr">
        <is>
          <t>Dealer retail</t>
        </is>
      </c>
      <c r="I5266" t="inlineStr">
        <is>
          <t>Government</t>
        </is>
      </c>
      <c r="J5266" t="inlineStr">
        <is>
          <t>Noah Smith</t>
        </is>
      </c>
      <c r="K5266" s="70" t="n">
        <v>45</v>
      </c>
      <c r="L5266" s="71" t="n">
        <v>3675318.67</v>
      </c>
      <c r="M5266" s="71" t="n">
        <v>165389340.15</v>
      </c>
      <c r="N5266" s="71" t="n">
        <v>3307786.8</v>
      </c>
      <c r="O5266" s="71" t="n">
        <v>162081553.35</v>
      </c>
      <c r="P5266" s="71" t="n">
        <v>124900347.79</v>
      </c>
      <c r="Q5266" s="71" t="n">
        <v>37181205.56</v>
      </c>
      <c r="R5266" t="inlineStr">
        <is>
          <t>TK-03</t>
        </is>
      </c>
      <c r="S5266" t="inlineStr">
        <is>
          <t>Hybrid</t>
        </is>
      </c>
      <c r="T5266" s="70" t="n">
        <v>45</v>
      </c>
      <c r="U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TY105258</t>
        </is>
      </c>
      <c r="B5267" s="68" t="n">
        <v>46357</v>
      </c>
      <c r="C5267" s="69" t="n">
        <v>2026</v>
      </c>
      <c r="D5267" t="inlineStr">
        <is>
          <t>Dec</t>
        </is>
      </c>
      <c r="E5267" t="inlineStr">
        <is>
          <t>Japan</t>
        </is>
      </c>
      <c r="F5267" t="inlineStr">
        <is>
          <t>Japan</t>
        </is>
      </c>
      <c r="G5267" t="inlineStr">
        <is>
          <t>Corolla</t>
        </is>
      </c>
      <c r="H5267" t="inlineStr">
        <is>
          <t>Dealer retail</t>
        </is>
      </c>
      <c r="I5267" t="inlineStr">
        <is>
          <t>Private buyer</t>
        </is>
      </c>
      <c r="J5267" t="inlineStr">
        <is>
          <t>Hiroshi Tanaka</t>
        </is>
      </c>
      <c r="K5267" s="70" t="n">
        <v>19</v>
      </c>
      <c r="L5267" s="71" t="n">
        <v>2659220.2</v>
      </c>
      <c r="M5267" s="71" t="n">
        <v>50525183.8</v>
      </c>
      <c r="N5267" s="71" t="n">
        <v>0</v>
      </c>
      <c r="O5267" s="71" t="n">
        <v>50525183.8</v>
      </c>
      <c r="P5267" s="71" t="n">
        <v>45251968.75</v>
      </c>
      <c r="Q5267" s="71" t="n">
        <v>5273215.05</v>
      </c>
      <c r="R5267" t="inlineStr">
        <is>
          <t>OS-01</t>
        </is>
      </c>
      <c r="S5267" t="inlineStr">
        <is>
          <t>Hybrid</t>
        </is>
      </c>
      <c r="T5267" s="70" t="n">
        <v>20</v>
      </c>
      <c r="U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TY105259</t>
        </is>
      </c>
      <c r="B5268" s="68" t="n">
        <v>46357</v>
      </c>
      <c r="C5268" s="69" t="n">
        <v>2026</v>
      </c>
      <c r="D5268" t="inlineStr">
        <is>
          <t>Dec</t>
        </is>
      </c>
      <c r="E5268" t="inlineStr">
        <is>
          <t>Europe</t>
        </is>
      </c>
      <c r="F5268" t="inlineStr">
        <is>
          <t>Germany</t>
        </is>
      </c>
      <c r="G5268" t="inlineStr">
        <is>
          <t>bZ4X</t>
        </is>
      </c>
      <c r="H5268" t="inlineStr">
        <is>
          <t>Dealer retail</t>
        </is>
      </c>
      <c r="I5268" t="inlineStr">
        <is>
          <t>Company fleet</t>
        </is>
      </c>
      <c r="J5268" t="inlineStr">
        <is>
          <t>Carlos Silva</t>
        </is>
      </c>
      <c r="K5268" s="70" t="n">
        <v>22</v>
      </c>
      <c r="L5268" s="71" t="n">
        <v>7235989.93</v>
      </c>
      <c r="M5268" s="71" t="n">
        <v>159191778.46</v>
      </c>
      <c r="N5268" s="71" t="n">
        <v>3183835.57</v>
      </c>
      <c r="O5268" s="71" t="n">
        <v>156007942.89</v>
      </c>
      <c r="P5268" s="71" t="n">
        <v>116244802.81</v>
      </c>
      <c r="Q5268" s="71" t="n">
        <v>39763140.08</v>
      </c>
      <c r="R5268" t="inlineStr">
        <is>
          <t>BE-03</t>
        </is>
      </c>
      <c r="S5268" t="inlineStr">
        <is>
          <t>EV</t>
        </is>
      </c>
      <c r="T5268" s="70" t="n">
        <v>23</v>
      </c>
      <c r="U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TY105260</t>
        </is>
      </c>
      <c r="B5269" s="68" t="n">
        <v>46357</v>
      </c>
      <c r="C5269" s="69" t="n">
        <v>2026</v>
      </c>
      <c r="D5269" t="inlineStr">
        <is>
          <t>Dec</t>
        </is>
      </c>
      <c r="E5269" t="inlineStr">
        <is>
          <t>Europe</t>
        </is>
      </c>
      <c r="F5269" t="inlineStr">
        <is>
          <t>UK</t>
        </is>
      </c>
      <c r="G5269" t="inlineStr">
        <is>
          <t>RAV4</t>
        </is>
      </c>
      <c r="H5269" t="inlineStr">
        <is>
          <t>Dealer retail</t>
        </is>
      </c>
      <c r="I5269" t="inlineStr">
        <is>
          <t>Private buyer</t>
        </is>
      </c>
      <c r="J5269" t="inlineStr">
        <is>
          <t>Zoya Ahmed</t>
        </is>
      </c>
      <c r="K5269" s="70" t="n">
        <v>4</v>
      </c>
      <c r="L5269" s="71" t="n">
        <v>3522193.21</v>
      </c>
      <c r="M5269" s="71" t="n">
        <v>14088772.84</v>
      </c>
      <c r="N5269" s="71" t="n">
        <v>422663.19</v>
      </c>
      <c r="O5269" s="71" t="n">
        <v>13666109.65</v>
      </c>
      <c r="P5269" s="71" t="n">
        <v>11157615.98</v>
      </c>
      <c r="Q5269" s="71" t="n">
        <v>2508493.67</v>
      </c>
      <c r="R5269" t="inlineStr">
        <is>
          <t>LN-04</t>
        </is>
      </c>
      <c r="S5269" t="inlineStr">
        <is>
          <t>Petrol</t>
        </is>
      </c>
      <c r="T5269" s="70" t="n">
        <v>4</v>
      </c>
      <c r="U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TY105261</t>
        </is>
      </c>
      <c r="B5270" s="68" t="n">
        <v>46357</v>
      </c>
      <c r="C5270" s="69" t="n">
        <v>2026</v>
      </c>
      <c r="D5270" t="inlineStr">
        <is>
          <t>Dec</t>
        </is>
      </c>
      <c r="E5270" t="inlineStr">
        <is>
          <t>North America</t>
        </is>
      </c>
      <c r="F5270" t="inlineStr">
        <is>
          <t>Canada</t>
        </is>
      </c>
      <c r="G5270" t="inlineStr">
        <is>
          <t>Hilux</t>
        </is>
      </c>
      <c r="H5270" t="inlineStr">
        <is>
          <t>Dealer retail</t>
        </is>
      </c>
      <c r="I5270" t="inlineStr">
        <is>
          <t>Private buyer</t>
        </is>
      </c>
      <c r="J5270" t="inlineStr">
        <is>
          <t>Mei Lin</t>
        </is>
      </c>
      <c r="K5270" s="70" t="n">
        <v>11</v>
      </c>
      <c r="L5270" s="71" t="n">
        <v>4024255.13</v>
      </c>
      <c r="M5270" s="71" t="n">
        <v>44266806.43</v>
      </c>
      <c r="N5270" s="71" t="n">
        <v>0</v>
      </c>
      <c r="O5270" s="71" t="n">
        <v>44266806.43</v>
      </c>
      <c r="P5270" s="71" t="n">
        <v>35971440.82</v>
      </c>
      <c r="Q5270" s="71" t="n">
        <v>8295365.61</v>
      </c>
      <c r="R5270" t="inlineStr">
        <is>
          <t>TO-02</t>
        </is>
      </c>
      <c r="S5270" t="inlineStr">
        <is>
          <t>Petrol</t>
        </is>
      </c>
      <c r="T5270" s="70" t="n">
        <v>11</v>
      </c>
      <c r="U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TY105262</t>
        </is>
      </c>
      <c r="B5271" s="68" t="n">
        <v>46357</v>
      </c>
      <c r="C5271" s="69" t="n">
        <v>2026</v>
      </c>
      <c r="D5271" t="inlineStr">
        <is>
          <t>Dec</t>
        </is>
      </c>
      <c r="E5271" t="inlineStr">
        <is>
          <t>Japan</t>
        </is>
      </c>
      <c r="F5271" t="inlineStr">
        <is>
          <t>Japan</t>
        </is>
      </c>
      <c r="G5271" t="inlineStr">
        <is>
          <t>Land Cruiser</t>
        </is>
      </c>
      <c r="H5271" t="inlineStr">
        <is>
          <t>Dealer retail</t>
        </is>
      </c>
      <c r="I5271" t="inlineStr">
        <is>
          <t>Private buyer</t>
        </is>
      </c>
      <c r="J5271" t="inlineStr">
        <is>
          <t>Ana Costa</t>
        </is>
      </c>
      <c r="K5271" s="70" t="n">
        <v>8</v>
      </c>
      <c r="L5271" s="71" t="n">
        <v>7499009.46</v>
      </c>
      <c r="M5271" s="71" t="n">
        <v>59992075.68</v>
      </c>
      <c r="N5271" s="71" t="n">
        <v>1199841.51</v>
      </c>
      <c r="O5271" s="71" t="n">
        <v>58792234.17</v>
      </c>
      <c r="P5271" s="71" t="n">
        <v>43756750.12</v>
      </c>
      <c r="Q5271" s="71" t="n">
        <v>15035484.05</v>
      </c>
      <c r="R5271" t="inlineStr">
        <is>
          <t>OS-01</t>
        </is>
      </c>
      <c r="S5271" t="inlineStr">
        <is>
          <t>Hybrid</t>
        </is>
      </c>
      <c r="T5271" s="70" t="n">
        <v>8</v>
      </c>
      <c r="U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TY105263</t>
        </is>
      </c>
      <c r="B5272" s="68" t="n">
        <v>46357</v>
      </c>
      <c r="C5272" s="69" t="n">
        <v>2026</v>
      </c>
      <c r="D5272" t="inlineStr">
        <is>
          <t>Dec</t>
        </is>
      </c>
      <c r="E5272" t="inlineStr">
        <is>
          <t>Middle East</t>
        </is>
      </c>
      <c r="F5272" t="inlineStr">
        <is>
          <t>UAE</t>
        </is>
      </c>
      <c r="G5272" t="inlineStr">
        <is>
          <t>RAV4</t>
        </is>
      </c>
      <c r="H5272" t="inlineStr">
        <is>
          <t>Dealer retail</t>
        </is>
      </c>
      <c r="I5272" t="inlineStr">
        <is>
          <t>Company fleet</t>
        </is>
      </c>
      <c r="J5272" t="inlineStr">
        <is>
          <t>Sara Rossi</t>
        </is>
      </c>
      <c r="K5272" s="70" t="n">
        <v>59</v>
      </c>
      <c r="L5272" s="71" t="n">
        <v>3815650.71</v>
      </c>
      <c r="M5272" s="71" t="n">
        <v>225123391.89</v>
      </c>
      <c r="N5272" s="71" t="n">
        <v>4502467.84</v>
      </c>
      <c r="O5272" s="71" t="n">
        <v>220620924.05</v>
      </c>
      <c r="P5272" s="71" t="n">
        <v>167562878.84</v>
      </c>
      <c r="Q5272" s="71" t="n">
        <v>53058045.21</v>
      </c>
      <c r="R5272" t="inlineStr">
        <is>
          <t>DB-01</t>
        </is>
      </c>
      <c r="S5272" t="inlineStr">
        <is>
          <t>Hybrid</t>
        </is>
      </c>
      <c r="T5272" s="70" t="n">
        <v>59</v>
      </c>
      <c r="U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TY105264</t>
        </is>
      </c>
      <c r="B5273" s="68" t="n">
        <v>46357</v>
      </c>
      <c r="C5273" s="69" t="n">
        <v>2026</v>
      </c>
      <c r="D5273" t="inlineStr">
        <is>
          <t>Dec</t>
        </is>
      </c>
      <c r="E5273" t="inlineStr">
        <is>
          <t>North America</t>
        </is>
      </c>
      <c r="F5273" t="inlineStr">
        <is>
          <t>Canada</t>
        </is>
      </c>
      <c r="G5273" t="inlineStr">
        <is>
          <t>Land Cruiser</t>
        </is>
      </c>
      <c r="H5273" t="inlineStr">
        <is>
          <t>Dealer retail</t>
        </is>
      </c>
      <c r="I5273" t="inlineStr">
        <is>
          <t>Private buyer</t>
        </is>
      </c>
      <c r="J5273" t="inlineStr">
        <is>
          <t>Amir Khan</t>
        </is>
      </c>
      <c r="K5273" s="70" t="n">
        <v>50</v>
      </c>
      <c r="L5273" s="71" t="n">
        <v>7436445.74</v>
      </c>
      <c r="M5273" s="71" t="n">
        <v>371822287</v>
      </c>
      <c r="N5273" s="71" t="n">
        <v>7436445.74</v>
      </c>
      <c r="O5273" s="71" t="n">
        <v>364385841.26</v>
      </c>
      <c r="P5273" s="71" t="n">
        <v>285403425.21</v>
      </c>
      <c r="Q5273" s="71" t="n">
        <v>78982416.05</v>
      </c>
      <c r="R5273" t="inlineStr">
        <is>
          <t>TO-02</t>
        </is>
      </c>
      <c r="S5273" t="inlineStr">
        <is>
          <t>Hybrid</t>
        </is>
      </c>
      <c r="T5273" s="70" t="n">
        <v>50</v>
      </c>
      <c r="U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TY105265</t>
        </is>
      </c>
      <c r="B5274" s="68" t="n">
        <v>46357</v>
      </c>
      <c r="C5274" s="69" t="n">
        <v>2026</v>
      </c>
      <c r="D5274" t="inlineStr">
        <is>
          <t>Dec</t>
        </is>
      </c>
      <c r="E5274" t="inlineStr">
        <is>
          <t>North America</t>
        </is>
      </c>
      <c r="F5274" t="inlineStr">
        <is>
          <t>Canada</t>
        </is>
      </c>
      <c r="G5274" t="inlineStr">
        <is>
          <t>Prius</t>
        </is>
      </c>
      <c r="H5274" t="inlineStr">
        <is>
          <t>Dealer retail</t>
        </is>
      </c>
      <c r="I5274" t="inlineStr">
        <is>
          <t>Private buyer</t>
        </is>
      </c>
      <c r="J5274" t="inlineStr">
        <is>
          <t>Zoya Ahmed</t>
        </is>
      </c>
      <c r="K5274" s="70" t="n">
        <v>25</v>
      </c>
      <c r="L5274" s="71" t="n">
        <v>3722200.44</v>
      </c>
      <c r="M5274" s="71" t="n">
        <v>93055011</v>
      </c>
      <c r="N5274" s="71" t="n">
        <v>0</v>
      </c>
      <c r="O5274" s="71" t="n">
        <v>93055011</v>
      </c>
      <c r="P5274" s="71" t="n">
        <v>71113126.45999999</v>
      </c>
      <c r="Q5274" s="71" t="n">
        <v>21941884.54</v>
      </c>
      <c r="R5274" t="inlineStr">
        <is>
          <t>TO-01</t>
        </is>
      </c>
      <c r="S5274" t="inlineStr">
        <is>
          <t>Hybrid</t>
        </is>
      </c>
      <c r="T5274" s="70" t="n">
        <v>28</v>
      </c>
      <c r="U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TY105266</t>
        </is>
      </c>
      <c r="B5275" s="68" t="n">
        <v>46358</v>
      </c>
      <c r="C5275" s="69" t="n">
        <v>2026</v>
      </c>
      <c r="D5275" t="inlineStr">
        <is>
          <t>Dec</t>
        </is>
      </c>
      <c r="E5275" t="inlineStr">
        <is>
          <t>Asia</t>
        </is>
      </c>
      <c r="F5275" t="inlineStr">
        <is>
          <t>Indonesia</t>
        </is>
      </c>
      <c r="G5275" t="inlineStr">
        <is>
          <t>Corolla</t>
        </is>
      </c>
      <c r="H5275" t="inlineStr">
        <is>
          <t>Dealer retail</t>
        </is>
      </c>
      <c r="I5275" t="inlineStr">
        <is>
          <t>Private buyer</t>
        </is>
      </c>
      <c r="J5275" t="inlineStr">
        <is>
          <t>Ravindra Patil</t>
        </is>
      </c>
      <c r="K5275" s="70" t="n">
        <v>44</v>
      </c>
      <c r="L5275" s="71" t="n">
        <v>2989223.83</v>
      </c>
      <c r="M5275" s="71" t="n">
        <v>131525848.52</v>
      </c>
      <c r="N5275" s="71" t="n">
        <v>6576292.43</v>
      </c>
      <c r="O5275" s="71" t="n">
        <v>124949556.09</v>
      </c>
      <c r="P5275" s="71" t="n">
        <v>102663927.67</v>
      </c>
      <c r="Q5275" s="71" t="n">
        <v>22285628.42</v>
      </c>
      <c r="R5275" t="inlineStr">
        <is>
          <t>JK-02</t>
        </is>
      </c>
      <c r="S5275" t="inlineStr">
        <is>
          <t>Hybrid</t>
        </is>
      </c>
      <c r="T5275" s="70" t="n">
        <v>48</v>
      </c>
      <c r="U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TY105267</t>
        </is>
      </c>
      <c r="B5276" s="68" t="n">
        <v>46358</v>
      </c>
      <c r="C5276" s="69" t="n">
        <v>2026</v>
      </c>
      <c r="D5276" t="inlineStr">
        <is>
          <t>Dec</t>
        </is>
      </c>
      <c r="E5276" t="inlineStr">
        <is>
          <t>Japan</t>
        </is>
      </c>
      <c r="F5276" t="inlineStr">
        <is>
          <t>Japan</t>
        </is>
      </c>
      <c r="G5276" t="inlineStr">
        <is>
          <t>Corolla</t>
        </is>
      </c>
      <c r="H5276" t="inlineStr">
        <is>
          <t>Dealer retail</t>
        </is>
      </c>
      <c r="I5276" t="inlineStr">
        <is>
          <t>Private buyer</t>
        </is>
      </c>
      <c r="J5276" t="inlineStr">
        <is>
          <t>Hiroshi Tanaka</t>
        </is>
      </c>
      <c r="K5276" s="70" t="n">
        <v>13</v>
      </c>
      <c r="L5276" s="71" t="n">
        <v>2819197.31</v>
      </c>
      <c r="M5276" s="71" t="n">
        <v>36649565.03</v>
      </c>
      <c r="N5276" s="71" t="n">
        <v>1099486.95</v>
      </c>
      <c r="O5276" s="71" t="n">
        <v>35550078.08</v>
      </c>
      <c r="P5276" s="71" t="n">
        <v>30720713.49</v>
      </c>
      <c r="Q5276" s="71" t="n">
        <v>4829364.59</v>
      </c>
      <c r="R5276" t="inlineStr">
        <is>
          <t>OS-02</t>
        </is>
      </c>
      <c r="S5276" t="inlineStr">
        <is>
          <t>Petrol</t>
        </is>
      </c>
      <c r="T5276" s="70" t="n">
        <v>14</v>
      </c>
      <c r="U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TY105268</t>
        </is>
      </c>
      <c r="B5277" s="68" t="n">
        <v>46358</v>
      </c>
      <c r="C5277" s="69" t="n">
        <v>2026</v>
      </c>
      <c r="D5277" t="inlineStr">
        <is>
          <t>Dec</t>
        </is>
      </c>
      <c r="E5277" t="inlineStr">
        <is>
          <t>North America</t>
        </is>
      </c>
      <c r="F5277" t="inlineStr">
        <is>
          <t>Canada</t>
        </is>
      </c>
      <c r="G5277" t="inlineStr">
        <is>
          <t>Corolla</t>
        </is>
      </c>
      <c r="H5277" t="inlineStr">
        <is>
          <t>Fleet</t>
        </is>
      </c>
      <c r="I5277" t="inlineStr">
        <is>
          <t>Private buyer</t>
        </is>
      </c>
      <c r="J5277" t="inlineStr">
        <is>
          <t>Lucas Martin</t>
        </is>
      </c>
      <c r="K5277" s="70" t="n">
        <v>42</v>
      </c>
      <c r="L5277" s="71" t="n">
        <v>2843487.3</v>
      </c>
      <c r="M5277" s="71" t="n">
        <v>119426466.6</v>
      </c>
      <c r="N5277" s="71" t="n">
        <v>2388529.33</v>
      </c>
      <c r="O5277" s="71" t="n">
        <v>117037937.27</v>
      </c>
      <c r="P5277" s="71" t="n">
        <v>99264858.62</v>
      </c>
      <c r="Q5277" s="71" t="n">
        <v>17773078.65</v>
      </c>
      <c r="R5277" t="inlineStr">
        <is>
          <t>TO-01</t>
        </is>
      </c>
      <c r="S5277" t="inlineStr">
        <is>
          <t>Hybrid</t>
        </is>
      </c>
      <c r="T5277" s="70" t="n">
        <v>42</v>
      </c>
      <c r="U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TY105269</t>
        </is>
      </c>
      <c r="B5278" s="68" t="n">
        <v>46358</v>
      </c>
      <c r="C5278" s="69" t="n">
        <v>2026</v>
      </c>
      <c r="D5278" t="inlineStr">
        <is>
          <t>Dec</t>
        </is>
      </c>
      <c r="E5278" t="inlineStr">
        <is>
          <t>Asia</t>
        </is>
      </c>
      <c r="F5278" t="inlineStr">
        <is>
          <t>Thailand</t>
        </is>
      </c>
      <c r="G5278" t="inlineStr">
        <is>
          <t>Land Cruiser</t>
        </is>
      </c>
      <c r="H5278" t="inlineStr">
        <is>
          <t>Dealer retail</t>
        </is>
      </c>
      <c r="I5278" t="inlineStr">
        <is>
          <t>Private buyer</t>
        </is>
      </c>
      <c r="J5278" t="inlineStr">
        <is>
          <t>Omar Haddad</t>
        </is>
      </c>
      <c r="K5278" s="70" t="n">
        <v>16</v>
      </c>
      <c r="L5278" s="71" t="n">
        <v>7763605.18</v>
      </c>
      <c r="M5278" s="71" t="n">
        <v>124217682.88</v>
      </c>
      <c r="N5278" s="71" t="n">
        <v>2484353.66</v>
      </c>
      <c r="O5278" s="71" t="n">
        <v>121733329.22</v>
      </c>
      <c r="P5278" s="71" t="n">
        <v>86226931.98</v>
      </c>
      <c r="Q5278" s="71" t="n">
        <v>35506397.24</v>
      </c>
      <c r="R5278" t="inlineStr">
        <is>
          <t>BK-02</t>
        </is>
      </c>
      <c r="S5278" t="inlineStr">
        <is>
          <t>Diesel</t>
        </is>
      </c>
      <c r="T5278" s="70" t="n">
        <v>17</v>
      </c>
      <c r="U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TY105270</t>
        </is>
      </c>
      <c r="B5279" s="68" t="n">
        <v>46358</v>
      </c>
      <c r="C5279" s="69" t="n">
        <v>2026</v>
      </c>
      <c r="D5279" t="inlineStr">
        <is>
          <t>Dec</t>
        </is>
      </c>
      <c r="E5279" t="inlineStr">
        <is>
          <t>Japan</t>
        </is>
      </c>
      <c r="F5279" t="inlineStr">
        <is>
          <t>Japan</t>
        </is>
      </c>
      <c r="G5279" t="inlineStr">
        <is>
          <t>Corolla</t>
        </is>
      </c>
      <c r="H5279" t="inlineStr">
        <is>
          <t>Online reservation</t>
        </is>
      </c>
      <c r="I5279" t="inlineStr">
        <is>
          <t>Private buyer</t>
        </is>
      </c>
      <c r="J5279" t="inlineStr">
        <is>
          <t>Yuki Sato</t>
        </is>
      </c>
      <c r="K5279" s="70" t="n">
        <v>51</v>
      </c>
      <c r="L5279" s="71" t="n">
        <v>2994453.2</v>
      </c>
      <c r="M5279" s="71" t="n">
        <v>152717113.2</v>
      </c>
      <c r="N5279" s="71" t="n">
        <v>3054342.26</v>
      </c>
      <c r="O5279" s="71" t="n">
        <v>149662770.94</v>
      </c>
      <c r="P5279" s="71" t="n">
        <v>117515967.26</v>
      </c>
      <c r="Q5279" s="71" t="n">
        <v>32146803.68</v>
      </c>
      <c r="R5279" t="inlineStr">
        <is>
          <t>TK-02</t>
        </is>
      </c>
      <c r="S5279" t="inlineStr">
        <is>
          <t>Petrol</t>
        </is>
      </c>
      <c r="T5279" s="70" t="n">
        <v>56</v>
      </c>
      <c r="U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TY105271</t>
        </is>
      </c>
      <c r="B5280" s="68" t="n">
        <v>46358</v>
      </c>
      <c r="C5280" s="69" t="n">
        <v>2026</v>
      </c>
      <c r="D5280" t="inlineStr">
        <is>
          <t>Dec</t>
        </is>
      </c>
      <c r="E5280" t="inlineStr">
        <is>
          <t>Asia</t>
        </is>
      </c>
      <c r="F5280" t="inlineStr">
        <is>
          <t>India</t>
        </is>
      </c>
      <c r="G5280" t="inlineStr">
        <is>
          <t>RAV4</t>
        </is>
      </c>
      <c r="H5280" t="inlineStr">
        <is>
          <t>Fleet</t>
        </is>
      </c>
      <c r="I5280" t="inlineStr">
        <is>
          <t>Private buyer</t>
        </is>
      </c>
      <c r="J5280" t="inlineStr">
        <is>
          <t>Liam O'Brien</t>
        </is>
      </c>
      <c r="K5280" s="70" t="n">
        <v>2</v>
      </c>
      <c r="L5280" s="71" t="n">
        <v>3935915.9</v>
      </c>
      <c r="M5280" s="71" t="n">
        <v>7871831.8</v>
      </c>
      <c r="N5280" s="71" t="n">
        <v>0</v>
      </c>
      <c r="O5280" s="71" t="n">
        <v>7871831.8</v>
      </c>
      <c r="P5280" s="71" t="n">
        <v>5644846.96</v>
      </c>
      <c r="Q5280" s="71" t="n">
        <v>2226984.84</v>
      </c>
      <c r="R5280" t="inlineStr">
        <is>
          <t>DL-02</t>
        </is>
      </c>
      <c r="S5280" t="inlineStr">
        <is>
          <t>Hybrid</t>
        </is>
      </c>
      <c r="T5280" s="70" t="n">
        <v>2</v>
      </c>
      <c r="U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TY105272</t>
        </is>
      </c>
      <c r="B5281" s="68" t="n">
        <v>46359</v>
      </c>
      <c r="C5281" s="69" t="n">
        <v>2026</v>
      </c>
      <c r="D5281" t="inlineStr">
        <is>
          <t>Dec</t>
        </is>
      </c>
      <c r="E5281" t="inlineStr">
        <is>
          <t>Japan</t>
        </is>
      </c>
      <c r="F5281" t="inlineStr">
        <is>
          <t>Japan</t>
        </is>
      </c>
      <c r="G5281" t="inlineStr">
        <is>
          <t>Prius</t>
        </is>
      </c>
      <c r="H5281" t="inlineStr">
        <is>
          <t>Dealer retail</t>
        </is>
      </c>
      <c r="I5281" t="inlineStr">
        <is>
          <t>Private buyer</t>
        </is>
      </c>
      <c r="J5281" t="inlineStr">
        <is>
          <t>Emma Clarke</t>
        </is>
      </c>
      <c r="K5281" s="70" t="n">
        <v>14</v>
      </c>
      <c r="L5281" s="71" t="n">
        <v>3678812.27</v>
      </c>
      <c r="M5281" s="71" t="n">
        <v>51503371.78</v>
      </c>
      <c r="N5281" s="71" t="n">
        <v>1030067.44</v>
      </c>
      <c r="O5281" s="71" t="n">
        <v>50473304.34</v>
      </c>
      <c r="P5281" s="71" t="n">
        <v>39900693.8</v>
      </c>
      <c r="Q5281" s="71" t="n">
        <v>10572610.54</v>
      </c>
      <c r="R5281" t="inlineStr">
        <is>
          <t>NG-03</t>
        </is>
      </c>
      <c r="S5281" t="inlineStr">
        <is>
          <t>Hybrid</t>
        </is>
      </c>
      <c r="T5281" s="70" t="n">
        <v>14</v>
      </c>
      <c r="U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TY105273</t>
        </is>
      </c>
      <c r="B5282" s="68" t="n">
        <v>46359</v>
      </c>
      <c r="C5282" s="69" t="n">
        <v>2026</v>
      </c>
      <c r="D5282" t="inlineStr">
        <is>
          <t>Dec</t>
        </is>
      </c>
      <c r="E5282" t="inlineStr">
        <is>
          <t>North America</t>
        </is>
      </c>
      <c r="F5282" t="inlineStr">
        <is>
          <t>USA</t>
        </is>
      </c>
      <c r="G5282" t="inlineStr">
        <is>
          <t>Land Cruiser</t>
        </is>
      </c>
      <c r="H5282" t="inlineStr">
        <is>
          <t>Fleet</t>
        </is>
      </c>
      <c r="I5282" t="inlineStr">
        <is>
          <t>Private buyer</t>
        </is>
      </c>
      <c r="J5282" t="inlineStr">
        <is>
          <t>Noah Smith</t>
        </is>
      </c>
      <c r="K5282" s="70" t="n">
        <v>35</v>
      </c>
      <c r="L5282" s="71" t="n">
        <v>7875763.39</v>
      </c>
      <c r="M5282" s="71" t="n">
        <v>275651718.65</v>
      </c>
      <c r="N5282" s="71" t="n">
        <v>8269551.56</v>
      </c>
      <c r="O5282" s="71" t="n">
        <v>267382167.09</v>
      </c>
      <c r="P5282" s="71" t="n">
        <v>193884604.48</v>
      </c>
      <c r="Q5282" s="71" t="n">
        <v>73497562.61</v>
      </c>
      <c r="R5282" t="inlineStr">
        <is>
          <t>NY-04</t>
        </is>
      </c>
      <c r="S5282" t="inlineStr">
        <is>
          <t>Petrol</t>
        </is>
      </c>
      <c r="T5282" s="70" t="n">
        <v>35</v>
      </c>
      <c r="U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TY105274</t>
        </is>
      </c>
      <c r="B5283" s="68" t="n">
        <v>46359</v>
      </c>
      <c r="C5283" s="69" t="n">
        <v>2026</v>
      </c>
      <c r="D5283" t="inlineStr">
        <is>
          <t>Dec</t>
        </is>
      </c>
      <c r="E5283" t="inlineStr">
        <is>
          <t>North America</t>
        </is>
      </c>
      <c r="F5283" t="inlineStr">
        <is>
          <t>Canada</t>
        </is>
      </c>
      <c r="G5283" t="inlineStr">
        <is>
          <t>RAV4</t>
        </is>
      </c>
      <c r="H5283" t="inlineStr">
        <is>
          <t>Dealer retail</t>
        </is>
      </c>
      <c r="I5283" t="inlineStr">
        <is>
          <t>Private buyer</t>
        </is>
      </c>
      <c r="J5283" t="inlineStr">
        <is>
          <t>Emma Clarke</t>
        </is>
      </c>
      <c r="K5283" s="70" t="n">
        <v>13</v>
      </c>
      <c r="L5283" s="71" t="n">
        <v>3941546.03</v>
      </c>
      <c r="M5283" s="71" t="n">
        <v>51240098.39</v>
      </c>
      <c r="N5283" s="71" t="n">
        <v>0</v>
      </c>
      <c r="O5283" s="71" t="n">
        <v>51240098.39</v>
      </c>
      <c r="P5283" s="71" t="n">
        <v>35829117.11</v>
      </c>
      <c r="Q5283" s="71" t="n">
        <v>15410981.28</v>
      </c>
      <c r="R5283" t="inlineStr">
        <is>
          <t>TO-01</t>
        </is>
      </c>
      <c r="S5283" t="inlineStr">
        <is>
          <t>Hybrid</t>
        </is>
      </c>
      <c r="T5283" s="70" t="n">
        <v>13</v>
      </c>
      <c r="U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TY105275</t>
        </is>
      </c>
      <c r="B5284" s="68" t="n">
        <v>46359</v>
      </c>
      <c r="C5284" s="69" t="n">
        <v>2026</v>
      </c>
      <c r="D5284" t="inlineStr">
        <is>
          <t>Dec</t>
        </is>
      </c>
      <c r="E5284" t="inlineStr">
        <is>
          <t>Japan</t>
        </is>
      </c>
      <c r="F5284" t="inlineStr">
        <is>
          <t>Japan</t>
        </is>
      </c>
      <c r="G5284" t="inlineStr">
        <is>
          <t>Corolla</t>
        </is>
      </c>
      <c r="H5284" t="inlineStr">
        <is>
          <t>Dealer retail</t>
        </is>
      </c>
      <c r="I5284" t="inlineStr">
        <is>
          <t>Company fleet</t>
        </is>
      </c>
      <c r="J5284" t="inlineStr">
        <is>
          <t>Ruhi Shaikh</t>
        </is>
      </c>
      <c r="K5284" s="70" t="n">
        <v>35</v>
      </c>
      <c r="L5284" s="71" t="n">
        <v>2906188.79</v>
      </c>
      <c r="M5284" s="71" t="n">
        <v>101716607.65</v>
      </c>
      <c r="N5284" s="71" t="n">
        <v>2034332.15</v>
      </c>
      <c r="O5284" s="71" t="n">
        <v>99682275.5</v>
      </c>
      <c r="P5284" s="71" t="n">
        <v>80489868.48</v>
      </c>
      <c r="Q5284" s="71" t="n">
        <v>19192407.02</v>
      </c>
      <c r="R5284" t="inlineStr">
        <is>
          <t>OS-02</t>
        </is>
      </c>
      <c r="S5284" t="inlineStr">
        <is>
          <t>Hybrid</t>
        </is>
      </c>
      <c r="T5284" s="70" t="n">
        <v>37</v>
      </c>
      <c r="U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TY105276</t>
        </is>
      </c>
      <c r="B5285" s="68" t="n">
        <v>46359</v>
      </c>
      <c r="C5285" s="69" t="n">
        <v>2026</v>
      </c>
      <c r="D5285" t="inlineStr">
        <is>
          <t>Dec</t>
        </is>
      </c>
      <c r="E5285" t="inlineStr">
        <is>
          <t>Japan</t>
        </is>
      </c>
      <c r="F5285" t="inlineStr">
        <is>
          <t>Japan</t>
        </is>
      </c>
      <c r="G5285" t="inlineStr">
        <is>
          <t>RAV4</t>
        </is>
      </c>
      <c r="H5285" t="inlineStr">
        <is>
          <t>Dealer retail</t>
        </is>
      </c>
      <c r="I5285" t="inlineStr">
        <is>
          <t>Company fleet</t>
        </is>
      </c>
      <c r="J5285" t="inlineStr">
        <is>
          <t>Carlos Silva</t>
        </is>
      </c>
      <c r="K5285" s="70" t="n">
        <v>27</v>
      </c>
      <c r="L5285" s="71" t="n">
        <v>3675692.09</v>
      </c>
      <c r="M5285" s="71" t="n">
        <v>99243686.43000001</v>
      </c>
      <c r="N5285" s="71" t="n">
        <v>0</v>
      </c>
      <c r="O5285" s="71" t="n">
        <v>99243686.43000001</v>
      </c>
      <c r="P5285" s="71" t="n">
        <v>75263873.64</v>
      </c>
      <c r="Q5285" s="71" t="n">
        <v>23979812.79</v>
      </c>
      <c r="R5285" t="inlineStr">
        <is>
          <t>OS-01</t>
        </is>
      </c>
      <c r="S5285" t="inlineStr">
        <is>
          <t>Hybrid</t>
        </is>
      </c>
      <c r="T5285" s="70" t="n">
        <v>27</v>
      </c>
      <c r="U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TY105277</t>
        </is>
      </c>
      <c r="B5286" s="68" t="n">
        <v>46359</v>
      </c>
      <c r="C5286" s="69" t="n">
        <v>2026</v>
      </c>
      <c r="D5286" t="inlineStr">
        <is>
          <t>Dec</t>
        </is>
      </c>
      <c r="E5286" t="inlineStr">
        <is>
          <t>Japan</t>
        </is>
      </c>
      <c r="F5286" t="inlineStr">
        <is>
          <t>Japan</t>
        </is>
      </c>
      <c r="G5286" t="inlineStr">
        <is>
          <t>bZ4X</t>
        </is>
      </c>
      <c r="H5286" t="inlineStr">
        <is>
          <t>Dealer retail</t>
        </is>
      </c>
      <c r="I5286" t="inlineStr">
        <is>
          <t>Company fleet</t>
        </is>
      </c>
      <c r="J5286" t="inlineStr">
        <is>
          <t>Sophie Müller</t>
        </is>
      </c>
      <c r="K5286" s="70" t="n">
        <v>7</v>
      </c>
      <c r="L5286" s="71" t="n">
        <v>7362234.33</v>
      </c>
      <c r="M5286" s="71" t="n">
        <v>51535640.31</v>
      </c>
      <c r="N5286" s="71" t="n">
        <v>2576782.02</v>
      </c>
      <c r="O5286" s="71" t="n">
        <v>48958858.29</v>
      </c>
      <c r="P5286" s="71" t="n">
        <v>37711800.4</v>
      </c>
      <c r="Q5286" s="71" t="n">
        <v>11247057.89</v>
      </c>
      <c r="R5286" t="inlineStr">
        <is>
          <t>NG-02</t>
        </is>
      </c>
      <c r="S5286" t="inlineStr">
        <is>
          <t>EV</t>
        </is>
      </c>
      <c r="T5286" s="70" t="n">
        <v>7</v>
      </c>
      <c r="U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TY105278</t>
        </is>
      </c>
      <c r="B5287" s="68" t="n">
        <v>46359</v>
      </c>
      <c r="C5287" s="69" t="n">
        <v>2026</v>
      </c>
      <c r="D5287" t="inlineStr">
        <is>
          <t>Dec</t>
        </is>
      </c>
      <c r="E5287" t="inlineStr">
        <is>
          <t>North America</t>
        </is>
      </c>
      <c r="F5287" t="inlineStr">
        <is>
          <t>Canada</t>
        </is>
      </c>
      <c r="G5287" t="inlineStr">
        <is>
          <t>Corolla</t>
        </is>
      </c>
      <c r="H5287" t="inlineStr">
        <is>
          <t>Dealer retail</t>
        </is>
      </c>
      <c r="I5287" t="inlineStr">
        <is>
          <t>Company fleet</t>
        </is>
      </c>
      <c r="J5287" t="inlineStr">
        <is>
          <t>Noah Smith</t>
        </is>
      </c>
      <c r="K5287" s="70" t="n">
        <v>2</v>
      </c>
      <c r="L5287" s="71" t="n">
        <v>2690605.78</v>
      </c>
      <c r="M5287" s="71" t="n">
        <v>5381211.56</v>
      </c>
      <c r="N5287" s="71" t="n">
        <v>107624.23</v>
      </c>
      <c r="O5287" s="71" t="n">
        <v>5273587.33</v>
      </c>
      <c r="P5287" s="71" t="n">
        <v>4653685.83</v>
      </c>
      <c r="Q5287" s="71" t="n">
        <v>619901.5</v>
      </c>
      <c r="R5287" t="inlineStr">
        <is>
          <t>TO-01</t>
        </is>
      </c>
      <c r="S5287" t="inlineStr">
        <is>
          <t>Petrol</t>
        </is>
      </c>
      <c r="T5287" s="70" t="n">
        <v>2</v>
      </c>
      <c r="U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TY105279</t>
        </is>
      </c>
      <c r="B5288" s="68" t="n">
        <v>46360</v>
      </c>
      <c r="C5288" s="69" t="n">
        <v>2026</v>
      </c>
      <c r="D5288" t="inlineStr">
        <is>
          <t>Dec</t>
        </is>
      </c>
      <c r="E5288" t="inlineStr">
        <is>
          <t>Japan</t>
        </is>
      </c>
      <c r="F5288" t="inlineStr">
        <is>
          <t>Japan</t>
        </is>
      </c>
      <c r="G5288" t="inlineStr">
        <is>
          <t>Hilux</t>
        </is>
      </c>
      <c r="H5288" t="inlineStr">
        <is>
          <t>Fleet</t>
        </is>
      </c>
      <c r="I5288" t="inlineStr">
        <is>
          <t>Private buyer</t>
        </is>
      </c>
      <c r="J5288" t="inlineStr">
        <is>
          <t>Mei Lin</t>
        </is>
      </c>
      <c r="K5288" s="70" t="n">
        <v>35</v>
      </c>
      <c r="L5288" s="71" t="n">
        <v>4210481.88</v>
      </c>
      <c r="M5288" s="71" t="n">
        <v>147366865.8</v>
      </c>
      <c r="N5288" s="71" t="n">
        <v>4421005.97</v>
      </c>
      <c r="O5288" s="71" t="n">
        <v>142945859.83</v>
      </c>
      <c r="P5288" s="71" t="n">
        <v>114579140.11</v>
      </c>
      <c r="Q5288" s="71" t="n">
        <v>28366719.72</v>
      </c>
      <c r="R5288" t="inlineStr">
        <is>
          <t>OS-04</t>
        </is>
      </c>
      <c r="S5288" t="inlineStr">
        <is>
          <t>Diesel</t>
        </is>
      </c>
      <c r="T5288" s="70" t="n">
        <v>36</v>
      </c>
      <c r="U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TY105280</t>
        </is>
      </c>
      <c r="B5289" s="68" t="n">
        <v>46360</v>
      </c>
      <c r="C5289" s="69" t="n">
        <v>2026</v>
      </c>
      <c r="D5289" t="inlineStr">
        <is>
          <t>Dec</t>
        </is>
      </c>
      <c r="E5289" t="inlineStr">
        <is>
          <t>Middle East</t>
        </is>
      </c>
      <c r="F5289" t="inlineStr">
        <is>
          <t>Saudi Arabia</t>
        </is>
      </c>
      <c r="G5289" t="inlineStr">
        <is>
          <t>Land Cruiser</t>
        </is>
      </c>
      <c r="H5289" t="inlineStr">
        <is>
          <t>Dealer retail</t>
        </is>
      </c>
      <c r="I5289" t="inlineStr">
        <is>
          <t>Private buyer</t>
        </is>
      </c>
      <c r="J5289" t="inlineStr">
        <is>
          <t>Zoya Ahmed</t>
        </is>
      </c>
      <c r="K5289" s="70" t="n">
        <v>23</v>
      </c>
      <c r="L5289" s="71" t="n">
        <v>7240503.12</v>
      </c>
      <c r="M5289" s="71" t="n">
        <v>166531571.76</v>
      </c>
      <c r="N5289" s="71" t="n">
        <v>4995947.15</v>
      </c>
      <c r="O5289" s="71" t="n">
        <v>161535624.61</v>
      </c>
      <c r="P5289" s="71" t="n">
        <v>123408156.76</v>
      </c>
      <c r="Q5289" s="71" t="n">
        <v>38127467.85</v>
      </c>
      <c r="R5289" t="inlineStr">
        <is>
          <t>RY-03</t>
        </is>
      </c>
      <c r="S5289" t="inlineStr">
        <is>
          <t>Diesel</t>
        </is>
      </c>
      <c r="T5289" s="70" t="n">
        <v>23</v>
      </c>
      <c r="U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TY105281</t>
        </is>
      </c>
      <c r="B5290" s="68" t="n">
        <v>46360</v>
      </c>
      <c r="C5290" s="69" t="n">
        <v>2026</v>
      </c>
      <c r="D5290" t="inlineStr">
        <is>
          <t>Dec</t>
        </is>
      </c>
      <c r="E5290" t="inlineStr">
        <is>
          <t>Japan</t>
        </is>
      </c>
      <c r="F5290" t="inlineStr">
        <is>
          <t>Japan</t>
        </is>
      </c>
      <c r="G5290" t="inlineStr">
        <is>
          <t>Corolla</t>
        </is>
      </c>
      <c r="H5290" t="inlineStr">
        <is>
          <t>Dealer retail</t>
        </is>
      </c>
      <c r="I5290" t="inlineStr">
        <is>
          <t>Private buyer</t>
        </is>
      </c>
      <c r="J5290" t="inlineStr">
        <is>
          <t>Mei Lin</t>
        </is>
      </c>
      <c r="K5290" s="70" t="n">
        <v>50</v>
      </c>
      <c r="L5290" s="71" t="n">
        <v>2799139.71</v>
      </c>
      <c r="M5290" s="71" t="n">
        <v>139956985.5</v>
      </c>
      <c r="N5290" s="71" t="n">
        <v>0</v>
      </c>
      <c r="O5290" s="71" t="n">
        <v>139956985.5</v>
      </c>
      <c r="P5290" s="71" t="n">
        <v>112941545.62</v>
      </c>
      <c r="Q5290" s="71" t="n">
        <v>27015439.88</v>
      </c>
      <c r="R5290" t="inlineStr">
        <is>
          <t>NG-02</t>
        </is>
      </c>
      <c r="S5290" t="inlineStr">
        <is>
          <t>Petrol</t>
        </is>
      </c>
      <c r="T5290" s="70" t="n">
        <v>51</v>
      </c>
      <c r="U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TY105282</t>
        </is>
      </c>
      <c r="B5291" s="68" t="n">
        <v>46360</v>
      </c>
      <c r="C5291" s="69" t="n">
        <v>2026</v>
      </c>
      <c r="D5291" t="inlineStr">
        <is>
          <t>Dec</t>
        </is>
      </c>
      <c r="E5291" t="inlineStr">
        <is>
          <t>Asia</t>
        </is>
      </c>
      <c r="F5291" t="inlineStr">
        <is>
          <t>India</t>
        </is>
      </c>
      <c r="G5291" t="inlineStr">
        <is>
          <t>Camry</t>
        </is>
      </c>
      <c r="H5291" t="inlineStr">
        <is>
          <t>Dealer retail</t>
        </is>
      </c>
      <c r="I5291" t="inlineStr">
        <is>
          <t>Private buyer</t>
        </is>
      </c>
      <c r="J5291" t="inlineStr">
        <is>
          <t>Mei Lin</t>
        </is>
      </c>
      <c r="K5291" s="70" t="n">
        <v>44</v>
      </c>
      <c r="L5291" s="71" t="n">
        <v>4209638.05</v>
      </c>
      <c r="M5291" s="71" t="n">
        <v>185224074.2</v>
      </c>
      <c r="N5291" s="71" t="n">
        <v>5556722.23</v>
      </c>
      <c r="O5291" s="71" t="n">
        <v>179667351.97</v>
      </c>
      <c r="P5291" s="71" t="n">
        <v>143229678.53</v>
      </c>
      <c r="Q5291" s="71" t="n">
        <v>36437673.44</v>
      </c>
      <c r="R5291" t="inlineStr">
        <is>
          <t>BL-01</t>
        </is>
      </c>
      <c r="S5291" t="inlineStr">
        <is>
          <t>Petrol</t>
        </is>
      </c>
      <c r="T5291" s="70" t="n">
        <v>49</v>
      </c>
      <c r="U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TY105283</t>
        </is>
      </c>
      <c r="B5292" s="68" t="n">
        <v>46360</v>
      </c>
      <c r="C5292" s="69" t="n">
        <v>2026</v>
      </c>
      <c r="D5292" t="inlineStr">
        <is>
          <t>Dec</t>
        </is>
      </c>
      <c r="E5292" t="inlineStr">
        <is>
          <t>Japan</t>
        </is>
      </c>
      <c r="F5292" t="inlineStr">
        <is>
          <t>Japan</t>
        </is>
      </c>
      <c r="G5292" t="inlineStr">
        <is>
          <t>Hilux</t>
        </is>
      </c>
      <c r="H5292" t="inlineStr">
        <is>
          <t>Dealer retail</t>
        </is>
      </c>
      <c r="I5292" t="inlineStr">
        <is>
          <t>Private buyer</t>
        </is>
      </c>
      <c r="J5292" t="inlineStr">
        <is>
          <t>Liam O'Brien</t>
        </is>
      </c>
      <c r="K5292" s="70" t="n">
        <v>8</v>
      </c>
      <c r="L5292" s="71" t="n">
        <v>4033981.78</v>
      </c>
      <c r="M5292" s="71" t="n">
        <v>32271854.24</v>
      </c>
      <c r="N5292" s="71" t="n">
        <v>968155.63</v>
      </c>
      <c r="O5292" s="71" t="n">
        <v>31303698.61</v>
      </c>
      <c r="P5292" s="71" t="n">
        <v>26339758.8</v>
      </c>
      <c r="Q5292" s="71" t="n">
        <v>4963939.81</v>
      </c>
      <c r="R5292" t="inlineStr">
        <is>
          <t>OS-01</t>
        </is>
      </c>
      <c r="S5292" t="inlineStr">
        <is>
          <t>Diesel</t>
        </is>
      </c>
      <c r="T5292" s="70" t="n">
        <v>9</v>
      </c>
      <c r="U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TY105284</t>
        </is>
      </c>
      <c r="B5293" s="68" t="n">
        <v>46360</v>
      </c>
      <c r="C5293" s="69" t="n">
        <v>2026</v>
      </c>
      <c r="D5293" t="inlineStr">
        <is>
          <t>Dec</t>
        </is>
      </c>
      <c r="E5293" t="inlineStr">
        <is>
          <t>Japan</t>
        </is>
      </c>
      <c r="F5293" t="inlineStr">
        <is>
          <t>Japan</t>
        </is>
      </c>
      <c r="G5293" t="inlineStr">
        <is>
          <t>Hilux</t>
        </is>
      </c>
      <c r="H5293" t="inlineStr">
        <is>
          <t>Dealer retail</t>
        </is>
      </c>
      <c r="I5293" t="inlineStr">
        <is>
          <t>Private buyer</t>
        </is>
      </c>
      <c r="J5293" t="inlineStr">
        <is>
          <t>Sara Rossi</t>
        </is>
      </c>
      <c r="K5293" s="70" t="n">
        <v>40</v>
      </c>
      <c r="L5293" s="71" t="n">
        <v>3983203.92</v>
      </c>
      <c r="M5293" s="71" t="n">
        <v>159328156.8</v>
      </c>
      <c r="N5293" s="71" t="n">
        <v>7966407.84</v>
      </c>
      <c r="O5293" s="71" t="n">
        <v>151361748.96</v>
      </c>
      <c r="P5293" s="71" t="n">
        <v>128222682.08</v>
      </c>
      <c r="Q5293" s="71" t="n">
        <v>23139066.88</v>
      </c>
      <c r="R5293" t="inlineStr">
        <is>
          <t>OS-03</t>
        </is>
      </c>
      <c r="S5293" t="inlineStr">
        <is>
          <t>Diesel</t>
        </is>
      </c>
      <c r="T5293" s="70" t="n">
        <v>41</v>
      </c>
      <c r="U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TY105285</t>
        </is>
      </c>
      <c r="B5294" s="68" t="n">
        <v>46360</v>
      </c>
      <c r="C5294" s="69" t="n">
        <v>2026</v>
      </c>
      <c r="D5294" t="inlineStr">
        <is>
          <t>Dec</t>
        </is>
      </c>
      <c r="E5294" t="inlineStr">
        <is>
          <t>Japan</t>
        </is>
      </c>
      <c r="F5294" t="inlineStr">
        <is>
          <t>Japan</t>
        </is>
      </c>
      <c r="G5294" t="inlineStr">
        <is>
          <t>Corolla</t>
        </is>
      </c>
      <c r="H5294" t="inlineStr">
        <is>
          <t>Dealer retail</t>
        </is>
      </c>
      <c r="I5294" t="inlineStr">
        <is>
          <t>Government</t>
        </is>
      </c>
      <c r="J5294" t="inlineStr">
        <is>
          <t>Olivia Brown</t>
        </is>
      </c>
      <c r="K5294" s="70" t="n">
        <v>17</v>
      </c>
      <c r="L5294" s="71" t="n">
        <v>2858704.89</v>
      </c>
      <c r="M5294" s="71" t="n">
        <v>48597983.13</v>
      </c>
      <c r="N5294" s="71" t="n">
        <v>1457939.49</v>
      </c>
      <c r="O5294" s="71" t="n">
        <v>47140043.64</v>
      </c>
      <c r="P5294" s="71" t="n">
        <v>38082155.88</v>
      </c>
      <c r="Q5294" s="71" t="n">
        <v>9057887.76</v>
      </c>
      <c r="R5294" t="inlineStr">
        <is>
          <t>TK-02</t>
        </is>
      </c>
      <c r="S5294" t="inlineStr">
        <is>
          <t>Petrol</t>
        </is>
      </c>
      <c r="T5294" s="70" t="n">
        <v>17</v>
      </c>
      <c r="U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TY105286</t>
        </is>
      </c>
      <c r="B5295" s="68" t="n">
        <v>46360</v>
      </c>
      <c r="C5295" s="69" t="n">
        <v>2026</v>
      </c>
      <c r="D5295" t="inlineStr">
        <is>
          <t>Dec</t>
        </is>
      </c>
      <c r="E5295" t="inlineStr">
        <is>
          <t>Middle East</t>
        </is>
      </c>
      <c r="F5295" t="inlineStr">
        <is>
          <t>UAE</t>
        </is>
      </c>
      <c r="G5295" t="inlineStr">
        <is>
          <t>Land Cruiser</t>
        </is>
      </c>
      <c r="H5295" t="inlineStr">
        <is>
          <t>Fleet</t>
        </is>
      </c>
      <c r="I5295" t="inlineStr">
        <is>
          <t>Private buyer</t>
        </is>
      </c>
      <c r="J5295" t="inlineStr">
        <is>
          <t>Sophie Müller</t>
        </is>
      </c>
      <c r="K5295" s="70" t="n">
        <v>17</v>
      </c>
      <c r="L5295" s="71" t="n">
        <v>7537970.62</v>
      </c>
      <c r="M5295" s="71" t="n">
        <v>128145500.54</v>
      </c>
      <c r="N5295" s="71" t="n">
        <v>0</v>
      </c>
      <c r="O5295" s="71" t="n">
        <v>128145500.54</v>
      </c>
      <c r="P5295" s="71" t="n">
        <v>92103916.06</v>
      </c>
      <c r="Q5295" s="71" t="n">
        <v>36041584.48</v>
      </c>
      <c r="R5295" t="inlineStr">
        <is>
          <t>DB-04</t>
        </is>
      </c>
      <c r="S5295" t="inlineStr">
        <is>
          <t>Hybrid</t>
        </is>
      </c>
      <c r="T5295" s="70" t="n">
        <v>16</v>
      </c>
      <c r="U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TY105287</t>
        </is>
      </c>
      <c r="B5296" s="68" t="n">
        <v>46360</v>
      </c>
      <c r="C5296" s="69" t="n">
        <v>2026</v>
      </c>
      <c r="D5296" t="inlineStr">
        <is>
          <t>Dec</t>
        </is>
      </c>
      <c r="E5296" t="inlineStr">
        <is>
          <t>Middle East</t>
        </is>
      </c>
      <c r="F5296" t="inlineStr">
        <is>
          <t>Saudi Arabia</t>
        </is>
      </c>
      <c r="G5296" t="inlineStr">
        <is>
          <t>RAV4</t>
        </is>
      </c>
      <c r="H5296" t="inlineStr">
        <is>
          <t>Fleet</t>
        </is>
      </c>
      <c r="I5296" t="inlineStr">
        <is>
          <t>Government</t>
        </is>
      </c>
      <c r="J5296" t="inlineStr">
        <is>
          <t>Liam O'Brien</t>
        </is>
      </c>
      <c r="K5296" s="70" t="n">
        <v>12</v>
      </c>
      <c r="L5296" s="71" t="n">
        <v>3717378.14</v>
      </c>
      <c r="M5296" s="71" t="n">
        <v>44608537.68</v>
      </c>
      <c r="N5296" s="71" t="n">
        <v>1338256.13</v>
      </c>
      <c r="O5296" s="71" t="n">
        <v>43270281.55</v>
      </c>
      <c r="P5296" s="71" t="n">
        <v>32864353.77</v>
      </c>
      <c r="Q5296" s="71" t="n">
        <v>10405927.78</v>
      </c>
      <c r="R5296" t="inlineStr">
        <is>
          <t>RY-02</t>
        </is>
      </c>
      <c r="S5296" t="inlineStr">
        <is>
          <t>Hybrid</t>
        </is>
      </c>
      <c r="T5296" s="70" t="n">
        <v>12</v>
      </c>
      <c r="U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TY105288</t>
        </is>
      </c>
      <c r="B5297" s="68" t="n">
        <v>46361</v>
      </c>
      <c r="C5297" s="69" t="n">
        <v>2026</v>
      </c>
      <c r="D5297" t="inlineStr">
        <is>
          <t>Dec</t>
        </is>
      </c>
      <c r="E5297" t="inlineStr">
        <is>
          <t>North America</t>
        </is>
      </c>
      <c r="F5297" t="inlineStr">
        <is>
          <t>Canada</t>
        </is>
      </c>
      <c r="G5297" t="inlineStr">
        <is>
          <t>Corolla</t>
        </is>
      </c>
      <c r="H5297" t="inlineStr">
        <is>
          <t>Online reservation</t>
        </is>
      </c>
      <c r="I5297" t="inlineStr">
        <is>
          <t>Private buyer</t>
        </is>
      </c>
      <c r="J5297" t="inlineStr">
        <is>
          <t>Wei Chen</t>
        </is>
      </c>
      <c r="K5297" s="70" t="n">
        <v>60</v>
      </c>
      <c r="L5297" s="71" t="n">
        <v>2755149.45</v>
      </c>
      <c r="M5297" s="71" t="n">
        <v>165308967</v>
      </c>
      <c r="N5297" s="71" t="n">
        <v>3306179.34</v>
      </c>
      <c r="O5297" s="71" t="n">
        <v>162002787.66</v>
      </c>
      <c r="P5297" s="71" t="n">
        <v>142359558.65</v>
      </c>
      <c r="Q5297" s="71" t="n">
        <v>19643229.01</v>
      </c>
      <c r="R5297" t="inlineStr">
        <is>
          <t>TO-01</t>
        </is>
      </c>
      <c r="S5297" t="inlineStr">
        <is>
          <t>Hybrid</t>
        </is>
      </c>
      <c r="T5297" s="70" t="n">
        <v>64</v>
      </c>
      <c r="U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TY105289</t>
        </is>
      </c>
      <c r="B5298" s="68" t="n">
        <v>46361</v>
      </c>
      <c r="C5298" s="69" t="n">
        <v>2026</v>
      </c>
      <c r="D5298" t="inlineStr">
        <is>
          <t>Dec</t>
        </is>
      </c>
      <c r="E5298" t="inlineStr">
        <is>
          <t>Europe</t>
        </is>
      </c>
      <c r="F5298" t="inlineStr">
        <is>
          <t>UK</t>
        </is>
      </c>
      <c r="G5298" t="inlineStr">
        <is>
          <t>RAV4</t>
        </is>
      </c>
      <c r="H5298" t="inlineStr">
        <is>
          <t>Dealer retail</t>
        </is>
      </c>
      <c r="I5298" t="inlineStr">
        <is>
          <t>Private buyer</t>
        </is>
      </c>
      <c r="J5298" t="inlineStr">
        <is>
          <t>Liam O'Brien</t>
        </is>
      </c>
      <c r="K5298" s="70" t="n">
        <v>15</v>
      </c>
      <c r="L5298" s="71" t="n">
        <v>3749749.53</v>
      </c>
      <c r="M5298" s="71" t="n">
        <v>56246242.95</v>
      </c>
      <c r="N5298" s="71" t="n">
        <v>1124924.86</v>
      </c>
      <c r="O5298" s="71" t="n">
        <v>55121318.09</v>
      </c>
      <c r="P5298" s="71" t="n">
        <v>42742573.81</v>
      </c>
      <c r="Q5298" s="71" t="n">
        <v>12378744.28</v>
      </c>
      <c r="R5298" t="inlineStr">
        <is>
          <t>LN-02</t>
        </is>
      </c>
      <c r="S5298" t="inlineStr">
        <is>
          <t>Petrol</t>
        </is>
      </c>
      <c r="T5298" s="70" t="n">
        <v>16</v>
      </c>
      <c r="U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TY105290</t>
        </is>
      </c>
      <c r="B5299" s="68" t="n">
        <v>46361</v>
      </c>
      <c r="C5299" s="69" t="n">
        <v>2026</v>
      </c>
      <c r="D5299" t="inlineStr">
        <is>
          <t>Dec</t>
        </is>
      </c>
      <c r="E5299" t="inlineStr">
        <is>
          <t>Asia</t>
        </is>
      </c>
      <c r="F5299" t="inlineStr">
        <is>
          <t>Indonesia</t>
        </is>
      </c>
      <c r="G5299" t="inlineStr">
        <is>
          <t>RAV4</t>
        </is>
      </c>
      <c r="H5299" t="inlineStr">
        <is>
          <t>Dealer retail</t>
        </is>
      </c>
      <c r="I5299" t="inlineStr">
        <is>
          <t>Private buyer</t>
        </is>
      </c>
      <c r="J5299" t="inlineStr">
        <is>
          <t>Noah Smith</t>
        </is>
      </c>
      <c r="K5299" s="70" t="n">
        <v>38</v>
      </c>
      <c r="L5299" s="71" t="n">
        <v>3676392</v>
      </c>
      <c r="M5299" s="71" t="n">
        <v>139702896</v>
      </c>
      <c r="N5299" s="71" t="n">
        <v>4191086.88</v>
      </c>
      <c r="O5299" s="71" t="n">
        <v>135511809.12</v>
      </c>
      <c r="P5299" s="71" t="n">
        <v>106472955.14</v>
      </c>
      <c r="Q5299" s="71" t="n">
        <v>29038853.98</v>
      </c>
      <c r="R5299" t="inlineStr">
        <is>
          <t>JK-01</t>
        </is>
      </c>
      <c r="S5299" t="inlineStr">
        <is>
          <t>Hybrid</t>
        </is>
      </c>
      <c r="T5299" s="70" t="n">
        <v>39</v>
      </c>
      <c r="U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TY105291</t>
        </is>
      </c>
      <c r="B5300" s="68" t="n">
        <v>46361</v>
      </c>
      <c r="C5300" s="69" t="n">
        <v>2026</v>
      </c>
      <c r="D5300" t="inlineStr">
        <is>
          <t>Dec</t>
        </is>
      </c>
      <c r="E5300" t="inlineStr">
        <is>
          <t>Asia</t>
        </is>
      </c>
      <c r="F5300" t="inlineStr">
        <is>
          <t>India</t>
        </is>
      </c>
      <c r="G5300" t="inlineStr">
        <is>
          <t>Corolla</t>
        </is>
      </c>
      <c r="H5300" t="inlineStr">
        <is>
          <t>Dealer retail</t>
        </is>
      </c>
      <c r="I5300" t="inlineStr">
        <is>
          <t>Private buyer</t>
        </is>
      </c>
      <c r="J5300" t="inlineStr">
        <is>
          <t>Lucas Martin</t>
        </is>
      </c>
      <c r="K5300" s="70" t="n">
        <v>43</v>
      </c>
      <c r="L5300" s="71" t="n">
        <v>2791829.75</v>
      </c>
      <c r="M5300" s="71" t="n">
        <v>120048679.25</v>
      </c>
      <c r="N5300" s="71" t="n">
        <v>0</v>
      </c>
      <c r="O5300" s="71" t="n">
        <v>120048679.25</v>
      </c>
      <c r="P5300" s="71" t="n">
        <v>100580111.58</v>
      </c>
      <c r="Q5300" s="71" t="n">
        <v>19468567.67</v>
      </c>
      <c r="R5300" t="inlineStr">
        <is>
          <t>PU-01</t>
        </is>
      </c>
      <c r="S5300" t="inlineStr">
        <is>
          <t>Hybrid</t>
        </is>
      </c>
      <c r="T5300" s="70" t="n">
        <v>42</v>
      </c>
      <c r="U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TY105292</t>
        </is>
      </c>
      <c r="B5301" s="68" t="n">
        <v>46361</v>
      </c>
      <c r="C5301" s="69" t="n">
        <v>2026</v>
      </c>
      <c r="D5301" t="inlineStr">
        <is>
          <t>Dec</t>
        </is>
      </c>
      <c r="E5301" t="inlineStr">
        <is>
          <t>Japan</t>
        </is>
      </c>
      <c r="F5301" t="inlineStr">
        <is>
          <t>Japan</t>
        </is>
      </c>
      <c r="G5301" t="inlineStr">
        <is>
          <t>Corolla</t>
        </is>
      </c>
      <c r="H5301" t="inlineStr">
        <is>
          <t>Dealer retail</t>
        </is>
      </c>
      <c r="I5301" t="inlineStr">
        <is>
          <t>Private buyer</t>
        </is>
      </c>
      <c r="J5301" t="inlineStr">
        <is>
          <t>Sophie Müller</t>
        </is>
      </c>
      <c r="K5301" s="70" t="n">
        <v>60</v>
      </c>
      <c r="L5301" s="71" t="n">
        <v>2951239.82</v>
      </c>
      <c r="M5301" s="71" t="n">
        <v>177074389.2</v>
      </c>
      <c r="N5301" s="71" t="n">
        <v>5312231.68</v>
      </c>
      <c r="O5301" s="71" t="n">
        <v>171762157.52</v>
      </c>
      <c r="P5301" s="71" t="n">
        <v>139713987.11</v>
      </c>
      <c r="Q5301" s="71" t="n">
        <v>32048170.41</v>
      </c>
      <c r="R5301" t="inlineStr">
        <is>
          <t>TK-01</t>
        </is>
      </c>
      <c r="S5301" t="inlineStr">
        <is>
          <t>Hybrid</t>
        </is>
      </c>
      <c r="T5301" s="70" t="n">
        <v>65</v>
      </c>
      <c r="U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TY105293</t>
        </is>
      </c>
      <c r="B5302" s="68" t="n">
        <v>46361</v>
      </c>
      <c r="C5302" s="69" t="n">
        <v>2026</v>
      </c>
      <c r="D5302" t="inlineStr">
        <is>
          <t>Dec</t>
        </is>
      </c>
      <c r="E5302" t="inlineStr">
        <is>
          <t>Japan</t>
        </is>
      </c>
      <c r="F5302" t="inlineStr">
        <is>
          <t>Japan</t>
        </is>
      </c>
      <c r="G5302" t="inlineStr">
        <is>
          <t>Hilux</t>
        </is>
      </c>
      <c r="H5302" t="inlineStr">
        <is>
          <t>Dealer retail</t>
        </is>
      </c>
      <c r="I5302" t="inlineStr">
        <is>
          <t>Private buyer</t>
        </is>
      </c>
      <c r="J5302" t="inlineStr">
        <is>
          <t>Carlos Silva</t>
        </is>
      </c>
      <c r="K5302" s="70" t="n">
        <v>10</v>
      </c>
      <c r="L5302" s="71" t="n">
        <v>4033600.07</v>
      </c>
      <c r="M5302" s="71" t="n">
        <v>40336000.7</v>
      </c>
      <c r="N5302" s="71" t="n">
        <v>806720.01</v>
      </c>
      <c r="O5302" s="71" t="n">
        <v>39529280.69</v>
      </c>
      <c r="P5302" s="71" t="n">
        <v>32518805.23</v>
      </c>
      <c r="Q5302" s="71" t="n">
        <v>7010475.46</v>
      </c>
      <c r="R5302" t="inlineStr">
        <is>
          <t>NG-03</t>
        </is>
      </c>
      <c r="S5302" t="inlineStr">
        <is>
          <t>Petrol</t>
        </is>
      </c>
      <c r="T5302" s="70" t="n">
        <v>11</v>
      </c>
      <c r="U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TY105294</t>
        </is>
      </c>
      <c r="B5303" s="68" t="n">
        <v>46361</v>
      </c>
      <c r="C5303" s="69" t="n">
        <v>2026</v>
      </c>
      <c r="D5303" t="inlineStr">
        <is>
          <t>Dec</t>
        </is>
      </c>
      <c r="E5303" t="inlineStr">
        <is>
          <t>Japan</t>
        </is>
      </c>
      <c r="F5303" t="inlineStr">
        <is>
          <t>Japan</t>
        </is>
      </c>
      <c r="G5303" t="inlineStr">
        <is>
          <t>RAV4</t>
        </is>
      </c>
      <c r="H5303" t="inlineStr">
        <is>
          <t>Dealer retail</t>
        </is>
      </c>
      <c r="I5303" t="inlineStr">
        <is>
          <t>Government</t>
        </is>
      </c>
      <c r="J5303" t="inlineStr">
        <is>
          <t>Kofi Mensah</t>
        </is>
      </c>
      <c r="K5303" s="70" t="n">
        <v>27</v>
      </c>
      <c r="L5303" s="71" t="n">
        <v>3599758.37</v>
      </c>
      <c r="M5303" s="71" t="n">
        <v>97193475.98999999</v>
      </c>
      <c r="N5303" s="71" t="n">
        <v>4859673.8</v>
      </c>
      <c r="O5303" s="71" t="n">
        <v>92333802.19</v>
      </c>
      <c r="P5303" s="71" t="n">
        <v>74780234.91</v>
      </c>
      <c r="Q5303" s="71" t="n">
        <v>17553567.28</v>
      </c>
      <c r="R5303" t="inlineStr">
        <is>
          <t>TK-01</t>
        </is>
      </c>
      <c r="S5303" t="inlineStr">
        <is>
          <t>Hybrid</t>
        </is>
      </c>
      <c r="T5303" s="70" t="n">
        <v>29</v>
      </c>
      <c r="U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TY105295</t>
        </is>
      </c>
      <c r="B5304" s="68" t="n">
        <v>46361</v>
      </c>
      <c r="C5304" s="69" t="n">
        <v>2026</v>
      </c>
      <c r="D5304" t="inlineStr">
        <is>
          <t>Dec</t>
        </is>
      </c>
      <c r="E5304" t="inlineStr">
        <is>
          <t>Japan</t>
        </is>
      </c>
      <c r="F5304" t="inlineStr">
        <is>
          <t>Japan</t>
        </is>
      </c>
      <c r="G5304" t="inlineStr">
        <is>
          <t>Prius</t>
        </is>
      </c>
      <c r="H5304" t="inlineStr">
        <is>
          <t>Dealer retail</t>
        </is>
      </c>
      <c r="I5304" t="inlineStr">
        <is>
          <t>Private buyer</t>
        </is>
      </c>
      <c r="J5304" t="inlineStr">
        <is>
          <t>Omar Haddad</t>
        </is>
      </c>
      <c r="K5304" s="70" t="n">
        <v>22</v>
      </c>
      <c r="L5304" s="71" t="n">
        <v>3783031.9</v>
      </c>
      <c r="M5304" s="71" t="n">
        <v>83226701.8</v>
      </c>
      <c r="N5304" s="71" t="n">
        <v>0</v>
      </c>
      <c r="O5304" s="71" t="n">
        <v>83226701.8</v>
      </c>
      <c r="P5304" s="71" t="n">
        <v>60558759.44</v>
      </c>
      <c r="Q5304" s="71" t="n">
        <v>22667942.36</v>
      </c>
      <c r="R5304" t="inlineStr">
        <is>
          <t>TK-03</t>
        </is>
      </c>
      <c r="S5304" t="inlineStr">
        <is>
          <t>Hybrid</t>
        </is>
      </c>
      <c r="T5304" s="70" t="n">
        <v>23</v>
      </c>
      <c r="U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TY105296</t>
        </is>
      </c>
      <c r="B5305" s="68" t="n">
        <v>46362</v>
      </c>
      <c r="C5305" s="69" t="n">
        <v>2026</v>
      </c>
      <c r="D5305" t="inlineStr">
        <is>
          <t>Dec</t>
        </is>
      </c>
      <c r="E5305" t="inlineStr">
        <is>
          <t>Asia</t>
        </is>
      </c>
      <c r="F5305" t="inlineStr">
        <is>
          <t>India</t>
        </is>
      </c>
      <c r="G5305" t="inlineStr">
        <is>
          <t>Corolla</t>
        </is>
      </c>
      <c r="H5305" t="inlineStr">
        <is>
          <t>Dealer retail</t>
        </is>
      </c>
      <c r="I5305" t="inlineStr">
        <is>
          <t>Private buyer</t>
        </is>
      </c>
      <c r="J5305" t="inlineStr">
        <is>
          <t>Zoya Ahmed</t>
        </is>
      </c>
      <c r="K5305" s="70" t="n">
        <v>18</v>
      </c>
      <c r="L5305" s="71" t="n">
        <v>2900590.55</v>
      </c>
      <c r="M5305" s="71" t="n">
        <v>52210629.9</v>
      </c>
      <c r="N5305" s="71" t="n">
        <v>1566318.9</v>
      </c>
      <c r="O5305" s="71" t="n">
        <v>50644311</v>
      </c>
      <c r="P5305" s="71" t="n">
        <v>42311135.42</v>
      </c>
      <c r="Q5305" s="71" t="n">
        <v>8333175.58</v>
      </c>
      <c r="R5305" t="inlineStr">
        <is>
          <t>BL-01</t>
        </is>
      </c>
      <c r="S5305" t="inlineStr">
        <is>
          <t>Petrol</t>
        </is>
      </c>
      <c r="T5305" s="70" t="n">
        <v>18</v>
      </c>
      <c r="U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TY105297</t>
        </is>
      </c>
      <c r="B5306" s="68" t="n">
        <v>46362</v>
      </c>
      <c r="C5306" s="69" t="n">
        <v>2026</v>
      </c>
      <c r="D5306" t="inlineStr">
        <is>
          <t>Dec</t>
        </is>
      </c>
      <c r="E5306" t="inlineStr">
        <is>
          <t>Europe</t>
        </is>
      </c>
      <c r="F5306" t="inlineStr">
        <is>
          <t>Germany</t>
        </is>
      </c>
      <c r="G5306" t="inlineStr">
        <is>
          <t>Camry</t>
        </is>
      </c>
      <c r="H5306" t="inlineStr">
        <is>
          <t>Fleet</t>
        </is>
      </c>
      <c r="I5306" t="inlineStr">
        <is>
          <t>Private buyer</t>
        </is>
      </c>
      <c r="J5306" t="inlineStr">
        <is>
          <t>Liam O'Brien</t>
        </is>
      </c>
      <c r="K5306" s="70" t="n">
        <v>27</v>
      </c>
      <c r="L5306" s="71" t="n">
        <v>3933060.96</v>
      </c>
      <c r="M5306" s="71" t="n">
        <v>106192645.92</v>
      </c>
      <c r="N5306" s="71" t="n">
        <v>2123852.92</v>
      </c>
      <c r="O5306" s="71" t="n">
        <v>104068793</v>
      </c>
      <c r="P5306" s="71" t="n">
        <v>88413106.81999999</v>
      </c>
      <c r="Q5306" s="71" t="n">
        <v>15655686.18</v>
      </c>
      <c r="R5306" t="inlineStr">
        <is>
          <t>BE-02</t>
        </is>
      </c>
      <c r="S5306" t="inlineStr">
        <is>
          <t>Hybrid</t>
        </is>
      </c>
      <c r="T5306" s="70" t="n">
        <v>28</v>
      </c>
      <c r="U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TY105298</t>
        </is>
      </c>
      <c r="B5307" s="68" t="n">
        <v>46362</v>
      </c>
      <c r="C5307" s="69" t="n">
        <v>2026</v>
      </c>
      <c r="D5307" t="inlineStr">
        <is>
          <t>Dec</t>
        </is>
      </c>
      <c r="E5307" t="inlineStr">
        <is>
          <t>Asia</t>
        </is>
      </c>
      <c r="F5307" t="inlineStr">
        <is>
          <t>India</t>
        </is>
      </c>
      <c r="G5307" t="inlineStr">
        <is>
          <t>Corolla</t>
        </is>
      </c>
      <c r="H5307" t="inlineStr">
        <is>
          <t>Online reservation</t>
        </is>
      </c>
      <c r="I5307" t="inlineStr">
        <is>
          <t>Private buyer</t>
        </is>
      </c>
      <c r="J5307" t="inlineStr">
        <is>
          <t>Mei Lin</t>
        </is>
      </c>
      <c r="K5307" s="70" t="n">
        <v>4</v>
      </c>
      <c r="L5307" s="71" t="n">
        <v>2745354.64</v>
      </c>
      <c r="M5307" s="71" t="n">
        <v>10981418.56</v>
      </c>
      <c r="N5307" s="71" t="n">
        <v>329442.56</v>
      </c>
      <c r="O5307" s="71" t="n">
        <v>10651976</v>
      </c>
      <c r="P5307" s="71" t="n">
        <v>9444755.58</v>
      </c>
      <c r="Q5307" s="71" t="n">
        <v>1207220.42</v>
      </c>
      <c r="R5307" t="inlineStr">
        <is>
          <t>PU-02</t>
        </is>
      </c>
      <c r="S5307" t="inlineStr">
        <is>
          <t>Petrol</t>
        </is>
      </c>
      <c r="T5307" s="70" t="n">
        <v>4</v>
      </c>
      <c r="U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TY105299</t>
        </is>
      </c>
      <c r="B5308" s="68" t="n">
        <v>46362</v>
      </c>
      <c r="C5308" s="69" t="n">
        <v>2026</v>
      </c>
      <c r="D5308" t="inlineStr">
        <is>
          <t>Dec</t>
        </is>
      </c>
      <c r="E5308" t="inlineStr">
        <is>
          <t>Japan</t>
        </is>
      </c>
      <c r="F5308" t="inlineStr">
        <is>
          <t>Japan</t>
        </is>
      </c>
      <c r="G5308" t="inlineStr">
        <is>
          <t>Corolla</t>
        </is>
      </c>
      <c r="H5308" t="inlineStr">
        <is>
          <t>Dealer retail</t>
        </is>
      </c>
      <c r="I5308" t="inlineStr">
        <is>
          <t>Private buyer</t>
        </is>
      </c>
      <c r="J5308" t="inlineStr">
        <is>
          <t>Ravindra Patil</t>
        </is>
      </c>
      <c r="K5308" s="70" t="n">
        <v>54</v>
      </c>
      <c r="L5308" s="71" t="n">
        <v>2995004.19</v>
      </c>
      <c r="M5308" s="71" t="n">
        <v>161730226.26</v>
      </c>
      <c r="N5308" s="71" t="n">
        <v>0</v>
      </c>
      <c r="O5308" s="71" t="n">
        <v>161730226.26</v>
      </c>
      <c r="P5308" s="71" t="n">
        <v>122374766.32</v>
      </c>
      <c r="Q5308" s="71" t="n">
        <v>39355459.94</v>
      </c>
      <c r="R5308" t="inlineStr">
        <is>
          <t>NG-03</t>
        </is>
      </c>
      <c r="S5308" t="inlineStr">
        <is>
          <t>Petrol</t>
        </is>
      </c>
      <c r="T5308" s="70" t="n">
        <v>59</v>
      </c>
      <c r="U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TY105300</t>
        </is>
      </c>
      <c r="B5309" s="68" t="n">
        <v>46362</v>
      </c>
      <c r="C5309" s="69" t="n">
        <v>2026</v>
      </c>
      <c r="D5309" t="inlineStr">
        <is>
          <t>Dec</t>
        </is>
      </c>
      <c r="E5309" t="inlineStr">
        <is>
          <t>Middle East</t>
        </is>
      </c>
      <c r="F5309" t="inlineStr">
        <is>
          <t>UAE</t>
        </is>
      </c>
      <c r="G5309" t="inlineStr">
        <is>
          <t>Camry</t>
        </is>
      </c>
      <c r="H5309" t="inlineStr">
        <is>
          <t>Dealer retail</t>
        </is>
      </c>
      <c r="I5309" t="inlineStr">
        <is>
          <t>Private buyer</t>
        </is>
      </c>
      <c r="J5309" t="inlineStr">
        <is>
          <t>Priya Nair</t>
        </is>
      </c>
      <c r="K5309" s="70" t="n">
        <v>30</v>
      </c>
      <c r="L5309" s="71" t="n">
        <v>4005679.23</v>
      </c>
      <c r="M5309" s="71" t="n">
        <v>120170376.9</v>
      </c>
      <c r="N5309" s="71" t="n">
        <v>2403407.54</v>
      </c>
      <c r="O5309" s="71" t="n">
        <v>117766969.36</v>
      </c>
      <c r="P5309" s="71" t="n">
        <v>95608038.27</v>
      </c>
      <c r="Q5309" s="71" t="n">
        <v>22158931.09</v>
      </c>
      <c r="R5309" t="inlineStr">
        <is>
          <t>DB-01</t>
        </is>
      </c>
      <c r="S5309" t="inlineStr">
        <is>
          <t>Petrol</t>
        </is>
      </c>
      <c r="T5309" s="70" t="n">
        <v>34</v>
      </c>
      <c r="U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TY105301</t>
        </is>
      </c>
      <c r="B5310" s="68" t="n">
        <v>46362</v>
      </c>
      <c r="C5310" s="69" t="n">
        <v>2026</v>
      </c>
      <c r="D5310" t="inlineStr">
        <is>
          <t>Dec</t>
        </is>
      </c>
      <c r="E5310" t="inlineStr">
        <is>
          <t>North America</t>
        </is>
      </c>
      <c r="F5310" t="inlineStr">
        <is>
          <t>USA</t>
        </is>
      </c>
      <c r="G5310" t="inlineStr">
        <is>
          <t>Land Cruiser</t>
        </is>
      </c>
      <c r="H5310" t="inlineStr">
        <is>
          <t>Dealer retail</t>
        </is>
      </c>
      <c r="I5310" t="inlineStr">
        <is>
          <t>Private buyer</t>
        </is>
      </c>
      <c r="J5310" t="inlineStr">
        <is>
          <t>Ruhi Shaikh</t>
        </is>
      </c>
      <c r="K5310" s="70" t="n">
        <v>46</v>
      </c>
      <c r="L5310" s="71" t="n">
        <v>7772484.75</v>
      </c>
      <c r="M5310" s="71" t="n">
        <v>357534298.5</v>
      </c>
      <c r="N5310" s="71" t="n">
        <v>0</v>
      </c>
      <c r="O5310" s="71" t="n">
        <v>357534298.5</v>
      </c>
      <c r="P5310" s="71" t="n">
        <v>254277569.32</v>
      </c>
      <c r="Q5310" s="71" t="n">
        <v>103256729.18</v>
      </c>
      <c r="R5310" t="inlineStr">
        <is>
          <t>TX-03</t>
        </is>
      </c>
      <c r="S5310" t="inlineStr">
        <is>
          <t>Hybrid</t>
        </is>
      </c>
      <c r="T5310" s="70" t="n">
        <v>50</v>
      </c>
      <c r="U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TY105302</t>
        </is>
      </c>
      <c r="B5311" s="68" t="n">
        <v>46362</v>
      </c>
      <c r="C5311" s="69" t="n">
        <v>2026</v>
      </c>
      <c r="D5311" t="inlineStr">
        <is>
          <t>Dec</t>
        </is>
      </c>
      <c r="E5311" t="inlineStr">
        <is>
          <t>North America</t>
        </is>
      </c>
      <c r="F5311" t="inlineStr">
        <is>
          <t>Canada</t>
        </is>
      </c>
      <c r="G5311" t="inlineStr">
        <is>
          <t>Land Cruiser</t>
        </is>
      </c>
      <c r="H5311" t="inlineStr">
        <is>
          <t>Dealer retail</t>
        </is>
      </c>
      <c r="I5311" t="inlineStr">
        <is>
          <t>Private buyer</t>
        </is>
      </c>
      <c r="J5311" t="inlineStr">
        <is>
          <t>Sara Rossi</t>
        </is>
      </c>
      <c r="K5311" s="70" t="n">
        <v>27</v>
      </c>
      <c r="L5311" s="71" t="n">
        <v>7265673.88</v>
      </c>
      <c r="M5311" s="71" t="n">
        <v>196173194.76</v>
      </c>
      <c r="N5311" s="71" t="n">
        <v>9808659.74</v>
      </c>
      <c r="O5311" s="71" t="n">
        <v>186364535.02</v>
      </c>
      <c r="P5311" s="71" t="n">
        <v>147458943.91</v>
      </c>
      <c r="Q5311" s="71" t="n">
        <v>38905591.11</v>
      </c>
      <c r="R5311" t="inlineStr">
        <is>
          <t>TO-03</t>
        </is>
      </c>
      <c r="S5311" t="inlineStr">
        <is>
          <t>Diesel</t>
        </is>
      </c>
      <c r="T5311" s="70" t="n">
        <v>26</v>
      </c>
      <c r="U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TY105303</t>
        </is>
      </c>
      <c r="B5312" s="68" t="n">
        <v>46363</v>
      </c>
      <c r="C5312" s="69" t="n">
        <v>2026</v>
      </c>
      <c r="D5312" t="inlineStr">
        <is>
          <t>Dec</t>
        </is>
      </c>
      <c r="E5312" t="inlineStr">
        <is>
          <t>Japan</t>
        </is>
      </c>
      <c r="F5312" t="inlineStr">
        <is>
          <t>Japan</t>
        </is>
      </c>
      <c r="G5312" t="inlineStr">
        <is>
          <t>Corolla</t>
        </is>
      </c>
      <c r="H5312" t="inlineStr">
        <is>
          <t>Dealer retail</t>
        </is>
      </c>
      <c r="I5312" t="inlineStr">
        <is>
          <t>Company fleet</t>
        </is>
      </c>
      <c r="J5312" t="inlineStr">
        <is>
          <t>Zoya Ahmed</t>
        </is>
      </c>
      <c r="K5312" s="70" t="n">
        <v>24</v>
      </c>
      <c r="L5312" s="71" t="n">
        <v>2750272.94</v>
      </c>
      <c r="M5312" s="71" t="n">
        <v>66006550.56</v>
      </c>
      <c r="N5312" s="71" t="n">
        <v>0</v>
      </c>
      <c r="O5312" s="71" t="n">
        <v>66006550.56</v>
      </c>
      <c r="P5312" s="71" t="n">
        <v>54125264.18</v>
      </c>
      <c r="Q5312" s="71" t="n">
        <v>11881286.38</v>
      </c>
      <c r="R5312" t="inlineStr">
        <is>
          <t>TK-02</t>
        </is>
      </c>
      <c r="S5312" t="inlineStr">
        <is>
          <t>Petrol</t>
        </is>
      </c>
      <c r="T5312" s="70" t="n">
        <v>25</v>
      </c>
      <c r="U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TY105304</t>
        </is>
      </c>
      <c r="B5313" s="68" t="n">
        <v>46363</v>
      </c>
      <c r="C5313" s="69" t="n">
        <v>2026</v>
      </c>
      <c r="D5313" t="inlineStr">
        <is>
          <t>Dec</t>
        </is>
      </c>
      <c r="E5313" t="inlineStr">
        <is>
          <t>Japan</t>
        </is>
      </c>
      <c r="F5313" t="inlineStr">
        <is>
          <t>Japan</t>
        </is>
      </c>
      <c r="G5313" t="inlineStr">
        <is>
          <t>Hilux</t>
        </is>
      </c>
      <c r="H5313" t="inlineStr">
        <is>
          <t>Dealer retail</t>
        </is>
      </c>
      <c r="I5313" t="inlineStr">
        <is>
          <t>Private buyer</t>
        </is>
      </c>
      <c r="J5313" t="inlineStr">
        <is>
          <t>Carlos Silva</t>
        </is>
      </c>
      <c r="K5313" s="70" t="n">
        <v>44</v>
      </c>
      <c r="L5313" s="71" t="n">
        <v>4220717.47</v>
      </c>
      <c r="M5313" s="71" t="n">
        <v>185711568.68</v>
      </c>
      <c r="N5313" s="71" t="n">
        <v>3714231.37</v>
      </c>
      <c r="O5313" s="71" t="n">
        <v>181997337.31</v>
      </c>
      <c r="P5313" s="71" t="n">
        <v>145959143.8</v>
      </c>
      <c r="Q5313" s="71" t="n">
        <v>36038193.51</v>
      </c>
      <c r="R5313" t="inlineStr">
        <is>
          <t>OS-04</t>
        </is>
      </c>
      <c r="S5313" t="inlineStr">
        <is>
          <t>Petrol</t>
        </is>
      </c>
      <c r="T5313" s="70" t="n">
        <v>44</v>
      </c>
      <c r="U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TY105305</t>
        </is>
      </c>
      <c r="B5314" s="68" t="n">
        <v>46363</v>
      </c>
      <c r="C5314" s="69" t="n">
        <v>2026</v>
      </c>
      <c r="D5314" t="inlineStr">
        <is>
          <t>Dec</t>
        </is>
      </c>
      <c r="E5314" t="inlineStr">
        <is>
          <t>Asia</t>
        </is>
      </c>
      <c r="F5314" t="inlineStr">
        <is>
          <t>Thailand</t>
        </is>
      </c>
      <c r="G5314" t="inlineStr">
        <is>
          <t>Hilux</t>
        </is>
      </c>
      <c r="H5314" t="inlineStr">
        <is>
          <t>Fleet</t>
        </is>
      </c>
      <c r="I5314" t="inlineStr">
        <is>
          <t>Government</t>
        </is>
      </c>
      <c r="J5314" t="inlineStr">
        <is>
          <t>Arjun Mehta</t>
        </is>
      </c>
      <c r="K5314" s="70" t="n">
        <v>51</v>
      </c>
      <c r="L5314" s="71" t="n">
        <v>3896085.75</v>
      </c>
      <c r="M5314" s="71" t="n">
        <v>198700373.25</v>
      </c>
      <c r="N5314" s="71" t="n">
        <v>3974007.46</v>
      </c>
      <c r="O5314" s="71" t="n">
        <v>194726365.79</v>
      </c>
      <c r="P5314" s="71" t="n">
        <v>157970949</v>
      </c>
      <c r="Q5314" s="71" t="n">
        <v>36755416.79</v>
      </c>
      <c r="R5314" t="inlineStr">
        <is>
          <t>BK-02</t>
        </is>
      </c>
      <c r="S5314" t="inlineStr">
        <is>
          <t>Diesel</t>
        </is>
      </c>
      <c r="T5314" s="70" t="n">
        <v>53</v>
      </c>
      <c r="U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TY105306</t>
        </is>
      </c>
      <c r="B5315" s="68" t="n">
        <v>46363</v>
      </c>
      <c r="C5315" s="69" t="n">
        <v>2026</v>
      </c>
      <c r="D5315" t="inlineStr">
        <is>
          <t>Dec</t>
        </is>
      </c>
      <c r="E5315" t="inlineStr">
        <is>
          <t>North America</t>
        </is>
      </c>
      <c r="F5315" t="inlineStr">
        <is>
          <t>Canada</t>
        </is>
      </c>
      <c r="G5315" t="inlineStr">
        <is>
          <t>Corolla</t>
        </is>
      </c>
      <c r="H5315" t="inlineStr">
        <is>
          <t>Online reservation</t>
        </is>
      </c>
      <c r="I5315" t="inlineStr">
        <is>
          <t>Private buyer</t>
        </is>
      </c>
      <c r="J5315" t="inlineStr">
        <is>
          <t>Olivia Brown</t>
        </is>
      </c>
      <c r="K5315" s="70" t="n">
        <v>45</v>
      </c>
      <c r="L5315" s="71" t="n">
        <v>2973597.52</v>
      </c>
      <c r="M5315" s="71" t="n">
        <v>133811888.4</v>
      </c>
      <c r="N5315" s="71" t="n">
        <v>4014356.65</v>
      </c>
      <c r="O5315" s="71" t="n">
        <v>129797531.75</v>
      </c>
      <c r="P5315" s="71" t="n">
        <v>104320708.34</v>
      </c>
      <c r="Q5315" s="71" t="n">
        <v>25476823.41</v>
      </c>
      <c r="R5315" t="inlineStr">
        <is>
          <t>TO-03</t>
        </is>
      </c>
      <c r="S5315" t="inlineStr">
        <is>
          <t>Hybrid</t>
        </is>
      </c>
      <c r="T5315" s="70" t="n">
        <v>49</v>
      </c>
      <c r="U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TY105307</t>
        </is>
      </c>
      <c r="B5316" s="68" t="n">
        <v>46363</v>
      </c>
      <c r="C5316" s="69" t="n">
        <v>2026</v>
      </c>
      <c r="D5316" t="inlineStr">
        <is>
          <t>Dec</t>
        </is>
      </c>
      <c r="E5316" t="inlineStr">
        <is>
          <t>Japan</t>
        </is>
      </c>
      <c r="F5316" t="inlineStr">
        <is>
          <t>Japan</t>
        </is>
      </c>
      <c r="G5316" t="inlineStr">
        <is>
          <t>bZ4X</t>
        </is>
      </c>
      <c r="H5316" t="inlineStr">
        <is>
          <t>Dealer retail</t>
        </is>
      </c>
      <c r="I5316" t="inlineStr">
        <is>
          <t>Private buyer</t>
        </is>
      </c>
      <c r="J5316" t="inlineStr">
        <is>
          <t>Ruhi Shaikh</t>
        </is>
      </c>
      <c r="K5316" s="70" t="n">
        <v>21</v>
      </c>
      <c r="L5316" s="71" t="n">
        <v>7185768.99</v>
      </c>
      <c r="M5316" s="71" t="n">
        <v>150901148.79</v>
      </c>
      <c r="N5316" s="71" t="n">
        <v>7545057.44</v>
      </c>
      <c r="O5316" s="71" t="n">
        <v>143356091.35</v>
      </c>
      <c r="P5316" s="71" t="n">
        <v>117309032.49</v>
      </c>
      <c r="Q5316" s="71" t="n">
        <v>26047058.86</v>
      </c>
      <c r="R5316" t="inlineStr">
        <is>
          <t>OS-04</t>
        </is>
      </c>
      <c r="S5316" t="inlineStr">
        <is>
          <t>EV</t>
        </is>
      </c>
      <c r="T5316" s="70" t="n">
        <v>24</v>
      </c>
      <c r="U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TY105308</t>
        </is>
      </c>
      <c r="B5317" s="68" t="n">
        <v>46363</v>
      </c>
      <c r="C5317" s="69" t="n">
        <v>2026</v>
      </c>
      <c r="D5317" t="inlineStr">
        <is>
          <t>Dec</t>
        </is>
      </c>
      <c r="E5317" t="inlineStr">
        <is>
          <t>North America</t>
        </is>
      </c>
      <c r="F5317" t="inlineStr">
        <is>
          <t>USA</t>
        </is>
      </c>
      <c r="G5317" t="inlineStr">
        <is>
          <t>Hilux</t>
        </is>
      </c>
      <c r="H5317" t="inlineStr">
        <is>
          <t>Fleet</t>
        </is>
      </c>
      <c r="I5317" t="inlineStr">
        <is>
          <t>Company fleet</t>
        </is>
      </c>
      <c r="J5317" t="inlineStr">
        <is>
          <t>Ruhi Shaikh</t>
        </is>
      </c>
      <c r="K5317" s="70" t="n">
        <v>8</v>
      </c>
      <c r="L5317" s="71" t="n">
        <v>4182424.87</v>
      </c>
      <c r="M5317" s="71" t="n">
        <v>33459398.96</v>
      </c>
      <c r="N5317" s="71" t="n">
        <v>0</v>
      </c>
      <c r="O5317" s="71" t="n">
        <v>33459398.96</v>
      </c>
      <c r="P5317" s="71" t="n">
        <v>25720286.65</v>
      </c>
      <c r="Q5317" s="71" t="n">
        <v>7739112.31</v>
      </c>
      <c r="R5317" t="inlineStr">
        <is>
          <t>TX-03</t>
        </is>
      </c>
      <c r="S5317" t="inlineStr">
        <is>
          <t>Diesel</t>
        </is>
      </c>
      <c r="T5317" s="70" t="n">
        <v>8</v>
      </c>
      <c r="U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TY105309</t>
        </is>
      </c>
      <c r="B5318" s="68" t="n">
        <v>46364</v>
      </c>
      <c r="C5318" s="69" t="n">
        <v>2026</v>
      </c>
      <c r="D5318" t="inlineStr">
        <is>
          <t>Dec</t>
        </is>
      </c>
      <c r="E5318" t="inlineStr">
        <is>
          <t>Asia</t>
        </is>
      </c>
      <c r="F5318" t="inlineStr">
        <is>
          <t>India</t>
        </is>
      </c>
      <c r="G5318" t="inlineStr">
        <is>
          <t>RAV4</t>
        </is>
      </c>
      <c r="H5318" t="inlineStr">
        <is>
          <t>Dealer retail</t>
        </is>
      </c>
      <c r="I5318" t="inlineStr">
        <is>
          <t>Private buyer</t>
        </is>
      </c>
      <c r="J5318" t="inlineStr">
        <is>
          <t>Carlos Silva</t>
        </is>
      </c>
      <c r="K5318" s="70" t="n">
        <v>39</v>
      </c>
      <c r="L5318" s="71" t="n">
        <v>3675306.88</v>
      </c>
      <c r="M5318" s="71" t="n">
        <v>143336968.32</v>
      </c>
      <c r="N5318" s="71" t="n">
        <v>0</v>
      </c>
      <c r="O5318" s="71" t="n">
        <v>143336968.32</v>
      </c>
      <c r="P5318" s="71" t="n">
        <v>109231774.39</v>
      </c>
      <c r="Q5318" s="71" t="n">
        <v>34105193.93</v>
      </c>
      <c r="R5318" t="inlineStr">
        <is>
          <t>BL-04</t>
        </is>
      </c>
      <c r="S5318" t="inlineStr">
        <is>
          <t>Hybrid</t>
        </is>
      </c>
      <c r="T5318" s="70" t="n">
        <v>41</v>
      </c>
      <c r="U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TY105310</t>
        </is>
      </c>
      <c r="B5319" s="68" t="n">
        <v>46364</v>
      </c>
      <c r="C5319" s="69" t="n">
        <v>2026</v>
      </c>
      <c r="D5319" t="inlineStr">
        <is>
          <t>Dec</t>
        </is>
      </c>
      <c r="E5319" t="inlineStr">
        <is>
          <t>North America</t>
        </is>
      </c>
      <c r="F5319" t="inlineStr">
        <is>
          <t>USA</t>
        </is>
      </c>
      <c r="G5319" t="inlineStr">
        <is>
          <t>RAV4</t>
        </is>
      </c>
      <c r="H5319" t="inlineStr">
        <is>
          <t>Dealer retail</t>
        </is>
      </c>
      <c r="I5319" t="inlineStr">
        <is>
          <t>Private buyer</t>
        </is>
      </c>
      <c r="J5319" t="inlineStr">
        <is>
          <t>Zoya Ahmed</t>
        </is>
      </c>
      <c r="K5319" s="70" t="n">
        <v>33</v>
      </c>
      <c r="L5319" s="71" t="n">
        <v>3527847.96</v>
      </c>
      <c r="M5319" s="71" t="n">
        <v>116418982.68</v>
      </c>
      <c r="N5319" s="71" t="n">
        <v>3492569.48</v>
      </c>
      <c r="O5319" s="71" t="n">
        <v>112926413.2</v>
      </c>
      <c r="P5319" s="71" t="n">
        <v>97215733.92</v>
      </c>
      <c r="Q5319" s="71" t="n">
        <v>15710679.28</v>
      </c>
      <c r="R5319" t="inlineStr">
        <is>
          <t>LA-01</t>
        </is>
      </c>
      <c r="S5319" t="inlineStr">
        <is>
          <t>Petrol</t>
        </is>
      </c>
      <c r="T5319" s="70" t="n">
        <v>33</v>
      </c>
      <c r="U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TY105311</t>
        </is>
      </c>
      <c r="B5320" s="68" t="n">
        <v>46364</v>
      </c>
      <c r="C5320" s="69" t="n">
        <v>2026</v>
      </c>
      <c r="D5320" t="inlineStr">
        <is>
          <t>Dec</t>
        </is>
      </c>
      <c r="E5320" t="inlineStr">
        <is>
          <t>North America</t>
        </is>
      </c>
      <c r="F5320" t="inlineStr">
        <is>
          <t>USA</t>
        </is>
      </c>
      <c r="G5320" t="inlineStr">
        <is>
          <t>RAV4</t>
        </is>
      </c>
      <c r="H5320" t="inlineStr">
        <is>
          <t>Dealer retail</t>
        </is>
      </c>
      <c r="I5320" t="inlineStr">
        <is>
          <t>Private buyer</t>
        </is>
      </c>
      <c r="J5320" t="inlineStr">
        <is>
          <t>Emma Clarke</t>
        </is>
      </c>
      <c r="K5320" s="70" t="n">
        <v>29</v>
      </c>
      <c r="L5320" s="71" t="n">
        <v>3780853.09</v>
      </c>
      <c r="M5320" s="71" t="n">
        <v>109644739.61</v>
      </c>
      <c r="N5320" s="71" t="n">
        <v>0</v>
      </c>
      <c r="O5320" s="71" t="n">
        <v>109644739.61</v>
      </c>
      <c r="P5320" s="71" t="n">
        <v>85101743.73999999</v>
      </c>
      <c r="Q5320" s="71" t="n">
        <v>24542995.87</v>
      </c>
      <c r="R5320" t="inlineStr">
        <is>
          <t>NY-03</t>
        </is>
      </c>
      <c r="S5320" t="inlineStr">
        <is>
          <t>Petrol</t>
        </is>
      </c>
      <c r="T5320" s="70" t="n">
        <v>33</v>
      </c>
      <c r="U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TY105312</t>
        </is>
      </c>
      <c r="B5321" s="68" t="n">
        <v>46364</v>
      </c>
      <c r="C5321" s="69" t="n">
        <v>2026</v>
      </c>
      <c r="D5321" t="inlineStr">
        <is>
          <t>Dec</t>
        </is>
      </c>
      <c r="E5321" t="inlineStr">
        <is>
          <t>Japan</t>
        </is>
      </c>
      <c r="F5321" t="inlineStr">
        <is>
          <t>Japan</t>
        </is>
      </c>
      <c r="G5321" t="inlineStr">
        <is>
          <t>Camry</t>
        </is>
      </c>
      <c r="H5321" t="inlineStr">
        <is>
          <t>Fleet</t>
        </is>
      </c>
      <c r="I5321" t="inlineStr">
        <is>
          <t>Company fleet</t>
        </is>
      </c>
      <c r="J5321" t="inlineStr">
        <is>
          <t>Kofi Mensah</t>
        </is>
      </c>
      <c r="K5321" s="70" t="n">
        <v>18</v>
      </c>
      <c r="L5321" s="71" t="n">
        <v>4006052.49</v>
      </c>
      <c r="M5321" s="71" t="n">
        <v>72108944.81999999</v>
      </c>
      <c r="N5321" s="71" t="n">
        <v>3605447.24</v>
      </c>
      <c r="O5321" s="71" t="n">
        <v>68503497.58</v>
      </c>
      <c r="P5321" s="71" t="n">
        <v>59572659.77</v>
      </c>
      <c r="Q5321" s="71" t="n">
        <v>8930837.810000001</v>
      </c>
      <c r="R5321" t="inlineStr">
        <is>
          <t>NG-01</t>
        </is>
      </c>
      <c r="S5321" t="inlineStr">
        <is>
          <t>Petrol</t>
        </is>
      </c>
      <c r="T5321" s="70" t="n">
        <v>19</v>
      </c>
      <c r="U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TY105313</t>
        </is>
      </c>
      <c r="B5322" s="68" t="n">
        <v>46364</v>
      </c>
      <c r="C5322" s="69" t="n">
        <v>2026</v>
      </c>
      <c r="D5322" t="inlineStr">
        <is>
          <t>Dec</t>
        </is>
      </c>
      <c r="E5322" t="inlineStr">
        <is>
          <t>North America</t>
        </is>
      </c>
      <c r="F5322" t="inlineStr">
        <is>
          <t>Canada</t>
        </is>
      </c>
      <c r="G5322" t="inlineStr">
        <is>
          <t>Camry</t>
        </is>
      </c>
      <c r="H5322" t="inlineStr">
        <is>
          <t>Dealer retail</t>
        </is>
      </c>
      <c r="I5322" t="inlineStr">
        <is>
          <t>Private buyer</t>
        </is>
      </c>
      <c r="J5322" t="inlineStr">
        <is>
          <t>Omar Haddad</t>
        </is>
      </c>
      <c r="K5322" s="70" t="n">
        <v>22</v>
      </c>
      <c r="L5322" s="71" t="n">
        <v>4233181.24</v>
      </c>
      <c r="M5322" s="71" t="n">
        <v>93129987.28</v>
      </c>
      <c r="N5322" s="71" t="n">
        <v>1862599.75</v>
      </c>
      <c r="O5322" s="71" t="n">
        <v>91267387.53</v>
      </c>
      <c r="P5322" s="71" t="n">
        <v>68534043.55</v>
      </c>
      <c r="Q5322" s="71" t="n">
        <v>22733343.98</v>
      </c>
      <c r="R5322" t="inlineStr">
        <is>
          <t>TO-03</t>
        </is>
      </c>
      <c r="S5322" t="inlineStr">
        <is>
          <t>Petrol</t>
        </is>
      </c>
      <c r="T5322" s="70" t="n">
        <v>23</v>
      </c>
      <c r="U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TY105314</t>
        </is>
      </c>
      <c r="B5323" s="68" t="n">
        <v>46364</v>
      </c>
      <c r="C5323" s="69" t="n">
        <v>2026</v>
      </c>
      <c r="D5323" t="inlineStr">
        <is>
          <t>Dec</t>
        </is>
      </c>
      <c r="E5323" t="inlineStr">
        <is>
          <t>Japan</t>
        </is>
      </c>
      <c r="F5323" t="inlineStr">
        <is>
          <t>Japan</t>
        </is>
      </c>
      <c r="G5323" t="inlineStr">
        <is>
          <t>RAV4</t>
        </is>
      </c>
      <c r="H5323" t="inlineStr">
        <is>
          <t>Fleet</t>
        </is>
      </c>
      <c r="I5323" t="inlineStr">
        <is>
          <t>Private buyer</t>
        </is>
      </c>
      <c r="J5323" t="inlineStr">
        <is>
          <t>Omar Haddad</t>
        </is>
      </c>
      <c r="K5323" s="70" t="n">
        <v>5</v>
      </c>
      <c r="L5323" s="71" t="n">
        <v>3688196.63</v>
      </c>
      <c r="M5323" s="71" t="n">
        <v>18440983.15</v>
      </c>
      <c r="N5323" s="71" t="n">
        <v>553229.49</v>
      </c>
      <c r="O5323" s="71" t="n">
        <v>17887753.66</v>
      </c>
      <c r="P5323" s="71" t="n">
        <v>14752052.48</v>
      </c>
      <c r="Q5323" s="71" t="n">
        <v>3135701.18</v>
      </c>
      <c r="R5323" t="inlineStr">
        <is>
          <t>OS-02</t>
        </is>
      </c>
      <c r="S5323" t="inlineStr">
        <is>
          <t>Hybrid</t>
        </is>
      </c>
      <c r="T5323" s="70" t="n">
        <v>5</v>
      </c>
      <c r="U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TY105315</t>
        </is>
      </c>
      <c r="B5324" s="68" t="n">
        <v>46364</v>
      </c>
      <c r="C5324" s="69" t="n">
        <v>2026</v>
      </c>
      <c r="D5324" t="inlineStr">
        <is>
          <t>Dec</t>
        </is>
      </c>
      <c r="E5324" t="inlineStr">
        <is>
          <t>North America</t>
        </is>
      </c>
      <c r="F5324" t="inlineStr">
        <is>
          <t>Canada</t>
        </is>
      </c>
      <c r="G5324" t="inlineStr">
        <is>
          <t>Corolla</t>
        </is>
      </c>
      <c r="H5324" t="inlineStr">
        <is>
          <t>Fleet</t>
        </is>
      </c>
      <c r="I5324" t="inlineStr">
        <is>
          <t>Private buyer</t>
        </is>
      </c>
      <c r="J5324" t="inlineStr">
        <is>
          <t>Hiroshi Tanaka</t>
        </is>
      </c>
      <c r="K5324" s="70" t="n">
        <v>45</v>
      </c>
      <c r="L5324" s="71" t="n">
        <v>2837184.87</v>
      </c>
      <c r="M5324" s="71" t="n">
        <v>127673319.15</v>
      </c>
      <c r="N5324" s="71" t="n">
        <v>2553466.38</v>
      </c>
      <c r="O5324" s="71" t="n">
        <v>125119852.77</v>
      </c>
      <c r="P5324" s="71" t="n">
        <v>103969643.99</v>
      </c>
      <c r="Q5324" s="71" t="n">
        <v>21150208.78</v>
      </c>
      <c r="R5324" t="inlineStr">
        <is>
          <t>TO-03</t>
        </is>
      </c>
      <c r="S5324" t="inlineStr">
        <is>
          <t>Petrol</t>
        </is>
      </c>
      <c r="T5324" s="70" t="n">
        <v>44</v>
      </c>
      <c r="U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TY105316</t>
        </is>
      </c>
      <c r="B5325" s="68" t="n">
        <v>46364</v>
      </c>
      <c r="C5325" s="69" t="n">
        <v>2026</v>
      </c>
      <c r="D5325" t="inlineStr">
        <is>
          <t>Dec</t>
        </is>
      </c>
      <c r="E5325" t="inlineStr">
        <is>
          <t>Asia</t>
        </is>
      </c>
      <c r="F5325" t="inlineStr">
        <is>
          <t>Thailand</t>
        </is>
      </c>
      <c r="G5325" t="inlineStr">
        <is>
          <t>Hilux</t>
        </is>
      </c>
      <c r="H5325" t="inlineStr">
        <is>
          <t>Dealer retail</t>
        </is>
      </c>
      <c r="I5325" t="inlineStr">
        <is>
          <t>Private buyer</t>
        </is>
      </c>
      <c r="J5325" t="inlineStr">
        <is>
          <t>Hiroshi Tanaka</t>
        </is>
      </c>
      <c r="K5325" s="70" t="n">
        <v>35</v>
      </c>
      <c r="L5325" s="71" t="n">
        <v>4217079.64</v>
      </c>
      <c r="M5325" s="71" t="n">
        <v>147597787.4</v>
      </c>
      <c r="N5325" s="71" t="n">
        <v>4427933.62</v>
      </c>
      <c r="O5325" s="71" t="n">
        <v>143169853.78</v>
      </c>
      <c r="P5325" s="71" t="n">
        <v>109100399.96</v>
      </c>
      <c r="Q5325" s="71" t="n">
        <v>34069453.82</v>
      </c>
      <c r="R5325" t="inlineStr">
        <is>
          <t>BK-03</t>
        </is>
      </c>
      <c r="S5325" t="inlineStr">
        <is>
          <t>Diesel</t>
        </is>
      </c>
      <c r="T5325" s="70" t="n">
        <v>35</v>
      </c>
      <c r="U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TY105317</t>
        </is>
      </c>
      <c r="B5326" s="68" t="n">
        <v>46364</v>
      </c>
      <c r="C5326" s="69" t="n">
        <v>2026</v>
      </c>
      <c r="D5326" t="inlineStr">
        <is>
          <t>Dec</t>
        </is>
      </c>
      <c r="E5326" t="inlineStr">
        <is>
          <t>North America</t>
        </is>
      </c>
      <c r="F5326" t="inlineStr">
        <is>
          <t>USA</t>
        </is>
      </c>
      <c r="G5326" t="inlineStr">
        <is>
          <t>Hilux</t>
        </is>
      </c>
      <c r="H5326" t="inlineStr">
        <is>
          <t>Dealer retail</t>
        </is>
      </c>
      <c r="I5326" t="inlineStr">
        <is>
          <t>Private buyer</t>
        </is>
      </c>
      <c r="J5326" t="inlineStr">
        <is>
          <t>Priya Nair</t>
        </is>
      </c>
      <c r="K5326" s="70" t="n">
        <v>25</v>
      </c>
      <c r="L5326" s="71" t="n">
        <v>3943206.11</v>
      </c>
      <c r="M5326" s="71" t="n">
        <v>98580152.75</v>
      </c>
      <c r="N5326" s="71" t="n">
        <v>2957404.58</v>
      </c>
      <c r="O5326" s="71" t="n">
        <v>95622748.17</v>
      </c>
      <c r="P5326" s="71" t="n">
        <v>76887086.52</v>
      </c>
      <c r="Q5326" s="71" t="n">
        <v>18735661.65</v>
      </c>
      <c r="R5326" t="inlineStr">
        <is>
          <t>NY-01</t>
        </is>
      </c>
      <c r="S5326" t="inlineStr">
        <is>
          <t>Diesel</t>
        </is>
      </c>
      <c r="T5326" s="70" t="n">
        <v>27</v>
      </c>
      <c r="U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TY105318</t>
        </is>
      </c>
      <c r="B5327" s="68" t="n">
        <v>46364</v>
      </c>
      <c r="C5327" s="69" t="n">
        <v>2026</v>
      </c>
      <c r="D5327" t="inlineStr">
        <is>
          <t>Dec</t>
        </is>
      </c>
      <c r="E5327" t="inlineStr">
        <is>
          <t>Japan</t>
        </is>
      </c>
      <c r="F5327" t="inlineStr">
        <is>
          <t>Japan</t>
        </is>
      </c>
      <c r="G5327" t="inlineStr">
        <is>
          <t>RAV4</t>
        </is>
      </c>
      <c r="H5327" t="inlineStr">
        <is>
          <t>Dealer retail</t>
        </is>
      </c>
      <c r="I5327" t="inlineStr">
        <is>
          <t>Private buyer</t>
        </is>
      </c>
      <c r="J5327" t="inlineStr">
        <is>
          <t>Shraddha Kulkarni</t>
        </is>
      </c>
      <c r="K5327" s="70" t="n">
        <v>55</v>
      </c>
      <c r="L5327" s="71" t="n">
        <v>3729055.41</v>
      </c>
      <c r="M5327" s="71" t="n">
        <v>205098047.55</v>
      </c>
      <c r="N5327" s="71" t="n">
        <v>10254902.38</v>
      </c>
      <c r="O5327" s="71" t="n">
        <v>194843145.17</v>
      </c>
      <c r="P5327" s="71" t="n">
        <v>153484800.51</v>
      </c>
      <c r="Q5327" s="71" t="n">
        <v>41358344.66</v>
      </c>
      <c r="R5327" t="inlineStr">
        <is>
          <t>TK-01</t>
        </is>
      </c>
      <c r="S5327" t="inlineStr">
        <is>
          <t>Petrol</t>
        </is>
      </c>
      <c r="T5327" s="70" t="n">
        <v>55</v>
      </c>
      <c r="U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TY105319</t>
        </is>
      </c>
      <c r="B5328" s="68" t="n">
        <v>46364</v>
      </c>
      <c r="C5328" s="69" t="n">
        <v>2026</v>
      </c>
      <c r="D5328" t="inlineStr">
        <is>
          <t>Dec</t>
        </is>
      </c>
      <c r="E5328" t="inlineStr">
        <is>
          <t>Japan</t>
        </is>
      </c>
      <c r="F5328" t="inlineStr">
        <is>
          <t>Japan</t>
        </is>
      </c>
      <c r="G5328" t="inlineStr">
        <is>
          <t>Hilux</t>
        </is>
      </c>
      <c r="H5328" t="inlineStr">
        <is>
          <t>Dealer retail</t>
        </is>
      </c>
      <c r="I5328" t="inlineStr">
        <is>
          <t>Company fleet</t>
        </is>
      </c>
      <c r="J5328" t="inlineStr">
        <is>
          <t>Sophie Müller</t>
        </is>
      </c>
      <c r="K5328" s="70" t="n">
        <v>6</v>
      </c>
      <c r="L5328" s="71" t="n">
        <v>3821064.69</v>
      </c>
      <c r="M5328" s="71" t="n">
        <v>22926388.14</v>
      </c>
      <c r="N5328" s="71" t="n">
        <v>0</v>
      </c>
      <c r="O5328" s="71" t="n">
        <v>22926388.14</v>
      </c>
      <c r="P5328" s="71" t="n">
        <v>19754107.72</v>
      </c>
      <c r="Q5328" s="71" t="n">
        <v>3172280.42</v>
      </c>
      <c r="R5328" t="inlineStr">
        <is>
          <t>TK-04</t>
        </is>
      </c>
      <c r="S5328" t="inlineStr">
        <is>
          <t>Diesel</t>
        </is>
      </c>
      <c r="T5328" s="70" t="n">
        <v>6</v>
      </c>
      <c r="U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TY105320</t>
        </is>
      </c>
      <c r="B5329" s="68" t="n">
        <v>46364</v>
      </c>
      <c r="C5329" s="69" t="n">
        <v>2026</v>
      </c>
      <c r="D5329" t="inlineStr">
        <is>
          <t>Dec</t>
        </is>
      </c>
      <c r="E5329" t="inlineStr">
        <is>
          <t>Japan</t>
        </is>
      </c>
      <c r="F5329" t="inlineStr">
        <is>
          <t>Japan</t>
        </is>
      </c>
      <c r="G5329" t="inlineStr">
        <is>
          <t>Corolla</t>
        </is>
      </c>
      <c r="H5329" t="inlineStr">
        <is>
          <t>Dealer retail</t>
        </is>
      </c>
      <c r="I5329" t="inlineStr">
        <is>
          <t>Company fleet</t>
        </is>
      </c>
      <c r="J5329" t="inlineStr">
        <is>
          <t>Ruhi Shaikh</t>
        </is>
      </c>
      <c r="K5329" s="70" t="n">
        <v>49</v>
      </c>
      <c r="L5329" s="71" t="n">
        <v>2883538.86</v>
      </c>
      <c r="M5329" s="71" t="n">
        <v>141293404.14</v>
      </c>
      <c r="N5329" s="71" t="n">
        <v>0</v>
      </c>
      <c r="O5329" s="71" t="n">
        <v>141293404.14</v>
      </c>
      <c r="P5329" s="71" t="n">
        <v>108617737.14</v>
      </c>
      <c r="Q5329" s="71" t="n">
        <v>32675667</v>
      </c>
      <c r="R5329" t="inlineStr">
        <is>
          <t>OS-02</t>
        </is>
      </c>
      <c r="S5329" t="inlineStr">
        <is>
          <t>Petrol</t>
        </is>
      </c>
      <c r="T5329" s="70" t="n">
        <v>51</v>
      </c>
      <c r="U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TY105321</t>
        </is>
      </c>
      <c r="B5330" s="68" t="n">
        <v>46365</v>
      </c>
      <c r="C5330" s="69" t="n">
        <v>2026</v>
      </c>
      <c r="D5330" t="inlineStr">
        <is>
          <t>Dec</t>
        </is>
      </c>
      <c r="E5330" t="inlineStr">
        <is>
          <t>Japan</t>
        </is>
      </c>
      <c r="F5330" t="inlineStr">
        <is>
          <t>Japan</t>
        </is>
      </c>
      <c r="G5330" t="inlineStr">
        <is>
          <t>bZ4X</t>
        </is>
      </c>
      <c r="H5330" t="inlineStr">
        <is>
          <t>Fleet</t>
        </is>
      </c>
      <c r="I5330" t="inlineStr">
        <is>
          <t>Private buyer</t>
        </is>
      </c>
      <c r="J5330" t="inlineStr">
        <is>
          <t>Amir Khan</t>
        </is>
      </c>
      <c r="K5330" s="70" t="n">
        <v>10</v>
      </c>
      <c r="L5330" s="71" t="n">
        <v>7384978.99</v>
      </c>
      <c r="M5330" s="71" t="n">
        <v>73849789.90000001</v>
      </c>
      <c r="N5330" s="71" t="n">
        <v>0</v>
      </c>
      <c r="O5330" s="71" t="n">
        <v>73849789.90000001</v>
      </c>
      <c r="P5330" s="71" t="n">
        <v>53984325.31</v>
      </c>
      <c r="Q5330" s="71" t="n">
        <v>19865464.59</v>
      </c>
      <c r="R5330" t="inlineStr">
        <is>
          <t>NG-01</t>
        </is>
      </c>
      <c r="S5330" t="inlineStr">
        <is>
          <t>EV</t>
        </is>
      </c>
      <c r="T5330" s="70" t="n">
        <v>10</v>
      </c>
      <c r="U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TY105322</t>
        </is>
      </c>
      <c r="B5331" s="68" t="n">
        <v>46365</v>
      </c>
      <c r="C5331" s="69" t="n">
        <v>2026</v>
      </c>
      <c r="D5331" t="inlineStr">
        <is>
          <t>Dec</t>
        </is>
      </c>
      <c r="E5331" t="inlineStr">
        <is>
          <t>Japan</t>
        </is>
      </c>
      <c r="F5331" t="inlineStr">
        <is>
          <t>Japan</t>
        </is>
      </c>
      <c r="G5331" t="inlineStr">
        <is>
          <t>bZ4X</t>
        </is>
      </c>
      <c r="H5331" t="inlineStr">
        <is>
          <t>Dealer retail</t>
        </is>
      </c>
      <c r="I5331" t="inlineStr">
        <is>
          <t>Private buyer</t>
        </is>
      </c>
      <c r="J5331" t="inlineStr">
        <is>
          <t>Liam O'Brien</t>
        </is>
      </c>
      <c r="K5331" s="70" t="n">
        <v>59</v>
      </c>
      <c r="L5331" s="71" t="n">
        <v>6859357.27</v>
      </c>
      <c r="M5331" s="71" t="n">
        <v>404702078.93</v>
      </c>
      <c r="N5331" s="71" t="n">
        <v>20235103.95</v>
      </c>
      <c r="O5331" s="71" t="n">
        <v>384466974.98</v>
      </c>
      <c r="P5331" s="71" t="n">
        <v>313566509.1</v>
      </c>
      <c r="Q5331" s="71" t="n">
        <v>70900465.88</v>
      </c>
      <c r="R5331" t="inlineStr">
        <is>
          <t>NG-02</t>
        </is>
      </c>
      <c r="S5331" t="inlineStr">
        <is>
          <t>EV</t>
        </is>
      </c>
      <c r="T5331" s="70" t="n">
        <v>59</v>
      </c>
      <c r="U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TY105323</t>
        </is>
      </c>
      <c r="B5332" s="68" t="n">
        <v>46365</v>
      </c>
      <c r="C5332" s="69" t="n">
        <v>2026</v>
      </c>
      <c r="D5332" t="inlineStr">
        <is>
          <t>Dec</t>
        </is>
      </c>
      <c r="E5332" t="inlineStr">
        <is>
          <t>Japan</t>
        </is>
      </c>
      <c r="F5332" t="inlineStr">
        <is>
          <t>Japan</t>
        </is>
      </c>
      <c r="G5332" t="inlineStr">
        <is>
          <t>Land Cruiser</t>
        </is>
      </c>
      <c r="H5332" t="inlineStr">
        <is>
          <t>Dealer retail</t>
        </is>
      </c>
      <c r="I5332" t="inlineStr">
        <is>
          <t>Government</t>
        </is>
      </c>
      <c r="J5332" t="inlineStr">
        <is>
          <t>Lucas Martin</t>
        </is>
      </c>
      <c r="K5332" s="70" t="n">
        <v>47</v>
      </c>
      <c r="L5332" s="71" t="n">
        <v>7820740.31</v>
      </c>
      <c r="M5332" s="71" t="n">
        <v>367574794.57</v>
      </c>
      <c r="N5332" s="71" t="n">
        <v>11027243.84</v>
      </c>
      <c r="O5332" s="71" t="n">
        <v>356547550.73</v>
      </c>
      <c r="P5332" s="71" t="n">
        <v>269297938.43</v>
      </c>
      <c r="Q5332" s="71" t="n">
        <v>87249612.3</v>
      </c>
      <c r="R5332" t="inlineStr">
        <is>
          <t>NG-02</t>
        </is>
      </c>
      <c r="S5332" t="inlineStr">
        <is>
          <t>Petrol</t>
        </is>
      </c>
      <c r="T5332" s="70" t="n">
        <v>49</v>
      </c>
      <c r="U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TY105324</t>
        </is>
      </c>
      <c r="B5333" s="68" t="n">
        <v>46365</v>
      </c>
      <c r="C5333" s="69" t="n">
        <v>2026</v>
      </c>
      <c r="D5333" t="inlineStr">
        <is>
          <t>Dec</t>
        </is>
      </c>
      <c r="E5333" t="inlineStr">
        <is>
          <t>Japan</t>
        </is>
      </c>
      <c r="F5333" t="inlineStr">
        <is>
          <t>Japan</t>
        </is>
      </c>
      <c r="G5333" t="inlineStr">
        <is>
          <t>Corolla</t>
        </is>
      </c>
      <c r="H5333" t="inlineStr">
        <is>
          <t>Dealer retail</t>
        </is>
      </c>
      <c r="I5333" t="inlineStr">
        <is>
          <t>Private buyer</t>
        </is>
      </c>
      <c r="J5333" t="inlineStr">
        <is>
          <t>Hiroshi Tanaka</t>
        </is>
      </c>
      <c r="K5333" s="70" t="n">
        <v>15</v>
      </c>
      <c r="L5333" s="71" t="n">
        <v>2826102.55</v>
      </c>
      <c r="M5333" s="71" t="n">
        <v>42391538.25</v>
      </c>
      <c r="N5333" s="71" t="n">
        <v>1271746.15</v>
      </c>
      <c r="O5333" s="71" t="n">
        <v>41119792.1</v>
      </c>
      <c r="P5333" s="71" t="n">
        <v>33565184.95</v>
      </c>
      <c r="Q5333" s="71" t="n">
        <v>7554607.15</v>
      </c>
      <c r="R5333" t="inlineStr">
        <is>
          <t>OS-02</t>
        </is>
      </c>
      <c r="S5333" t="inlineStr">
        <is>
          <t>Hybrid</t>
        </is>
      </c>
      <c r="T5333" s="70" t="n">
        <v>16</v>
      </c>
      <c r="U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TY105325</t>
        </is>
      </c>
      <c r="B5334" s="68" t="n">
        <v>46365</v>
      </c>
      <c r="C5334" s="69" t="n">
        <v>2026</v>
      </c>
      <c r="D5334" t="inlineStr">
        <is>
          <t>Dec</t>
        </is>
      </c>
      <c r="E5334" t="inlineStr">
        <is>
          <t>Japan</t>
        </is>
      </c>
      <c r="F5334" t="inlineStr">
        <is>
          <t>Japan</t>
        </is>
      </c>
      <c r="G5334" t="inlineStr">
        <is>
          <t>Hilux</t>
        </is>
      </c>
      <c r="H5334" t="inlineStr">
        <is>
          <t>Dealer retail</t>
        </is>
      </c>
      <c r="I5334" t="inlineStr">
        <is>
          <t>Private buyer</t>
        </is>
      </c>
      <c r="J5334" t="inlineStr">
        <is>
          <t>Wei Chen</t>
        </is>
      </c>
      <c r="K5334" s="70" t="n">
        <v>12</v>
      </c>
      <c r="L5334" s="71" t="n">
        <v>4103957.17</v>
      </c>
      <c r="M5334" s="71" t="n">
        <v>49247486.04</v>
      </c>
      <c r="N5334" s="71" t="n">
        <v>0</v>
      </c>
      <c r="O5334" s="71" t="n">
        <v>49247486.04</v>
      </c>
      <c r="P5334" s="71" t="n">
        <v>38456488.52</v>
      </c>
      <c r="Q5334" s="71" t="n">
        <v>10790997.52</v>
      </c>
      <c r="R5334" t="inlineStr">
        <is>
          <t>OS-02</t>
        </is>
      </c>
      <c r="S5334" t="inlineStr">
        <is>
          <t>Diesel</t>
        </is>
      </c>
      <c r="T5334" s="70" t="n">
        <v>13</v>
      </c>
      <c r="U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TY105326</t>
        </is>
      </c>
      <c r="B5335" s="68" t="n">
        <v>46365</v>
      </c>
      <c r="C5335" s="69" t="n">
        <v>2026</v>
      </c>
      <c r="D5335" t="inlineStr">
        <is>
          <t>Dec</t>
        </is>
      </c>
      <c r="E5335" t="inlineStr">
        <is>
          <t>North America</t>
        </is>
      </c>
      <c r="F5335" t="inlineStr">
        <is>
          <t>USA</t>
        </is>
      </c>
      <c r="G5335" t="inlineStr">
        <is>
          <t>Hilux</t>
        </is>
      </c>
      <c r="H5335" t="inlineStr">
        <is>
          <t>Dealer retail</t>
        </is>
      </c>
      <c r="I5335" t="inlineStr">
        <is>
          <t>Private buyer</t>
        </is>
      </c>
      <c r="J5335" t="inlineStr">
        <is>
          <t>Zoya Ahmed</t>
        </is>
      </c>
      <c r="K5335" s="70" t="n">
        <v>19</v>
      </c>
      <c r="L5335" s="71" t="n">
        <v>3887227.33</v>
      </c>
      <c r="M5335" s="71" t="n">
        <v>73857319.27</v>
      </c>
      <c r="N5335" s="71" t="n">
        <v>0</v>
      </c>
      <c r="O5335" s="71" t="n">
        <v>73857319.27</v>
      </c>
      <c r="P5335" s="71" t="n">
        <v>60768547.1</v>
      </c>
      <c r="Q5335" s="71" t="n">
        <v>13088772.17</v>
      </c>
      <c r="R5335" t="inlineStr">
        <is>
          <t>TX-01</t>
        </is>
      </c>
      <c r="S5335" t="inlineStr">
        <is>
          <t>Petrol</t>
        </is>
      </c>
      <c r="T5335" s="70" t="n">
        <v>20</v>
      </c>
      <c r="U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TY105327</t>
        </is>
      </c>
      <c r="B5336" s="68" t="n">
        <v>46365</v>
      </c>
      <c r="C5336" s="69" t="n">
        <v>2026</v>
      </c>
      <c r="D5336" t="inlineStr">
        <is>
          <t>Dec</t>
        </is>
      </c>
      <c r="E5336" t="inlineStr">
        <is>
          <t>Middle East</t>
        </is>
      </c>
      <c r="F5336" t="inlineStr">
        <is>
          <t>UAE</t>
        </is>
      </c>
      <c r="G5336" t="inlineStr">
        <is>
          <t>RAV4</t>
        </is>
      </c>
      <c r="H5336" t="inlineStr">
        <is>
          <t>Dealer retail</t>
        </is>
      </c>
      <c r="I5336" t="inlineStr">
        <is>
          <t>Private buyer</t>
        </is>
      </c>
      <c r="J5336" t="inlineStr">
        <is>
          <t>Liam O'Brien</t>
        </is>
      </c>
      <c r="K5336" s="70" t="n">
        <v>22</v>
      </c>
      <c r="L5336" s="71" t="n">
        <v>3752480.4</v>
      </c>
      <c r="M5336" s="71" t="n">
        <v>82554568.8</v>
      </c>
      <c r="N5336" s="71" t="n">
        <v>2476637.06</v>
      </c>
      <c r="O5336" s="71" t="n">
        <v>80077931.73999999</v>
      </c>
      <c r="P5336" s="71" t="n">
        <v>61399323.48</v>
      </c>
      <c r="Q5336" s="71" t="n">
        <v>18678608.26</v>
      </c>
      <c r="R5336" t="inlineStr">
        <is>
          <t>DB-03</t>
        </is>
      </c>
      <c r="S5336" t="inlineStr">
        <is>
          <t>Hybrid</t>
        </is>
      </c>
      <c r="T5336" s="70" t="n">
        <v>24</v>
      </c>
      <c r="U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TY105328</t>
        </is>
      </c>
      <c r="B5337" s="68" t="n">
        <v>46365</v>
      </c>
      <c r="C5337" s="69" t="n">
        <v>2026</v>
      </c>
      <c r="D5337" t="inlineStr">
        <is>
          <t>Dec</t>
        </is>
      </c>
      <c r="E5337" t="inlineStr">
        <is>
          <t>North America</t>
        </is>
      </c>
      <c r="F5337" t="inlineStr">
        <is>
          <t>USA</t>
        </is>
      </c>
      <c r="G5337" t="inlineStr">
        <is>
          <t>Corolla</t>
        </is>
      </c>
      <c r="H5337" t="inlineStr">
        <is>
          <t>Fleet</t>
        </is>
      </c>
      <c r="I5337" t="inlineStr">
        <is>
          <t>Private buyer</t>
        </is>
      </c>
      <c r="J5337" t="inlineStr">
        <is>
          <t>Sophie Müller</t>
        </is>
      </c>
      <c r="K5337" s="70" t="n">
        <v>54</v>
      </c>
      <c r="L5337" s="71" t="n">
        <v>2728529.86</v>
      </c>
      <c r="M5337" s="71" t="n">
        <v>147340612.44</v>
      </c>
      <c r="N5337" s="71" t="n">
        <v>7367030.62</v>
      </c>
      <c r="O5337" s="71" t="n">
        <v>139973581.82</v>
      </c>
      <c r="P5337" s="71" t="n">
        <v>119681566.77</v>
      </c>
      <c r="Q5337" s="71" t="n">
        <v>20292015.05</v>
      </c>
      <c r="R5337" t="inlineStr">
        <is>
          <t>NY-04</t>
        </is>
      </c>
      <c r="S5337" t="inlineStr">
        <is>
          <t>Petrol</t>
        </is>
      </c>
      <c r="T5337" s="70" t="n">
        <v>59</v>
      </c>
      <c r="U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TY105329</t>
        </is>
      </c>
      <c r="B5338" s="68" t="n">
        <v>46366</v>
      </c>
      <c r="C5338" s="69" t="n">
        <v>2026</v>
      </c>
      <c r="D5338" t="inlineStr">
        <is>
          <t>Dec</t>
        </is>
      </c>
      <c r="E5338" t="inlineStr">
        <is>
          <t>Asia</t>
        </is>
      </c>
      <c r="F5338" t="inlineStr">
        <is>
          <t>India</t>
        </is>
      </c>
      <c r="G5338" t="inlineStr">
        <is>
          <t>bZ4X</t>
        </is>
      </c>
      <c r="H5338" t="inlineStr">
        <is>
          <t>Dealer retail</t>
        </is>
      </c>
      <c r="I5338" t="inlineStr">
        <is>
          <t>Private buyer</t>
        </is>
      </c>
      <c r="J5338" t="inlineStr">
        <is>
          <t>Olivia Brown</t>
        </is>
      </c>
      <c r="K5338" s="70" t="n">
        <v>23</v>
      </c>
      <c r="L5338" s="71" t="n">
        <v>6897707.7</v>
      </c>
      <c r="M5338" s="71" t="n">
        <v>158647277.1</v>
      </c>
      <c r="N5338" s="71" t="n">
        <v>4759418.31</v>
      </c>
      <c r="O5338" s="71" t="n">
        <v>153887858.79</v>
      </c>
      <c r="P5338" s="71" t="n">
        <v>121224897.26</v>
      </c>
      <c r="Q5338" s="71" t="n">
        <v>32662961.53</v>
      </c>
      <c r="R5338" t="inlineStr">
        <is>
          <t>BL-02</t>
        </is>
      </c>
      <c r="S5338" t="inlineStr">
        <is>
          <t>EV</t>
        </is>
      </c>
      <c r="T5338" s="70" t="n">
        <v>24</v>
      </c>
      <c r="U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TY105330</t>
        </is>
      </c>
      <c r="B5339" s="68" t="n">
        <v>46366</v>
      </c>
      <c r="C5339" s="69" t="n">
        <v>2026</v>
      </c>
      <c r="D5339" t="inlineStr">
        <is>
          <t>Dec</t>
        </is>
      </c>
      <c r="E5339" t="inlineStr">
        <is>
          <t>Japan</t>
        </is>
      </c>
      <c r="F5339" t="inlineStr">
        <is>
          <t>Japan</t>
        </is>
      </c>
      <c r="G5339" t="inlineStr">
        <is>
          <t>RAV4</t>
        </is>
      </c>
      <c r="H5339" t="inlineStr">
        <is>
          <t>Dealer retail</t>
        </is>
      </c>
      <c r="I5339" t="inlineStr">
        <is>
          <t>Private buyer</t>
        </is>
      </c>
      <c r="J5339" t="inlineStr">
        <is>
          <t>Amir Khan</t>
        </is>
      </c>
      <c r="K5339" s="70" t="n">
        <v>13</v>
      </c>
      <c r="L5339" s="71" t="n">
        <v>3838413.68</v>
      </c>
      <c r="M5339" s="71" t="n">
        <v>49899377.84</v>
      </c>
      <c r="N5339" s="71" t="n">
        <v>0</v>
      </c>
      <c r="O5339" s="71" t="n">
        <v>49899377.84</v>
      </c>
      <c r="P5339" s="71" t="n">
        <v>36466546.56</v>
      </c>
      <c r="Q5339" s="71" t="n">
        <v>13432831.28</v>
      </c>
      <c r="R5339" t="inlineStr">
        <is>
          <t>TK-01</t>
        </is>
      </c>
      <c r="S5339" t="inlineStr">
        <is>
          <t>Hybrid</t>
        </is>
      </c>
      <c r="T5339" s="70" t="n">
        <v>14</v>
      </c>
      <c r="U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TY105331</t>
        </is>
      </c>
      <c r="B5340" s="68" t="n">
        <v>46366</v>
      </c>
      <c r="C5340" s="69" t="n">
        <v>2026</v>
      </c>
      <c r="D5340" t="inlineStr">
        <is>
          <t>Dec</t>
        </is>
      </c>
      <c r="E5340" t="inlineStr">
        <is>
          <t>Japan</t>
        </is>
      </c>
      <c r="F5340" t="inlineStr">
        <is>
          <t>Japan</t>
        </is>
      </c>
      <c r="G5340" t="inlineStr">
        <is>
          <t>Hilux</t>
        </is>
      </c>
      <c r="H5340" t="inlineStr">
        <is>
          <t>Dealer retail</t>
        </is>
      </c>
      <c r="I5340" t="inlineStr">
        <is>
          <t>Private buyer</t>
        </is>
      </c>
      <c r="J5340" t="inlineStr">
        <is>
          <t>Kofi Mensah</t>
        </is>
      </c>
      <c r="K5340" s="70" t="n">
        <v>5</v>
      </c>
      <c r="L5340" s="71" t="n">
        <v>4138959.77</v>
      </c>
      <c r="M5340" s="71" t="n">
        <v>20694798.85</v>
      </c>
      <c r="N5340" s="71" t="n">
        <v>620843.97</v>
      </c>
      <c r="O5340" s="71" t="n">
        <v>20073954.88</v>
      </c>
      <c r="P5340" s="71" t="n">
        <v>16551221.2</v>
      </c>
      <c r="Q5340" s="71" t="n">
        <v>3522733.68</v>
      </c>
      <c r="R5340" t="inlineStr">
        <is>
          <t>NG-04</t>
        </is>
      </c>
      <c r="S5340" t="inlineStr">
        <is>
          <t>Diesel</t>
        </is>
      </c>
      <c r="T5340" s="70" t="n">
        <v>5</v>
      </c>
      <c r="U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TY105332</t>
        </is>
      </c>
      <c r="B5341" s="68" t="n">
        <v>46366</v>
      </c>
      <c r="C5341" s="69" t="n">
        <v>2026</v>
      </c>
      <c r="D5341" t="inlineStr">
        <is>
          <t>Dec</t>
        </is>
      </c>
      <c r="E5341" t="inlineStr">
        <is>
          <t>North America</t>
        </is>
      </c>
      <c r="F5341" t="inlineStr">
        <is>
          <t>USA</t>
        </is>
      </c>
      <c r="G5341" t="inlineStr">
        <is>
          <t>RAV4</t>
        </is>
      </c>
      <c r="H5341" t="inlineStr">
        <is>
          <t>Dealer retail</t>
        </is>
      </c>
      <c r="I5341" t="inlineStr">
        <is>
          <t>Private buyer</t>
        </is>
      </c>
      <c r="J5341" t="inlineStr">
        <is>
          <t>Fatima Al-Saud</t>
        </is>
      </c>
      <c r="K5341" s="70" t="n">
        <v>10</v>
      </c>
      <c r="L5341" s="71" t="n">
        <v>3604185.89</v>
      </c>
      <c r="M5341" s="71" t="n">
        <v>36041858.9</v>
      </c>
      <c r="N5341" s="71" t="n">
        <v>1081255.77</v>
      </c>
      <c r="O5341" s="71" t="n">
        <v>34960603.13</v>
      </c>
      <c r="P5341" s="71" t="n">
        <v>28656280.85</v>
      </c>
      <c r="Q5341" s="71" t="n">
        <v>6304322.28</v>
      </c>
      <c r="R5341" t="inlineStr">
        <is>
          <t>LA-02</t>
        </is>
      </c>
      <c r="S5341" t="inlineStr">
        <is>
          <t>Hybrid</t>
        </is>
      </c>
      <c r="T5341" s="70" t="n">
        <v>10</v>
      </c>
      <c r="U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TY105333</t>
        </is>
      </c>
      <c r="B5342" s="68" t="n">
        <v>46366</v>
      </c>
      <c r="C5342" s="69" t="n">
        <v>2026</v>
      </c>
      <c r="D5342" t="inlineStr">
        <is>
          <t>Dec</t>
        </is>
      </c>
      <c r="E5342" t="inlineStr">
        <is>
          <t>North America</t>
        </is>
      </c>
      <c r="F5342" t="inlineStr">
        <is>
          <t>Canada</t>
        </is>
      </c>
      <c r="G5342" t="inlineStr">
        <is>
          <t>RAV4</t>
        </is>
      </c>
      <c r="H5342" t="inlineStr">
        <is>
          <t>Online reservation</t>
        </is>
      </c>
      <c r="I5342" t="inlineStr">
        <is>
          <t>Private buyer</t>
        </is>
      </c>
      <c r="J5342" t="inlineStr">
        <is>
          <t>Ravindra Patil</t>
        </is>
      </c>
      <c r="K5342" s="70" t="n">
        <v>53</v>
      </c>
      <c r="L5342" s="71" t="n">
        <v>3680984.47</v>
      </c>
      <c r="M5342" s="71" t="n">
        <v>195092176.91</v>
      </c>
      <c r="N5342" s="71" t="n">
        <v>5852765.31</v>
      </c>
      <c r="O5342" s="71" t="n">
        <v>189239411.6</v>
      </c>
      <c r="P5342" s="71" t="n">
        <v>146384830.37</v>
      </c>
      <c r="Q5342" s="71" t="n">
        <v>42854581.23</v>
      </c>
      <c r="R5342" t="inlineStr">
        <is>
          <t>TO-01</t>
        </is>
      </c>
      <c r="S5342" t="inlineStr">
        <is>
          <t>Petrol</t>
        </is>
      </c>
      <c r="T5342" s="70" t="n">
        <v>55</v>
      </c>
      <c r="U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TY105334</t>
        </is>
      </c>
      <c r="B5343" s="68" t="n">
        <v>46366</v>
      </c>
      <c r="C5343" s="69" t="n">
        <v>2026</v>
      </c>
      <c r="D5343" t="inlineStr">
        <is>
          <t>Dec</t>
        </is>
      </c>
      <c r="E5343" t="inlineStr">
        <is>
          <t>North America</t>
        </is>
      </c>
      <c r="F5343" t="inlineStr">
        <is>
          <t>Canada</t>
        </is>
      </c>
      <c r="G5343" t="inlineStr">
        <is>
          <t>RAV4</t>
        </is>
      </c>
      <c r="H5343" t="inlineStr">
        <is>
          <t>Dealer retail</t>
        </is>
      </c>
      <c r="I5343" t="inlineStr">
        <is>
          <t>Private buyer</t>
        </is>
      </c>
      <c r="J5343" t="inlineStr">
        <is>
          <t>Hiroshi Tanaka</t>
        </is>
      </c>
      <c r="K5343" s="70" t="n">
        <v>47</v>
      </c>
      <c r="L5343" s="71" t="n">
        <v>3725807.16</v>
      </c>
      <c r="M5343" s="71" t="n">
        <v>175112936.52</v>
      </c>
      <c r="N5343" s="71" t="n">
        <v>3502258.73</v>
      </c>
      <c r="O5343" s="71" t="n">
        <v>171610677.79</v>
      </c>
      <c r="P5343" s="71" t="n">
        <v>138681910</v>
      </c>
      <c r="Q5343" s="71" t="n">
        <v>32928767.79</v>
      </c>
      <c r="R5343" t="inlineStr">
        <is>
          <t>TO-04</t>
        </is>
      </c>
      <c r="S5343" t="inlineStr">
        <is>
          <t>Hybrid</t>
        </is>
      </c>
      <c r="T5343" s="70" t="n">
        <v>48</v>
      </c>
      <c r="U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TY105335</t>
        </is>
      </c>
      <c r="B5344" s="68" t="n">
        <v>46366</v>
      </c>
      <c r="C5344" s="69" t="n">
        <v>2026</v>
      </c>
      <c r="D5344" t="inlineStr">
        <is>
          <t>Dec</t>
        </is>
      </c>
      <c r="E5344" t="inlineStr">
        <is>
          <t>North America</t>
        </is>
      </c>
      <c r="F5344" t="inlineStr">
        <is>
          <t>Canada</t>
        </is>
      </c>
      <c r="G5344" t="inlineStr">
        <is>
          <t>Prius</t>
        </is>
      </c>
      <c r="H5344" t="inlineStr">
        <is>
          <t>Dealer retail</t>
        </is>
      </c>
      <c r="I5344" t="inlineStr">
        <is>
          <t>Government</t>
        </is>
      </c>
      <c r="J5344" t="inlineStr">
        <is>
          <t>Arjun Mehta</t>
        </is>
      </c>
      <c r="K5344" s="70" t="n">
        <v>41</v>
      </c>
      <c r="L5344" s="71" t="n">
        <v>3601150.44</v>
      </c>
      <c r="M5344" s="71" t="n">
        <v>147647168.04</v>
      </c>
      <c r="N5344" s="71" t="n">
        <v>0</v>
      </c>
      <c r="O5344" s="71" t="n">
        <v>147647168.04</v>
      </c>
      <c r="P5344" s="71" t="n">
        <v>116881050.27</v>
      </c>
      <c r="Q5344" s="71" t="n">
        <v>30766117.77</v>
      </c>
      <c r="R5344" t="inlineStr">
        <is>
          <t>TO-04</t>
        </is>
      </c>
      <c r="S5344" t="inlineStr">
        <is>
          <t>Hybrid</t>
        </is>
      </c>
      <c r="T5344" s="70" t="n">
        <v>46</v>
      </c>
      <c r="U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TY105336</t>
        </is>
      </c>
      <c r="B5345" s="68" t="n">
        <v>46366</v>
      </c>
      <c r="C5345" s="69" t="n">
        <v>2026</v>
      </c>
      <c r="D5345" t="inlineStr">
        <is>
          <t>Dec</t>
        </is>
      </c>
      <c r="E5345" t="inlineStr">
        <is>
          <t>Europe</t>
        </is>
      </c>
      <c r="F5345" t="inlineStr">
        <is>
          <t>Germany</t>
        </is>
      </c>
      <c r="G5345" t="inlineStr">
        <is>
          <t>Camry</t>
        </is>
      </c>
      <c r="H5345" t="inlineStr">
        <is>
          <t>Dealer retail</t>
        </is>
      </c>
      <c r="I5345" t="inlineStr">
        <is>
          <t>Private buyer</t>
        </is>
      </c>
      <c r="J5345" t="inlineStr">
        <is>
          <t>Kofi Mensah</t>
        </is>
      </c>
      <c r="K5345" s="70" t="n">
        <v>35</v>
      </c>
      <c r="L5345" s="71" t="n">
        <v>4207002.78</v>
      </c>
      <c r="M5345" s="71" t="n">
        <v>147245097.3</v>
      </c>
      <c r="N5345" s="71" t="n">
        <v>7362254.87</v>
      </c>
      <c r="O5345" s="71" t="n">
        <v>139882842.43</v>
      </c>
      <c r="P5345" s="71" t="n">
        <v>110882100.55</v>
      </c>
      <c r="Q5345" s="71" t="n">
        <v>29000741.88</v>
      </c>
      <c r="R5345" t="inlineStr">
        <is>
          <t>BE-02</t>
        </is>
      </c>
      <c r="S5345" t="inlineStr">
        <is>
          <t>Hybrid</t>
        </is>
      </c>
      <c r="T5345" s="70" t="n">
        <v>37</v>
      </c>
      <c r="U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TY105337</t>
        </is>
      </c>
      <c r="B5346" s="68" t="n">
        <v>46366</v>
      </c>
      <c r="C5346" s="69" t="n">
        <v>2026</v>
      </c>
      <c r="D5346" t="inlineStr">
        <is>
          <t>Dec</t>
        </is>
      </c>
      <c r="E5346" t="inlineStr">
        <is>
          <t>Japan</t>
        </is>
      </c>
      <c r="F5346" t="inlineStr">
        <is>
          <t>Japan</t>
        </is>
      </c>
      <c r="G5346" t="inlineStr">
        <is>
          <t>Prius</t>
        </is>
      </c>
      <c r="H5346" t="inlineStr">
        <is>
          <t>Dealer retail</t>
        </is>
      </c>
      <c r="I5346" t="inlineStr">
        <is>
          <t>Private buyer</t>
        </is>
      </c>
      <c r="J5346" t="inlineStr">
        <is>
          <t>Amir Khan</t>
        </is>
      </c>
      <c r="K5346" s="70" t="n">
        <v>16</v>
      </c>
      <c r="L5346" s="71" t="n">
        <v>3502137.79</v>
      </c>
      <c r="M5346" s="71" t="n">
        <v>56034204.64</v>
      </c>
      <c r="N5346" s="71" t="n">
        <v>1681026.14</v>
      </c>
      <c r="O5346" s="71" t="n">
        <v>54353178.5</v>
      </c>
      <c r="P5346" s="71" t="n">
        <v>46748997.81</v>
      </c>
      <c r="Q5346" s="71" t="n">
        <v>7604180.69</v>
      </c>
      <c r="R5346" t="inlineStr">
        <is>
          <t>NG-03</t>
        </is>
      </c>
      <c r="S5346" t="inlineStr">
        <is>
          <t>Hybrid</t>
        </is>
      </c>
      <c r="T5346" s="70" t="n">
        <v>15</v>
      </c>
      <c r="U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TY105338</t>
        </is>
      </c>
      <c r="B5347" s="68" t="n">
        <v>46366</v>
      </c>
      <c r="C5347" s="69" t="n">
        <v>2026</v>
      </c>
      <c r="D5347" t="inlineStr">
        <is>
          <t>Dec</t>
        </is>
      </c>
      <c r="E5347" t="inlineStr">
        <is>
          <t>Asia</t>
        </is>
      </c>
      <c r="F5347" t="inlineStr">
        <is>
          <t>Thailand</t>
        </is>
      </c>
      <c r="G5347" t="inlineStr">
        <is>
          <t>Hilux</t>
        </is>
      </c>
      <c r="H5347" t="inlineStr">
        <is>
          <t>Dealer retail</t>
        </is>
      </c>
      <c r="I5347" t="inlineStr">
        <is>
          <t>Private buyer</t>
        </is>
      </c>
      <c r="J5347" t="inlineStr">
        <is>
          <t>Amir Khan</t>
        </is>
      </c>
      <c r="K5347" s="70" t="n">
        <v>26</v>
      </c>
      <c r="L5347" s="71" t="n">
        <v>4144694.58</v>
      </c>
      <c r="M5347" s="71" t="n">
        <v>107762059.08</v>
      </c>
      <c r="N5347" s="71" t="n">
        <v>5388102.95</v>
      </c>
      <c r="O5347" s="71" t="n">
        <v>102373956.13</v>
      </c>
      <c r="P5347" s="71" t="n">
        <v>84368118.47</v>
      </c>
      <c r="Q5347" s="71" t="n">
        <v>18005837.66</v>
      </c>
      <c r="R5347" t="inlineStr">
        <is>
          <t>BK-01</t>
        </is>
      </c>
      <c r="S5347" t="inlineStr">
        <is>
          <t>Petrol</t>
        </is>
      </c>
      <c r="T5347" s="70" t="n">
        <v>25</v>
      </c>
      <c r="U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TY105339</t>
        </is>
      </c>
      <c r="B5348" s="68" t="n">
        <v>46366</v>
      </c>
      <c r="C5348" s="69" t="n">
        <v>2026</v>
      </c>
      <c r="D5348" t="inlineStr">
        <is>
          <t>Dec</t>
        </is>
      </c>
      <c r="E5348" t="inlineStr">
        <is>
          <t>North America</t>
        </is>
      </c>
      <c r="F5348" t="inlineStr">
        <is>
          <t>USA</t>
        </is>
      </c>
      <c r="G5348" t="inlineStr">
        <is>
          <t>Land Cruiser</t>
        </is>
      </c>
      <c r="H5348" t="inlineStr">
        <is>
          <t>Dealer retail</t>
        </is>
      </c>
      <c r="I5348" t="inlineStr">
        <is>
          <t>Company fleet</t>
        </is>
      </c>
      <c r="J5348" t="inlineStr">
        <is>
          <t>Sara Rossi</t>
        </is>
      </c>
      <c r="K5348" s="70" t="n">
        <v>4</v>
      </c>
      <c r="L5348" s="71" t="n">
        <v>7722261.67</v>
      </c>
      <c r="M5348" s="71" t="n">
        <v>30889046.68</v>
      </c>
      <c r="N5348" s="71" t="n">
        <v>1544452.33</v>
      </c>
      <c r="O5348" s="71" t="n">
        <v>29344594.35</v>
      </c>
      <c r="P5348" s="71" t="n">
        <v>21911077.07</v>
      </c>
      <c r="Q5348" s="71" t="n">
        <v>7433517.28</v>
      </c>
      <c r="R5348" t="inlineStr">
        <is>
          <t>TX-01</t>
        </is>
      </c>
      <c r="S5348" t="inlineStr">
        <is>
          <t>Petrol</t>
        </is>
      </c>
      <c r="T5348" s="70" t="n">
        <v>4</v>
      </c>
      <c r="U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TY105340</t>
        </is>
      </c>
      <c r="B5349" s="68" t="n">
        <v>46366</v>
      </c>
      <c r="C5349" s="69" t="n">
        <v>2026</v>
      </c>
      <c r="D5349" t="inlineStr">
        <is>
          <t>Dec</t>
        </is>
      </c>
      <c r="E5349" t="inlineStr">
        <is>
          <t>North America</t>
        </is>
      </c>
      <c r="F5349" t="inlineStr">
        <is>
          <t>USA</t>
        </is>
      </c>
      <c r="G5349" t="inlineStr">
        <is>
          <t>RAV4</t>
        </is>
      </c>
      <c r="H5349" t="inlineStr">
        <is>
          <t>Fleet</t>
        </is>
      </c>
      <c r="I5349" t="inlineStr">
        <is>
          <t>Government</t>
        </is>
      </c>
      <c r="J5349" t="inlineStr">
        <is>
          <t>Fatima Al-Saud</t>
        </is>
      </c>
      <c r="K5349" s="70" t="n">
        <v>16</v>
      </c>
      <c r="L5349" s="71" t="n">
        <v>3901660.48</v>
      </c>
      <c r="M5349" s="71" t="n">
        <v>62426567.68</v>
      </c>
      <c r="N5349" s="71" t="n">
        <v>3121328.38</v>
      </c>
      <c r="O5349" s="71" t="n">
        <v>59305239.3</v>
      </c>
      <c r="P5349" s="71" t="n">
        <v>45197981.92</v>
      </c>
      <c r="Q5349" s="71" t="n">
        <v>14107257.38</v>
      </c>
      <c r="R5349" t="inlineStr">
        <is>
          <t>TX-03</t>
        </is>
      </c>
      <c r="S5349" t="inlineStr">
        <is>
          <t>Hybrid</t>
        </is>
      </c>
      <c r="T5349" s="70" t="n">
        <v>16</v>
      </c>
      <c r="U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TY105341</t>
        </is>
      </c>
      <c r="B5350" s="68" t="n">
        <v>46367</v>
      </c>
      <c r="C5350" s="69" t="n">
        <v>2026</v>
      </c>
      <c r="D5350" t="inlineStr">
        <is>
          <t>Dec</t>
        </is>
      </c>
      <c r="E5350" t="inlineStr">
        <is>
          <t>Middle East</t>
        </is>
      </c>
      <c r="F5350" t="inlineStr">
        <is>
          <t>UAE</t>
        </is>
      </c>
      <c r="G5350" t="inlineStr">
        <is>
          <t>Corolla</t>
        </is>
      </c>
      <c r="H5350" t="inlineStr">
        <is>
          <t>Dealer retail</t>
        </is>
      </c>
      <c r="I5350" t="inlineStr">
        <is>
          <t>Private buyer</t>
        </is>
      </c>
      <c r="J5350" t="inlineStr">
        <is>
          <t>Zoya Ahmed</t>
        </is>
      </c>
      <c r="K5350" s="70" t="n">
        <v>52</v>
      </c>
      <c r="L5350" s="71" t="n">
        <v>2861356.22</v>
      </c>
      <c r="M5350" s="71" t="n">
        <v>148790523.44</v>
      </c>
      <c r="N5350" s="71" t="n">
        <v>7439526.17</v>
      </c>
      <c r="O5350" s="71" t="n">
        <v>141350997.27</v>
      </c>
      <c r="P5350" s="71" t="n">
        <v>123954226.17</v>
      </c>
      <c r="Q5350" s="71" t="n">
        <v>17396771.1</v>
      </c>
      <c r="R5350" t="inlineStr">
        <is>
          <t>DB-03</t>
        </is>
      </c>
      <c r="S5350" t="inlineStr">
        <is>
          <t>Hybrid</t>
        </is>
      </c>
      <c r="T5350" s="70" t="n">
        <v>50</v>
      </c>
      <c r="U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TY105342</t>
        </is>
      </c>
      <c r="B5351" s="68" t="n">
        <v>46367</v>
      </c>
      <c r="C5351" s="69" t="n">
        <v>2026</v>
      </c>
      <c r="D5351" t="inlineStr">
        <is>
          <t>Dec</t>
        </is>
      </c>
      <c r="E5351" t="inlineStr">
        <is>
          <t>Europe</t>
        </is>
      </c>
      <c r="F5351" t="inlineStr">
        <is>
          <t>France</t>
        </is>
      </c>
      <c r="G5351" t="inlineStr">
        <is>
          <t>Prius</t>
        </is>
      </c>
      <c r="H5351" t="inlineStr">
        <is>
          <t>Dealer retail</t>
        </is>
      </c>
      <c r="I5351" t="inlineStr">
        <is>
          <t>Private buyer</t>
        </is>
      </c>
      <c r="J5351" t="inlineStr">
        <is>
          <t>Fatima Al-Saud</t>
        </is>
      </c>
      <c r="K5351" s="70" t="n">
        <v>31</v>
      </c>
      <c r="L5351" s="71" t="n">
        <v>3656707.8</v>
      </c>
      <c r="M5351" s="71" t="n">
        <v>113357941.8</v>
      </c>
      <c r="N5351" s="71" t="n">
        <v>0</v>
      </c>
      <c r="O5351" s="71" t="n">
        <v>113357941.8</v>
      </c>
      <c r="P5351" s="71" t="n">
        <v>85107215.13</v>
      </c>
      <c r="Q5351" s="71" t="n">
        <v>28250726.67</v>
      </c>
      <c r="R5351" t="inlineStr">
        <is>
          <t>PA-04</t>
        </is>
      </c>
      <c r="S5351" t="inlineStr">
        <is>
          <t>Hybrid</t>
        </is>
      </c>
      <c r="T5351" s="70" t="n">
        <v>31</v>
      </c>
      <c r="U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TY105343</t>
        </is>
      </c>
      <c r="B5352" s="68" t="n">
        <v>46367</v>
      </c>
      <c r="C5352" s="69" t="n">
        <v>2026</v>
      </c>
      <c r="D5352" t="inlineStr">
        <is>
          <t>Dec</t>
        </is>
      </c>
      <c r="E5352" t="inlineStr">
        <is>
          <t>North America</t>
        </is>
      </c>
      <c r="F5352" t="inlineStr">
        <is>
          <t>USA</t>
        </is>
      </c>
      <c r="G5352" t="inlineStr">
        <is>
          <t>bZ4X</t>
        </is>
      </c>
      <c r="H5352" t="inlineStr">
        <is>
          <t>Online reservation</t>
        </is>
      </c>
      <c r="I5352" t="inlineStr">
        <is>
          <t>Private buyer</t>
        </is>
      </c>
      <c r="J5352" t="inlineStr">
        <is>
          <t>Ravindra Patil</t>
        </is>
      </c>
      <c r="K5352" s="70" t="n">
        <v>38</v>
      </c>
      <c r="L5352" s="71" t="n">
        <v>6652315.34</v>
      </c>
      <c r="M5352" s="71" t="n">
        <v>252787982.92</v>
      </c>
      <c r="N5352" s="71" t="n">
        <v>12639399.15</v>
      </c>
      <c r="O5352" s="71" t="n">
        <v>240148583.77</v>
      </c>
      <c r="P5352" s="71" t="n">
        <v>204048763.2</v>
      </c>
      <c r="Q5352" s="71" t="n">
        <v>36099820.57</v>
      </c>
      <c r="R5352" t="inlineStr">
        <is>
          <t>LA-02</t>
        </is>
      </c>
      <c r="S5352" t="inlineStr">
        <is>
          <t>EV</t>
        </is>
      </c>
      <c r="T5352" s="70" t="n">
        <v>39</v>
      </c>
      <c r="U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TY105344</t>
        </is>
      </c>
      <c r="B5353" s="68" t="n">
        <v>46367</v>
      </c>
      <c r="C5353" s="69" t="n">
        <v>2026</v>
      </c>
      <c r="D5353" t="inlineStr">
        <is>
          <t>Dec</t>
        </is>
      </c>
      <c r="E5353" t="inlineStr">
        <is>
          <t>North America</t>
        </is>
      </c>
      <c r="F5353" t="inlineStr">
        <is>
          <t>Canada</t>
        </is>
      </c>
      <c r="G5353" t="inlineStr">
        <is>
          <t>Prius</t>
        </is>
      </c>
      <c r="H5353" t="inlineStr">
        <is>
          <t>Dealer retail</t>
        </is>
      </c>
      <c r="I5353" t="inlineStr">
        <is>
          <t>Private buyer</t>
        </is>
      </c>
      <c r="J5353" t="inlineStr">
        <is>
          <t>Arjun Mehta</t>
        </is>
      </c>
      <c r="K5353" s="70" t="n">
        <v>51</v>
      </c>
      <c r="L5353" s="71" t="n">
        <v>3536594.83</v>
      </c>
      <c r="M5353" s="71" t="n">
        <v>180366336.33</v>
      </c>
      <c r="N5353" s="71" t="n">
        <v>9018316.82</v>
      </c>
      <c r="O5353" s="71" t="n">
        <v>171348019.51</v>
      </c>
      <c r="P5353" s="71" t="n">
        <v>144469440.81</v>
      </c>
      <c r="Q5353" s="71" t="n">
        <v>26878578.7</v>
      </c>
      <c r="R5353" t="inlineStr">
        <is>
          <t>TO-01</t>
        </is>
      </c>
      <c r="S5353" t="inlineStr">
        <is>
          <t>Hybrid</t>
        </is>
      </c>
      <c r="T5353" s="70" t="n">
        <v>50</v>
      </c>
      <c r="U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TY105345</t>
        </is>
      </c>
      <c r="B5354" s="68" t="n">
        <v>46367</v>
      </c>
      <c r="C5354" s="69" t="n">
        <v>2026</v>
      </c>
      <c r="D5354" t="inlineStr">
        <is>
          <t>Dec</t>
        </is>
      </c>
      <c r="E5354" t="inlineStr">
        <is>
          <t>Japan</t>
        </is>
      </c>
      <c r="F5354" t="inlineStr">
        <is>
          <t>Japan</t>
        </is>
      </c>
      <c r="G5354" t="inlineStr">
        <is>
          <t>Corolla</t>
        </is>
      </c>
      <c r="H5354" t="inlineStr">
        <is>
          <t>Fleet</t>
        </is>
      </c>
      <c r="I5354" t="inlineStr">
        <is>
          <t>Private buyer</t>
        </is>
      </c>
      <c r="J5354" t="inlineStr">
        <is>
          <t>Kofi Mensah</t>
        </is>
      </c>
      <c r="K5354" s="70" t="n">
        <v>37</v>
      </c>
      <c r="L5354" s="71" t="n">
        <v>2688561.31</v>
      </c>
      <c r="M5354" s="71" t="n">
        <v>99476768.47</v>
      </c>
      <c r="N5354" s="71" t="n">
        <v>0</v>
      </c>
      <c r="O5354" s="71" t="n">
        <v>99476768.47</v>
      </c>
      <c r="P5354" s="71" t="n">
        <v>82050168.43000001</v>
      </c>
      <c r="Q5354" s="71" t="n">
        <v>17426600.04</v>
      </c>
      <c r="R5354" t="inlineStr">
        <is>
          <t>TK-02</t>
        </is>
      </c>
      <c r="S5354" t="inlineStr">
        <is>
          <t>Petrol</t>
        </is>
      </c>
      <c r="T5354" s="70" t="n">
        <v>38</v>
      </c>
      <c r="U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TY105346</t>
        </is>
      </c>
      <c r="B5355" s="68" t="n">
        <v>46368</v>
      </c>
      <c r="C5355" s="69" t="n">
        <v>2026</v>
      </c>
      <c r="D5355" t="inlineStr">
        <is>
          <t>Dec</t>
        </is>
      </c>
      <c r="E5355" t="inlineStr">
        <is>
          <t>Asia</t>
        </is>
      </c>
      <c r="F5355" t="inlineStr">
        <is>
          <t>Thailand</t>
        </is>
      </c>
      <c r="G5355" t="inlineStr">
        <is>
          <t>Land Cruiser</t>
        </is>
      </c>
      <c r="H5355" t="inlineStr">
        <is>
          <t>Dealer retail</t>
        </is>
      </c>
      <c r="I5355" t="inlineStr">
        <is>
          <t>Private buyer</t>
        </is>
      </c>
      <c r="J5355" t="inlineStr">
        <is>
          <t>Noah Smith</t>
        </is>
      </c>
      <c r="K5355" s="70" t="n">
        <v>23</v>
      </c>
      <c r="L5355" s="71" t="n">
        <v>7690375.29</v>
      </c>
      <c r="M5355" s="71" t="n">
        <v>176878631.67</v>
      </c>
      <c r="N5355" s="71" t="n">
        <v>0</v>
      </c>
      <c r="O5355" s="71" t="n">
        <v>176878631.67</v>
      </c>
      <c r="P5355" s="71" t="n">
        <v>128585544.82</v>
      </c>
      <c r="Q5355" s="71" t="n">
        <v>48293086.85</v>
      </c>
      <c r="R5355" t="inlineStr">
        <is>
          <t>BK-02</t>
        </is>
      </c>
      <c r="S5355" t="inlineStr">
        <is>
          <t>Diesel</t>
        </is>
      </c>
      <c r="T5355" s="70" t="n">
        <v>23</v>
      </c>
      <c r="U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TY105347</t>
        </is>
      </c>
      <c r="B5356" s="68" t="n">
        <v>46368</v>
      </c>
      <c r="C5356" s="69" t="n">
        <v>2026</v>
      </c>
      <c r="D5356" t="inlineStr">
        <is>
          <t>Dec</t>
        </is>
      </c>
      <c r="E5356" t="inlineStr">
        <is>
          <t>North America</t>
        </is>
      </c>
      <c r="F5356" t="inlineStr">
        <is>
          <t>USA</t>
        </is>
      </c>
      <c r="G5356" t="inlineStr">
        <is>
          <t>RAV4</t>
        </is>
      </c>
      <c r="H5356" t="inlineStr">
        <is>
          <t>Dealer retail</t>
        </is>
      </c>
      <c r="I5356" t="inlineStr">
        <is>
          <t>Private buyer</t>
        </is>
      </c>
      <c r="J5356" t="inlineStr">
        <is>
          <t>Wei Chen</t>
        </is>
      </c>
      <c r="K5356" s="70" t="n">
        <v>47</v>
      </c>
      <c r="L5356" s="71" t="n">
        <v>3529272.34</v>
      </c>
      <c r="M5356" s="71" t="n">
        <v>165875799.98</v>
      </c>
      <c r="N5356" s="71" t="n">
        <v>4976274</v>
      </c>
      <c r="O5356" s="71" t="n">
        <v>160899525.98</v>
      </c>
      <c r="P5356" s="71" t="n">
        <v>131687184.83</v>
      </c>
      <c r="Q5356" s="71" t="n">
        <v>29212341.15</v>
      </c>
      <c r="R5356" t="inlineStr">
        <is>
          <t>TX-03</t>
        </is>
      </c>
      <c r="S5356" t="inlineStr">
        <is>
          <t>Petrol</t>
        </is>
      </c>
      <c r="T5356" s="70" t="n">
        <v>51</v>
      </c>
      <c r="U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TY105348</t>
        </is>
      </c>
      <c r="B5357" s="68" t="n">
        <v>46368</v>
      </c>
      <c r="C5357" s="69" t="n">
        <v>2026</v>
      </c>
      <c r="D5357" t="inlineStr">
        <is>
          <t>Dec</t>
        </is>
      </c>
      <c r="E5357" t="inlineStr">
        <is>
          <t>Japan</t>
        </is>
      </c>
      <c r="F5357" t="inlineStr">
        <is>
          <t>Japan</t>
        </is>
      </c>
      <c r="G5357" t="inlineStr">
        <is>
          <t>RAV4</t>
        </is>
      </c>
      <c r="H5357" t="inlineStr">
        <is>
          <t>Dealer retail</t>
        </is>
      </c>
      <c r="I5357" t="inlineStr">
        <is>
          <t>Private buyer</t>
        </is>
      </c>
      <c r="J5357" t="inlineStr">
        <is>
          <t>Wei Chen</t>
        </is>
      </c>
      <c r="K5357" s="70" t="n">
        <v>50</v>
      </c>
      <c r="L5357" s="71" t="n">
        <v>3840412.37</v>
      </c>
      <c r="M5357" s="71" t="n">
        <v>192020618.5</v>
      </c>
      <c r="N5357" s="71" t="n">
        <v>0</v>
      </c>
      <c r="O5357" s="71" t="n">
        <v>192020618.5</v>
      </c>
      <c r="P5357" s="71" t="n">
        <v>136940096.14</v>
      </c>
      <c r="Q5357" s="71" t="n">
        <v>55080522.36</v>
      </c>
      <c r="R5357" t="inlineStr">
        <is>
          <t>TK-03</t>
        </is>
      </c>
      <c r="S5357" t="inlineStr">
        <is>
          <t>Petrol</t>
        </is>
      </c>
      <c r="T5357" s="70" t="n">
        <v>50</v>
      </c>
      <c r="U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TY105349</t>
        </is>
      </c>
      <c r="B5358" s="68" t="n">
        <v>46368</v>
      </c>
      <c r="C5358" s="69" t="n">
        <v>2026</v>
      </c>
      <c r="D5358" t="inlineStr">
        <is>
          <t>Dec</t>
        </is>
      </c>
      <c r="E5358" t="inlineStr">
        <is>
          <t>Europe</t>
        </is>
      </c>
      <c r="F5358" t="inlineStr">
        <is>
          <t>Germany</t>
        </is>
      </c>
      <c r="G5358" t="inlineStr">
        <is>
          <t>RAV4</t>
        </is>
      </c>
      <c r="H5358" t="inlineStr">
        <is>
          <t>Dealer retail</t>
        </is>
      </c>
      <c r="I5358" t="inlineStr">
        <is>
          <t>Private buyer</t>
        </is>
      </c>
      <c r="J5358" t="inlineStr">
        <is>
          <t>Shraddha Kulkarni</t>
        </is>
      </c>
      <c r="K5358" s="70" t="n">
        <v>16</v>
      </c>
      <c r="L5358" s="71" t="n">
        <v>3895129.59</v>
      </c>
      <c r="M5358" s="71" t="n">
        <v>62322073.44</v>
      </c>
      <c r="N5358" s="71" t="n">
        <v>1869662.2</v>
      </c>
      <c r="O5358" s="71" t="n">
        <v>60452411.24</v>
      </c>
      <c r="P5358" s="71" t="n">
        <v>46920551.68</v>
      </c>
      <c r="Q5358" s="71" t="n">
        <v>13531859.56</v>
      </c>
      <c r="R5358" t="inlineStr">
        <is>
          <t>BE-02</t>
        </is>
      </c>
      <c r="S5358" t="inlineStr">
        <is>
          <t>Hybrid</t>
        </is>
      </c>
      <c r="T5358" s="70" t="n">
        <v>15</v>
      </c>
      <c r="U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TY105350</t>
        </is>
      </c>
      <c r="B5359" s="68" t="n">
        <v>46368</v>
      </c>
      <c r="C5359" s="69" t="n">
        <v>2026</v>
      </c>
      <c r="D5359" t="inlineStr">
        <is>
          <t>Dec</t>
        </is>
      </c>
      <c r="E5359" t="inlineStr">
        <is>
          <t>Japan</t>
        </is>
      </c>
      <c r="F5359" t="inlineStr">
        <is>
          <t>Japan</t>
        </is>
      </c>
      <c r="G5359" t="inlineStr">
        <is>
          <t>RAV4</t>
        </is>
      </c>
      <c r="H5359" t="inlineStr">
        <is>
          <t>Dealer retail</t>
        </is>
      </c>
      <c r="I5359" t="inlineStr">
        <is>
          <t>Private buyer</t>
        </is>
      </c>
      <c r="J5359" t="inlineStr">
        <is>
          <t>Olivia Brown</t>
        </is>
      </c>
      <c r="K5359" s="70" t="n">
        <v>47</v>
      </c>
      <c r="L5359" s="71" t="n">
        <v>3786019.22</v>
      </c>
      <c r="M5359" s="71" t="n">
        <v>177942903.34</v>
      </c>
      <c r="N5359" s="71" t="n">
        <v>0</v>
      </c>
      <c r="O5359" s="71" t="n">
        <v>177942903.34</v>
      </c>
      <c r="P5359" s="71" t="n">
        <v>129243448.79</v>
      </c>
      <c r="Q5359" s="71" t="n">
        <v>48699454.55</v>
      </c>
      <c r="R5359" t="inlineStr">
        <is>
          <t>TK-02</t>
        </is>
      </c>
      <c r="S5359" t="inlineStr">
        <is>
          <t>Hybrid</t>
        </is>
      </c>
      <c r="T5359" s="70" t="n">
        <v>51</v>
      </c>
      <c r="U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TY105351</t>
        </is>
      </c>
      <c r="B5360" s="68" t="n">
        <v>46368</v>
      </c>
      <c r="C5360" s="69" t="n">
        <v>2026</v>
      </c>
      <c r="D5360" t="inlineStr">
        <is>
          <t>Dec</t>
        </is>
      </c>
      <c r="E5360" t="inlineStr">
        <is>
          <t>Japan</t>
        </is>
      </c>
      <c r="F5360" t="inlineStr">
        <is>
          <t>Japan</t>
        </is>
      </c>
      <c r="G5360" t="inlineStr">
        <is>
          <t>Corolla</t>
        </is>
      </c>
      <c r="H5360" t="inlineStr">
        <is>
          <t>Dealer retail</t>
        </is>
      </c>
      <c r="I5360" t="inlineStr">
        <is>
          <t>Private buyer</t>
        </is>
      </c>
      <c r="J5360" t="inlineStr">
        <is>
          <t>Yuki Sato</t>
        </is>
      </c>
      <c r="K5360" s="70" t="n">
        <v>8</v>
      </c>
      <c r="L5360" s="71" t="n">
        <v>2744083.75</v>
      </c>
      <c r="M5360" s="71" t="n">
        <v>21952670</v>
      </c>
      <c r="N5360" s="71" t="n">
        <v>439053.4</v>
      </c>
      <c r="O5360" s="71" t="n">
        <v>21513616.6</v>
      </c>
      <c r="P5360" s="71" t="n">
        <v>18145487.55</v>
      </c>
      <c r="Q5360" s="71" t="n">
        <v>3368129.05</v>
      </c>
      <c r="R5360" t="inlineStr">
        <is>
          <t>TK-02</t>
        </is>
      </c>
      <c r="S5360" t="inlineStr">
        <is>
          <t>Petrol</t>
        </is>
      </c>
      <c r="T5360" s="70" t="n">
        <v>8</v>
      </c>
      <c r="U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TY105352</t>
        </is>
      </c>
      <c r="B5361" s="68" t="n">
        <v>46368</v>
      </c>
      <c r="C5361" s="69" t="n">
        <v>2026</v>
      </c>
      <c r="D5361" t="inlineStr">
        <is>
          <t>Dec</t>
        </is>
      </c>
      <c r="E5361" t="inlineStr">
        <is>
          <t>Middle East</t>
        </is>
      </c>
      <c r="F5361" t="inlineStr">
        <is>
          <t>UAE</t>
        </is>
      </c>
      <c r="G5361" t="inlineStr">
        <is>
          <t>bZ4X</t>
        </is>
      </c>
      <c r="H5361" t="inlineStr">
        <is>
          <t>Online reservation</t>
        </is>
      </c>
      <c r="I5361" t="inlineStr">
        <is>
          <t>Private buyer</t>
        </is>
      </c>
      <c r="J5361" t="inlineStr">
        <is>
          <t>Aisha Bello</t>
        </is>
      </c>
      <c r="K5361" s="70" t="n">
        <v>22</v>
      </c>
      <c r="L5361" s="71" t="n">
        <v>7162019.04</v>
      </c>
      <c r="M5361" s="71" t="n">
        <v>157564418.88</v>
      </c>
      <c r="N5361" s="71" t="n">
        <v>7878220.94</v>
      </c>
      <c r="O5361" s="71" t="n">
        <v>149686197.94</v>
      </c>
      <c r="P5361" s="71" t="n">
        <v>117945125.07</v>
      </c>
      <c r="Q5361" s="71" t="n">
        <v>31741072.87</v>
      </c>
      <c r="R5361" t="inlineStr">
        <is>
          <t>DB-02</t>
        </is>
      </c>
      <c r="S5361" t="inlineStr">
        <is>
          <t>EV</t>
        </is>
      </c>
      <c r="T5361" s="70" t="n">
        <v>23</v>
      </c>
      <c r="U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TY105353</t>
        </is>
      </c>
      <c r="B5362" s="68" t="n">
        <v>46368</v>
      </c>
      <c r="C5362" s="69" t="n">
        <v>2026</v>
      </c>
      <c r="D5362" t="inlineStr">
        <is>
          <t>Dec</t>
        </is>
      </c>
      <c r="E5362" t="inlineStr">
        <is>
          <t>Japan</t>
        </is>
      </c>
      <c r="F5362" t="inlineStr">
        <is>
          <t>Japan</t>
        </is>
      </c>
      <c r="G5362" t="inlineStr">
        <is>
          <t>RAV4</t>
        </is>
      </c>
      <c r="H5362" t="inlineStr">
        <is>
          <t>Fleet</t>
        </is>
      </c>
      <c r="I5362" t="inlineStr">
        <is>
          <t>Private buyer</t>
        </is>
      </c>
      <c r="J5362" t="inlineStr">
        <is>
          <t>Sara Rossi</t>
        </is>
      </c>
      <c r="K5362" s="70" t="n">
        <v>34</v>
      </c>
      <c r="L5362" s="71" t="n">
        <v>3570365.63</v>
      </c>
      <c r="M5362" s="71" t="n">
        <v>121392431.42</v>
      </c>
      <c r="N5362" s="71" t="n">
        <v>2427848.63</v>
      </c>
      <c r="O5362" s="71" t="n">
        <v>118964582.79</v>
      </c>
      <c r="P5362" s="71" t="n">
        <v>97308102.65000001</v>
      </c>
      <c r="Q5362" s="71" t="n">
        <v>21656480.14</v>
      </c>
      <c r="R5362" t="inlineStr">
        <is>
          <t>OS-03</t>
        </is>
      </c>
      <c r="S5362" t="inlineStr">
        <is>
          <t>Hybrid</t>
        </is>
      </c>
      <c r="T5362" s="70" t="n">
        <v>36</v>
      </c>
      <c r="U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TY105354</t>
        </is>
      </c>
      <c r="B5363" s="68" t="n">
        <v>46368</v>
      </c>
      <c r="C5363" s="69" t="n">
        <v>2026</v>
      </c>
      <c r="D5363" t="inlineStr">
        <is>
          <t>Dec</t>
        </is>
      </c>
      <c r="E5363" t="inlineStr">
        <is>
          <t>North America</t>
        </is>
      </c>
      <c r="F5363" t="inlineStr">
        <is>
          <t>Canada</t>
        </is>
      </c>
      <c r="G5363" t="inlineStr">
        <is>
          <t>Camry</t>
        </is>
      </c>
      <c r="H5363" t="inlineStr">
        <is>
          <t>Dealer retail</t>
        </is>
      </c>
      <c r="I5363" t="inlineStr">
        <is>
          <t>Private buyer</t>
        </is>
      </c>
      <c r="J5363" t="inlineStr">
        <is>
          <t>Yuki Sato</t>
        </is>
      </c>
      <c r="K5363" s="70" t="n">
        <v>34</v>
      </c>
      <c r="L5363" s="71" t="n">
        <v>3950171.5</v>
      </c>
      <c r="M5363" s="71" t="n">
        <v>134305831</v>
      </c>
      <c r="N5363" s="71" t="n">
        <v>6715291.55</v>
      </c>
      <c r="O5363" s="71" t="n">
        <v>127590539.45</v>
      </c>
      <c r="P5363" s="71" t="n">
        <v>104985582.42</v>
      </c>
      <c r="Q5363" s="71" t="n">
        <v>22604957.03</v>
      </c>
      <c r="R5363" t="inlineStr">
        <is>
          <t>TO-04</t>
        </is>
      </c>
      <c r="S5363" t="inlineStr">
        <is>
          <t>Petrol</t>
        </is>
      </c>
      <c r="T5363" s="70" t="n">
        <v>34</v>
      </c>
      <c r="U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TY105355</t>
        </is>
      </c>
      <c r="B5364" s="68" t="n">
        <v>46368</v>
      </c>
      <c r="C5364" s="69" t="n">
        <v>2026</v>
      </c>
      <c r="D5364" t="inlineStr">
        <is>
          <t>Dec</t>
        </is>
      </c>
      <c r="E5364" t="inlineStr">
        <is>
          <t>North America</t>
        </is>
      </c>
      <c r="F5364" t="inlineStr">
        <is>
          <t>Canada</t>
        </is>
      </c>
      <c r="G5364" t="inlineStr">
        <is>
          <t>bZ4X</t>
        </is>
      </c>
      <c r="H5364" t="inlineStr">
        <is>
          <t>Dealer retail</t>
        </is>
      </c>
      <c r="I5364" t="inlineStr">
        <is>
          <t>Private buyer</t>
        </is>
      </c>
      <c r="J5364" t="inlineStr">
        <is>
          <t>Ana Costa</t>
        </is>
      </c>
      <c r="K5364" s="70" t="n">
        <v>44</v>
      </c>
      <c r="L5364" s="71" t="n">
        <v>7103309.23</v>
      </c>
      <c r="M5364" s="71" t="n">
        <v>312545606.12</v>
      </c>
      <c r="N5364" s="71" t="n">
        <v>6250912.12</v>
      </c>
      <c r="O5364" s="71" t="n">
        <v>306294694</v>
      </c>
      <c r="P5364" s="71" t="n">
        <v>229985407.3</v>
      </c>
      <c r="Q5364" s="71" t="n">
        <v>76309286.7</v>
      </c>
      <c r="R5364" t="inlineStr">
        <is>
          <t>TO-02</t>
        </is>
      </c>
      <c r="S5364" t="inlineStr">
        <is>
          <t>EV</t>
        </is>
      </c>
      <c r="T5364" s="70" t="n">
        <v>48</v>
      </c>
      <c r="U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TY105356</t>
        </is>
      </c>
      <c r="B5365" s="68" t="n">
        <v>46368</v>
      </c>
      <c r="C5365" s="69" t="n">
        <v>2026</v>
      </c>
      <c r="D5365" t="inlineStr">
        <is>
          <t>Dec</t>
        </is>
      </c>
      <c r="E5365" t="inlineStr">
        <is>
          <t>Asia</t>
        </is>
      </c>
      <c r="F5365" t="inlineStr">
        <is>
          <t>India</t>
        </is>
      </c>
      <c r="G5365" t="inlineStr">
        <is>
          <t>RAV4</t>
        </is>
      </c>
      <c r="H5365" t="inlineStr">
        <is>
          <t>Fleet</t>
        </is>
      </c>
      <c r="I5365" t="inlineStr">
        <is>
          <t>Private buyer</t>
        </is>
      </c>
      <c r="J5365" t="inlineStr">
        <is>
          <t>Ana Costa</t>
        </is>
      </c>
      <c r="K5365" s="70" t="n">
        <v>10</v>
      </c>
      <c r="L5365" s="71" t="n">
        <v>3815318.22</v>
      </c>
      <c r="M5365" s="71" t="n">
        <v>38153182.2</v>
      </c>
      <c r="N5365" s="71" t="n">
        <v>1144595.47</v>
      </c>
      <c r="O5365" s="71" t="n">
        <v>37008586.73</v>
      </c>
      <c r="P5365" s="71" t="n">
        <v>27845279.92</v>
      </c>
      <c r="Q5365" s="71" t="n">
        <v>9163306.810000001</v>
      </c>
      <c r="R5365" t="inlineStr">
        <is>
          <t>BL-01</t>
        </is>
      </c>
      <c r="S5365" t="inlineStr">
        <is>
          <t>Hybrid</t>
        </is>
      </c>
      <c r="T5365" s="70" t="n">
        <v>10</v>
      </c>
      <c r="U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TY105357</t>
        </is>
      </c>
      <c r="B5366" s="68" t="n">
        <v>46369</v>
      </c>
      <c r="C5366" s="69" t="n">
        <v>2026</v>
      </c>
      <c r="D5366" t="inlineStr">
        <is>
          <t>Dec</t>
        </is>
      </c>
      <c r="E5366" t="inlineStr">
        <is>
          <t>North America</t>
        </is>
      </c>
      <c r="F5366" t="inlineStr">
        <is>
          <t>USA</t>
        </is>
      </c>
      <c r="G5366" t="inlineStr">
        <is>
          <t>Hilux</t>
        </is>
      </c>
      <c r="H5366" t="inlineStr">
        <is>
          <t>Dealer retail</t>
        </is>
      </c>
      <c r="I5366" t="inlineStr">
        <is>
          <t>Private buyer</t>
        </is>
      </c>
      <c r="J5366" t="inlineStr">
        <is>
          <t>Sophie Müller</t>
        </is>
      </c>
      <c r="K5366" s="70" t="n">
        <v>13</v>
      </c>
      <c r="L5366" s="71" t="n">
        <v>4205111.18</v>
      </c>
      <c r="M5366" s="71" t="n">
        <v>54666445.34</v>
      </c>
      <c r="N5366" s="71" t="n">
        <v>0</v>
      </c>
      <c r="O5366" s="71" t="n">
        <v>54666445.34</v>
      </c>
      <c r="P5366" s="71" t="n">
        <v>40085948.15</v>
      </c>
      <c r="Q5366" s="71" t="n">
        <v>14580497.19</v>
      </c>
      <c r="R5366" t="inlineStr">
        <is>
          <t>NY-02</t>
        </is>
      </c>
      <c r="S5366" t="inlineStr">
        <is>
          <t>Diesel</t>
        </is>
      </c>
      <c r="T5366" s="70" t="n">
        <v>14</v>
      </c>
      <c r="U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TY105358</t>
        </is>
      </c>
      <c r="B5367" s="68" t="n">
        <v>46369</v>
      </c>
      <c r="C5367" s="69" t="n">
        <v>2026</v>
      </c>
      <c r="D5367" t="inlineStr">
        <is>
          <t>Dec</t>
        </is>
      </c>
      <c r="E5367" t="inlineStr">
        <is>
          <t>Asia</t>
        </is>
      </c>
      <c r="F5367" t="inlineStr">
        <is>
          <t>India</t>
        </is>
      </c>
      <c r="G5367" t="inlineStr">
        <is>
          <t>Corolla</t>
        </is>
      </c>
      <c r="H5367" t="inlineStr">
        <is>
          <t>Fleet</t>
        </is>
      </c>
      <c r="I5367" t="inlineStr">
        <is>
          <t>Private buyer</t>
        </is>
      </c>
      <c r="J5367" t="inlineStr">
        <is>
          <t>Kofi Mensah</t>
        </is>
      </c>
      <c r="K5367" s="70" t="n">
        <v>49</v>
      </c>
      <c r="L5367" s="71" t="n">
        <v>2669146.48</v>
      </c>
      <c r="M5367" s="71" t="n">
        <v>130788177.52</v>
      </c>
      <c r="N5367" s="71" t="n">
        <v>2615763.55</v>
      </c>
      <c r="O5367" s="71" t="n">
        <v>128172413.97</v>
      </c>
      <c r="P5367" s="71" t="n">
        <v>111284929.03</v>
      </c>
      <c r="Q5367" s="71" t="n">
        <v>16887484.94</v>
      </c>
      <c r="R5367" t="inlineStr">
        <is>
          <t>PU-02</t>
        </is>
      </c>
      <c r="S5367" t="inlineStr">
        <is>
          <t>Hybrid</t>
        </is>
      </c>
      <c r="T5367" s="70" t="n">
        <v>54</v>
      </c>
      <c r="U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TY105359</t>
        </is>
      </c>
      <c r="B5368" s="68" t="n">
        <v>46369</v>
      </c>
      <c r="C5368" s="69" t="n">
        <v>2026</v>
      </c>
      <c r="D5368" t="inlineStr">
        <is>
          <t>Dec</t>
        </is>
      </c>
      <c r="E5368" t="inlineStr">
        <is>
          <t>North America</t>
        </is>
      </c>
      <c r="F5368" t="inlineStr">
        <is>
          <t>USA</t>
        </is>
      </c>
      <c r="G5368" t="inlineStr">
        <is>
          <t>RAV4</t>
        </is>
      </c>
      <c r="H5368" t="inlineStr">
        <is>
          <t>Dealer retail</t>
        </is>
      </c>
      <c r="I5368" t="inlineStr">
        <is>
          <t>Private buyer</t>
        </is>
      </c>
      <c r="J5368" t="inlineStr">
        <is>
          <t>Wei Chen</t>
        </is>
      </c>
      <c r="K5368" s="70" t="n">
        <v>38</v>
      </c>
      <c r="L5368" s="71" t="n">
        <v>3688806.52</v>
      </c>
      <c r="M5368" s="71" t="n">
        <v>140174647.76</v>
      </c>
      <c r="N5368" s="71" t="n">
        <v>4205239.43</v>
      </c>
      <c r="O5368" s="71" t="n">
        <v>135969408.33</v>
      </c>
      <c r="P5368" s="71" t="n">
        <v>109754925.39</v>
      </c>
      <c r="Q5368" s="71" t="n">
        <v>26214482.94</v>
      </c>
      <c r="R5368" t="inlineStr">
        <is>
          <t>LA-02</t>
        </is>
      </c>
      <c r="S5368" t="inlineStr">
        <is>
          <t>Hybrid</t>
        </is>
      </c>
      <c r="T5368" s="70" t="n">
        <v>38</v>
      </c>
      <c r="U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TY105360</t>
        </is>
      </c>
      <c r="B5369" s="68" t="n">
        <v>46369</v>
      </c>
      <c r="C5369" s="69" t="n">
        <v>2026</v>
      </c>
      <c r="D5369" t="inlineStr">
        <is>
          <t>Dec</t>
        </is>
      </c>
      <c r="E5369" t="inlineStr">
        <is>
          <t>North America</t>
        </is>
      </c>
      <c r="F5369" t="inlineStr">
        <is>
          <t>Canada</t>
        </is>
      </c>
      <c r="G5369" t="inlineStr">
        <is>
          <t>Corolla</t>
        </is>
      </c>
      <c r="H5369" t="inlineStr">
        <is>
          <t>Online reservation</t>
        </is>
      </c>
      <c r="I5369" t="inlineStr">
        <is>
          <t>Company fleet</t>
        </is>
      </c>
      <c r="J5369" t="inlineStr">
        <is>
          <t>Arjun Mehta</t>
        </is>
      </c>
      <c r="K5369" s="70" t="n">
        <v>17</v>
      </c>
      <c r="L5369" s="71" t="n">
        <v>2739502.42</v>
      </c>
      <c r="M5369" s="71" t="n">
        <v>46571541.14</v>
      </c>
      <c r="N5369" s="71" t="n">
        <v>0</v>
      </c>
      <c r="O5369" s="71" t="n">
        <v>46571541.14</v>
      </c>
      <c r="P5369" s="71" t="n">
        <v>37666596.8</v>
      </c>
      <c r="Q5369" s="71" t="n">
        <v>8904944.34</v>
      </c>
      <c r="R5369" t="inlineStr">
        <is>
          <t>TO-02</t>
        </is>
      </c>
      <c r="S5369" t="inlineStr">
        <is>
          <t>Hybrid</t>
        </is>
      </c>
      <c r="T5369" s="70" t="n">
        <v>18</v>
      </c>
      <c r="U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TY105361</t>
        </is>
      </c>
      <c r="B5370" s="68" t="n">
        <v>46369</v>
      </c>
      <c r="C5370" s="69" t="n">
        <v>2026</v>
      </c>
      <c r="D5370" t="inlineStr">
        <is>
          <t>Dec</t>
        </is>
      </c>
      <c r="E5370" t="inlineStr">
        <is>
          <t>Japan</t>
        </is>
      </c>
      <c r="F5370" t="inlineStr">
        <is>
          <t>Japan</t>
        </is>
      </c>
      <c r="G5370" t="inlineStr">
        <is>
          <t>Prius</t>
        </is>
      </c>
      <c r="H5370" t="inlineStr">
        <is>
          <t>Online reservation</t>
        </is>
      </c>
      <c r="I5370" t="inlineStr">
        <is>
          <t>Private buyer</t>
        </is>
      </c>
      <c r="J5370" t="inlineStr">
        <is>
          <t>Mei Lin</t>
        </is>
      </c>
      <c r="K5370" s="70" t="n">
        <v>10</v>
      </c>
      <c r="L5370" s="71" t="n">
        <v>3893066.16</v>
      </c>
      <c r="M5370" s="71" t="n">
        <v>38930661.6</v>
      </c>
      <c r="N5370" s="71" t="n">
        <v>1946533.08</v>
      </c>
      <c r="O5370" s="71" t="n">
        <v>36984128.52</v>
      </c>
      <c r="P5370" s="71" t="n">
        <v>28032986.63</v>
      </c>
      <c r="Q5370" s="71" t="n">
        <v>8951141.890000001</v>
      </c>
      <c r="R5370" t="inlineStr">
        <is>
          <t>TK-01</t>
        </is>
      </c>
      <c r="S5370" t="inlineStr">
        <is>
          <t>Hybrid</t>
        </is>
      </c>
      <c r="T5370" s="70" t="n">
        <v>10</v>
      </c>
      <c r="U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TY105362</t>
        </is>
      </c>
      <c r="B5371" s="68" t="n">
        <v>46369</v>
      </c>
      <c r="C5371" s="69" t="n">
        <v>2026</v>
      </c>
      <c r="D5371" t="inlineStr">
        <is>
          <t>Dec</t>
        </is>
      </c>
      <c r="E5371" t="inlineStr">
        <is>
          <t>Japan</t>
        </is>
      </c>
      <c r="F5371" t="inlineStr">
        <is>
          <t>Japan</t>
        </is>
      </c>
      <c r="G5371" t="inlineStr">
        <is>
          <t>bZ4X</t>
        </is>
      </c>
      <c r="H5371" t="inlineStr">
        <is>
          <t>Dealer retail</t>
        </is>
      </c>
      <c r="I5371" t="inlineStr">
        <is>
          <t>Private buyer</t>
        </is>
      </c>
      <c r="J5371" t="inlineStr">
        <is>
          <t>Ruhi Shaikh</t>
        </is>
      </c>
      <c r="K5371" s="70" t="n">
        <v>19</v>
      </c>
      <c r="L5371" s="71" t="n">
        <v>7073107.32</v>
      </c>
      <c r="M5371" s="71" t="n">
        <v>134389039.08</v>
      </c>
      <c r="N5371" s="71" t="n">
        <v>0</v>
      </c>
      <c r="O5371" s="71" t="n">
        <v>134389039.08</v>
      </c>
      <c r="P5371" s="71" t="n">
        <v>98706005.22</v>
      </c>
      <c r="Q5371" s="71" t="n">
        <v>35683033.86</v>
      </c>
      <c r="R5371" t="inlineStr">
        <is>
          <t>TK-01</t>
        </is>
      </c>
      <c r="S5371" t="inlineStr">
        <is>
          <t>EV</t>
        </is>
      </c>
      <c r="T5371" s="70" t="n">
        <v>19</v>
      </c>
      <c r="U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TY105363</t>
        </is>
      </c>
      <c r="B5372" s="68" t="n">
        <v>46370</v>
      </c>
      <c r="C5372" s="69" t="n">
        <v>2026</v>
      </c>
      <c r="D5372" t="inlineStr">
        <is>
          <t>Dec</t>
        </is>
      </c>
      <c r="E5372" t="inlineStr">
        <is>
          <t>Asia</t>
        </is>
      </c>
      <c r="F5372" t="inlineStr">
        <is>
          <t>Thailand</t>
        </is>
      </c>
      <c r="G5372" t="inlineStr">
        <is>
          <t>Prius</t>
        </is>
      </c>
      <c r="H5372" t="inlineStr">
        <is>
          <t>Dealer retail</t>
        </is>
      </c>
      <c r="I5372" t="inlineStr">
        <is>
          <t>Private buyer</t>
        </is>
      </c>
      <c r="J5372" t="inlineStr">
        <is>
          <t>Shraddha Kulkarni</t>
        </is>
      </c>
      <c r="K5372" s="70" t="n">
        <v>60</v>
      </c>
      <c r="L5372" s="71" t="n">
        <v>3558731.67</v>
      </c>
      <c r="M5372" s="71" t="n">
        <v>213523900.2</v>
      </c>
      <c r="N5372" s="71" t="n">
        <v>6405717.01</v>
      </c>
      <c r="O5372" s="71" t="n">
        <v>207118183.19</v>
      </c>
      <c r="P5372" s="71" t="n">
        <v>170329071.21</v>
      </c>
      <c r="Q5372" s="71" t="n">
        <v>36789111.98</v>
      </c>
      <c r="R5372" t="inlineStr">
        <is>
          <t>BK-03</t>
        </is>
      </c>
      <c r="S5372" t="inlineStr">
        <is>
          <t>Hybrid</t>
        </is>
      </c>
      <c r="T5372" s="70" t="n">
        <v>61</v>
      </c>
      <c r="U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TY105364</t>
        </is>
      </c>
      <c r="B5373" s="68" t="n">
        <v>46370</v>
      </c>
      <c r="C5373" s="69" t="n">
        <v>2026</v>
      </c>
      <c r="D5373" t="inlineStr">
        <is>
          <t>Dec</t>
        </is>
      </c>
      <c r="E5373" t="inlineStr">
        <is>
          <t>Middle East</t>
        </is>
      </c>
      <c r="F5373" t="inlineStr">
        <is>
          <t>UAE</t>
        </is>
      </c>
      <c r="G5373" t="inlineStr">
        <is>
          <t>Camry</t>
        </is>
      </c>
      <c r="H5373" t="inlineStr">
        <is>
          <t>Dealer retail</t>
        </is>
      </c>
      <c r="I5373" t="inlineStr">
        <is>
          <t>Company fleet</t>
        </is>
      </c>
      <c r="J5373" t="inlineStr">
        <is>
          <t>Emma Clarke</t>
        </is>
      </c>
      <c r="K5373" s="70" t="n">
        <v>18</v>
      </c>
      <c r="L5373" s="71" t="n">
        <v>3987747.35</v>
      </c>
      <c r="M5373" s="71" t="n">
        <v>71779452.3</v>
      </c>
      <c r="N5373" s="71" t="n">
        <v>3588972.62</v>
      </c>
      <c r="O5373" s="71" t="n">
        <v>68190479.68000001</v>
      </c>
      <c r="P5373" s="71" t="n">
        <v>57624698.7</v>
      </c>
      <c r="Q5373" s="71" t="n">
        <v>10565780.98</v>
      </c>
      <c r="R5373" t="inlineStr">
        <is>
          <t>DB-03</t>
        </is>
      </c>
      <c r="S5373" t="inlineStr">
        <is>
          <t>Petrol</t>
        </is>
      </c>
      <c r="T5373" s="70" t="n">
        <v>18</v>
      </c>
      <c r="U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TY105365</t>
        </is>
      </c>
      <c r="B5374" s="68" t="n">
        <v>46370</v>
      </c>
      <c r="C5374" s="69" t="n">
        <v>2026</v>
      </c>
      <c r="D5374" t="inlineStr">
        <is>
          <t>Dec</t>
        </is>
      </c>
      <c r="E5374" t="inlineStr">
        <is>
          <t>Japan</t>
        </is>
      </c>
      <c r="F5374" t="inlineStr">
        <is>
          <t>Japan</t>
        </is>
      </c>
      <c r="G5374" t="inlineStr">
        <is>
          <t>Land Cruiser</t>
        </is>
      </c>
      <c r="H5374" t="inlineStr">
        <is>
          <t>Dealer retail</t>
        </is>
      </c>
      <c r="I5374" t="inlineStr">
        <is>
          <t>Private buyer</t>
        </is>
      </c>
      <c r="J5374" t="inlineStr">
        <is>
          <t>Lucas Martin</t>
        </is>
      </c>
      <c r="K5374" s="70" t="n">
        <v>37</v>
      </c>
      <c r="L5374" s="71" t="n">
        <v>7559133.76</v>
      </c>
      <c r="M5374" s="71" t="n">
        <v>279687949.12</v>
      </c>
      <c r="N5374" s="71" t="n">
        <v>8390638.470000001</v>
      </c>
      <c r="O5374" s="71" t="n">
        <v>271297310.65</v>
      </c>
      <c r="P5374" s="71" t="n">
        <v>209067827.36</v>
      </c>
      <c r="Q5374" s="71" t="n">
        <v>62229483.29</v>
      </c>
      <c r="R5374" t="inlineStr">
        <is>
          <t>TK-01</t>
        </is>
      </c>
      <c r="S5374" t="inlineStr">
        <is>
          <t>Petrol</t>
        </is>
      </c>
      <c r="T5374" s="70" t="n">
        <v>41</v>
      </c>
      <c r="U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TY105366</t>
        </is>
      </c>
      <c r="B5375" s="68" t="n">
        <v>46370</v>
      </c>
      <c r="C5375" s="69" t="n">
        <v>2026</v>
      </c>
      <c r="D5375" t="inlineStr">
        <is>
          <t>Dec</t>
        </is>
      </c>
      <c r="E5375" t="inlineStr">
        <is>
          <t>North America</t>
        </is>
      </c>
      <c r="F5375" t="inlineStr">
        <is>
          <t>USA</t>
        </is>
      </c>
      <c r="G5375" t="inlineStr">
        <is>
          <t>RAV4</t>
        </is>
      </c>
      <c r="H5375" t="inlineStr">
        <is>
          <t>Fleet</t>
        </is>
      </c>
      <c r="I5375" t="inlineStr">
        <is>
          <t>Private buyer</t>
        </is>
      </c>
      <c r="J5375" t="inlineStr">
        <is>
          <t>Zoya Ahmed</t>
        </is>
      </c>
      <c r="K5375" s="70" t="n">
        <v>32</v>
      </c>
      <c r="L5375" s="71" t="n">
        <v>3640527.94</v>
      </c>
      <c r="M5375" s="71" t="n">
        <v>116496894.08</v>
      </c>
      <c r="N5375" s="71" t="n">
        <v>5824844.7</v>
      </c>
      <c r="O5375" s="71" t="n">
        <v>110672049.38</v>
      </c>
      <c r="P5375" s="71" t="n">
        <v>92898567.73999999</v>
      </c>
      <c r="Q5375" s="71" t="n">
        <v>17773481.64</v>
      </c>
      <c r="R5375" t="inlineStr">
        <is>
          <t>NY-01</t>
        </is>
      </c>
      <c r="S5375" t="inlineStr">
        <is>
          <t>Hybrid</t>
        </is>
      </c>
      <c r="T5375" s="70" t="n">
        <v>34</v>
      </c>
      <c r="U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TY105367</t>
        </is>
      </c>
      <c r="B5376" s="68" t="n">
        <v>46370</v>
      </c>
      <c r="C5376" s="69" t="n">
        <v>2026</v>
      </c>
      <c r="D5376" t="inlineStr">
        <is>
          <t>Dec</t>
        </is>
      </c>
      <c r="E5376" t="inlineStr">
        <is>
          <t>North America</t>
        </is>
      </c>
      <c r="F5376" t="inlineStr">
        <is>
          <t>USA</t>
        </is>
      </c>
      <c r="G5376" t="inlineStr">
        <is>
          <t>Corolla</t>
        </is>
      </c>
      <c r="H5376" t="inlineStr">
        <is>
          <t>Dealer retail</t>
        </is>
      </c>
      <c r="I5376" t="inlineStr">
        <is>
          <t>Private buyer</t>
        </is>
      </c>
      <c r="J5376" t="inlineStr">
        <is>
          <t>Ravindra Patil</t>
        </is>
      </c>
      <c r="K5376" s="70" t="n">
        <v>46</v>
      </c>
      <c r="L5376" s="71" t="n">
        <v>2765027.22</v>
      </c>
      <c r="M5376" s="71" t="n">
        <v>127191252.12</v>
      </c>
      <c r="N5376" s="71" t="n">
        <v>6359562.61</v>
      </c>
      <c r="O5376" s="71" t="n">
        <v>120831689.51</v>
      </c>
      <c r="P5376" s="71" t="n">
        <v>105749000.46</v>
      </c>
      <c r="Q5376" s="71" t="n">
        <v>15082689.05</v>
      </c>
      <c r="R5376" t="inlineStr">
        <is>
          <t>TX-04</t>
        </is>
      </c>
      <c r="S5376" t="inlineStr">
        <is>
          <t>Petrol</t>
        </is>
      </c>
      <c r="T5376" s="70" t="n">
        <v>45</v>
      </c>
      <c r="U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TY105368</t>
        </is>
      </c>
      <c r="B5377" s="68" t="n">
        <v>46370</v>
      </c>
      <c r="C5377" s="69" t="n">
        <v>2026</v>
      </c>
      <c r="D5377" t="inlineStr">
        <is>
          <t>Dec</t>
        </is>
      </c>
      <c r="E5377" t="inlineStr">
        <is>
          <t>Japan</t>
        </is>
      </c>
      <c r="F5377" t="inlineStr">
        <is>
          <t>Japan</t>
        </is>
      </c>
      <c r="G5377" t="inlineStr">
        <is>
          <t>Camry</t>
        </is>
      </c>
      <c r="H5377" t="inlineStr">
        <is>
          <t>Dealer retail</t>
        </is>
      </c>
      <c r="I5377" t="inlineStr">
        <is>
          <t>Private buyer</t>
        </is>
      </c>
      <c r="J5377" t="inlineStr">
        <is>
          <t>Ravindra Patil</t>
        </is>
      </c>
      <c r="K5377" s="70" t="n">
        <v>47</v>
      </c>
      <c r="L5377" s="71" t="n">
        <v>4148546.46</v>
      </c>
      <c r="M5377" s="71" t="n">
        <v>194981683.62</v>
      </c>
      <c r="N5377" s="71" t="n">
        <v>3899633.67</v>
      </c>
      <c r="O5377" s="71" t="n">
        <v>191082049.95</v>
      </c>
      <c r="P5377" s="71" t="n">
        <v>152570652.34</v>
      </c>
      <c r="Q5377" s="71" t="n">
        <v>38511397.61</v>
      </c>
      <c r="R5377" t="inlineStr">
        <is>
          <t>TK-01</t>
        </is>
      </c>
      <c r="S5377" t="inlineStr">
        <is>
          <t>Hybrid</t>
        </is>
      </c>
      <c r="T5377" s="70" t="n">
        <v>49</v>
      </c>
      <c r="U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TY105369</t>
        </is>
      </c>
      <c r="B5378" s="68" t="n">
        <v>46370</v>
      </c>
      <c r="C5378" s="69" t="n">
        <v>2026</v>
      </c>
      <c r="D5378" t="inlineStr">
        <is>
          <t>Dec</t>
        </is>
      </c>
      <c r="E5378" t="inlineStr">
        <is>
          <t>Japan</t>
        </is>
      </c>
      <c r="F5378" t="inlineStr">
        <is>
          <t>Japan</t>
        </is>
      </c>
      <c r="G5378" t="inlineStr">
        <is>
          <t>Land Cruiser</t>
        </is>
      </c>
      <c r="H5378" t="inlineStr">
        <is>
          <t>Dealer retail</t>
        </is>
      </c>
      <c r="I5378" t="inlineStr">
        <is>
          <t>Company fleet</t>
        </is>
      </c>
      <c r="J5378" t="inlineStr">
        <is>
          <t>Kofi Mensah</t>
        </is>
      </c>
      <c r="K5378" s="70" t="n">
        <v>53</v>
      </c>
      <c r="L5378" s="71" t="n">
        <v>7268029.46</v>
      </c>
      <c r="M5378" s="71" t="n">
        <v>385205561.38</v>
      </c>
      <c r="N5378" s="71" t="n">
        <v>7704111.23</v>
      </c>
      <c r="O5378" s="71" t="n">
        <v>377501450.15</v>
      </c>
      <c r="P5378" s="71" t="n">
        <v>305628513.14</v>
      </c>
      <c r="Q5378" s="71" t="n">
        <v>71872937.01000001</v>
      </c>
      <c r="R5378" t="inlineStr">
        <is>
          <t>TK-03</t>
        </is>
      </c>
      <c r="S5378" t="inlineStr">
        <is>
          <t>Hybrid</t>
        </is>
      </c>
      <c r="T5378" s="70" t="n">
        <v>57</v>
      </c>
      <c r="U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TY105370</t>
        </is>
      </c>
      <c r="B5379" s="68" t="n">
        <v>46370</v>
      </c>
      <c r="C5379" s="69" t="n">
        <v>2026</v>
      </c>
      <c r="D5379" t="inlineStr">
        <is>
          <t>Dec</t>
        </is>
      </c>
      <c r="E5379" t="inlineStr">
        <is>
          <t>Middle East</t>
        </is>
      </c>
      <c r="F5379" t="inlineStr">
        <is>
          <t>Saudi Arabia</t>
        </is>
      </c>
      <c r="G5379" t="inlineStr">
        <is>
          <t>RAV4</t>
        </is>
      </c>
      <c r="H5379" t="inlineStr">
        <is>
          <t>Dealer retail</t>
        </is>
      </c>
      <c r="I5379" t="inlineStr">
        <is>
          <t>Private buyer</t>
        </is>
      </c>
      <c r="J5379" t="inlineStr">
        <is>
          <t>Emma Clarke</t>
        </is>
      </c>
      <c r="K5379" s="70" t="n">
        <v>5</v>
      </c>
      <c r="L5379" s="71" t="n">
        <v>3760580.55</v>
      </c>
      <c r="M5379" s="71" t="n">
        <v>18802902.75</v>
      </c>
      <c r="N5379" s="71" t="n">
        <v>564087.08</v>
      </c>
      <c r="O5379" s="71" t="n">
        <v>18238815.67</v>
      </c>
      <c r="P5379" s="71" t="n">
        <v>14675365.34</v>
      </c>
      <c r="Q5379" s="71" t="n">
        <v>3563450.33</v>
      </c>
      <c r="R5379" t="inlineStr">
        <is>
          <t>RY-04</t>
        </is>
      </c>
      <c r="S5379" t="inlineStr">
        <is>
          <t>Hybrid</t>
        </is>
      </c>
      <c r="T5379" s="70" t="n">
        <v>5</v>
      </c>
      <c r="U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TY105371</t>
        </is>
      </c>
      <c r="B5380" s="68" t="n">
        <v>46371</v>
      </c>
      <c r="C5380" s="69" t="n">
        <v>2026</v>
      </c>
      <c r="D5380" t="inlineStr">
        <is>
          <t>Dec</t>
        </is>
      </c>
      <c r="E5380" t="inlineStr">
        <is>
          <t>North America</t>
        </is>
      </c>
      <c r="F5380" t="inlineStr">
        <is>
          <t>USA</t>
        </is>
      </c>
      <c r="G5380" t="inlineStr">
        <is>
          <t>Corolla</t>
        </is>
      </c>
      <c r="H5380" t="inlineStr">
        <is>
          <t>Fleet</t>
        </is>
      </c>
      <c r="I5380" t="inlineStr">
        <is>
          <t>Private buyer</t>
        </is>
      </c>
      <c r="J5380" t="inlineStr">
        <is>
          <t>Olivia Brown</t>
        </is>
      </c>
      <c r="K5380" s="70" t="n">
        <v>44</v>
      </c>
      <c r="L5380" s="71" t="n">
        <v>2808956.5</v>
      </c>
      <c r="M5380" s="71" t="n">
        <v>123594086</v>
      </c>
      <c r="N5380" s="71" t="n">
        <v>6179704.3</v>
      </c>
      <c r="O5380" s="71" t="n">
        <v>117414381.7</v>
      </c>
      <c r="P5380" s="71" t="n">
        <v>99441155.03</v>
      </c>
      <c r="Q5380" s="71" t="n">
        <v>17973226.67</v>
      </c>
      <c r="R5380" t="inlineStr">
        <is>
          <t>NY-01</t>
        </is>
      </c>
      <c r="S5380" t="inlineStr">
        <is>
          <t>Hybrid</t>
        </is>
      </c>
      <c r="T5380" s="70" t="n">
        <v>45</v>
      </c>
      <c r="U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TY105372</t>
        </is>
      </c>
      <c r="B5381" s="68" t="n">
        <v>46371</v>
      </c>
      <c r="C5381" s="69" t="n">
        <v>2026</v>
      </c>
      <c r="D5381" t="inlineStr">
        <is>
          <t>Dec</t>
        </is>
      </c>
      <c r="E5381" t="inlineStr">
        <is>
          <t>Japan</t>
        </is>
      </c>
      <c r="F5381" t="inlineStr">
        <is>
          <t>Japan</t>
        </is>
      </c>
      <c r="G5381" t="inlineStr">
        <is>
          <t>RAV4</t>
        </is>
      </c>
      <c r="H5381" t="inlineStr">
        <is>
          <t>Fleet</t>
        </is>
      </c>
      <c r="I5381" t="inlineStr">
        <is>
          <t>Private buyer</t>
        </is>
      </c>
      <c r="J5381" t="inlineStr">
        <is>
          <t>Ana Costa</t>
        </is>
      </c>
      <c r="K5381" s="70" t="n">
        <v>23</v>
      </c>
      <c r="L5381" s="71" t="n">
        <v>3705668.18</v>
      </c>
      <c r="M5381" s="71" t="n">
        <v>85230368.14</v>
      </c>
      <c r="N5381" s="71" t="n">
        <v>1704607.36</v>
      </c>
      <c r="O5381" s="71" t="n">
        <v>83525760.78</v>
      </c>
      <c r="P5381" s="71" t="n">
        <v>67438827.39</v>
      </c>
      <c r="Q5381" s="71" t="n">
        <v>16086933.39</v>
      </c>
      <c r="R5381" t="inlineStr">
        <is>
          <t>OS-04</t>
        </is>
      </c>
      <c r="S5381" t="inlineStr">
        <is>
          <t>Petrol</t>
        </is>
      </c>
      <c r="T5381" s="70" t="n">
        <v>24</v>
      </c>
      <c r="U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TY105373</t>
        </is>
      </c>
      <c r="B5382" s="68" t="n">
        <v>46371</v>
      </c>
      <c r="C5382" s="69" t="n">
        <v>2026</v>
      </c>
      <c r="D5382" t="inlineStr">
        <is>
          <t>Dec</t>
        </is>
      </c>
      <c r="E5382" t="inlineStr">
        <is>
          <t>Asia</t>
        </is>
      </c>
      <c r="F5382" t="inlineStr">
        <is>
          <t>India</t>
        </is>
      </c>
      <c r="G5382" t="inlineStr">
        <is>
          <t>Prius</t>
        </is>
      </c>
      <c r="H5382" t="inlineStr">
        <is>
          <t>Dealer retail</t>
        </is>
      </c>
      <c r="I5382" t="inlineStr">
        <is>
          <t>Company fleet</t>
        </is>
      </c>
      <c r="J5382" t="inlineStr">
        <is>
          <t>Sara Rossi</t>
        </is>
      </c>
      <c r="K5382" s="70" t="n">
        <v>41</v>
      </c>
      <c r="L5382" s="71" t="n">
        <v>3493792.65</v>
      </c>
      <c r="M5382" s="71" t="n">
        <v>143245498.65</v>
      </c>
      <c r="N5382" s="71" t="n">
        <v>7162274.93</v>
      </c>
      <c r="O5382" s="71" t="n">
        <v>136083223.72</v>
      </c>
      <c r="P5382" s="71" t="n">
        <v>117796706.98</v>
      </c>
      <c r="Q5382" s="71" t="n">
        <v>18286516.74</v>
      </c>
      <c r="R5382" t="inlineStr">
        <is>
          <t>PU-03</t>
        </is>
      </c>
      <c r="S5382" t="inlineStr">
        <is>
          <t>Hybrid</t>
        </is>
      </c>
      <c r="T5382" s="70" t="n">
        <v>45</v>
      </c>
      <c r="U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TY105374</t>
        </is>
      </c>
      <c r="B5383" s="68" t="n">
        <v>46371</v>
      </c>
      <c r="C5383" s="69" t="n">
        <v>2026</v>
      </c>
      <c r="D5383" t="inlineStr">
        <is>
          <t>Dec</t>
        </is>
      </c>
      <c r="E5383" t="inlineStr">
        <is>
          <t>Japan</t>
        </is>
      </c>
      <c r="F5383" t="inlineStr">
        <is>
          <t>Japan</t>
        </is>
      </c>
      <c r="G5383" t="inlineStr">
        <is>
          <t>Corolla</t>
        </is>
      </c>
      <c r="H5383" t="inlineStr">
        <is>
          <t>Dealer retail</t>
        </is>
      </c>
      <c r="I5383" t="inlineStr">
        <is>
          <t>Private buyer</t>
        </is>
      </c>
      <c r="J5383" t="inlineStr">
        <is>
          <t>Omar Haddad</t>
        </is>
      </c>
      <c r="K5383" s="70" t="n">
        <v>13</v>
      </c>
      <c r="L5383" s="71" t="n">
        <v>2912991.07</v>
      </c>
      <c r="M5383" s="71" t="n">
        <v>37868883.91</v>
      </c>
      <c r="N5383" s="71" t="n">
        <v>757377.6800000001</v>
      </c>
      <c r="O5383" s="71" t="n">
        <v>37111506.23</v>
      </c>
      <c r="P5383" s="71" t="n">
        <v>29371202.21</v>
      </c>
      <c r="Q5383" s="71" t="n">
        <v>7740304.02</v>
      </c>
      <c r="R5383" t="inlineStr">
        <is>
          <t>OS-02</t>
        </is>
      </c>
      <c r="S5383" t="inlineStr">
        <is>
          <t>Hybrid</t>
        </is>
      </c>
      <c r="T5383" s="70" t="n">
        <v>14</v>
      </c>
      <c r="U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TY105375</t>
        </is>
      </c>
      <c r="B5384" s="68" t="n">
        <v>46371</v>
      </c>
      <c r="C5384" s="69" t="n">
        <v>2026</v>
      </c>
      <c r="D5384" t="inlineStr">
        <is>
          <t>Dec</t>
        </is>
      </c>
      <c r="E5384" t="inlineStr">
        <is>
          <t>North America</t>
        </is>
      </c>
      <c r="F5384" t="inlineStr">
        <is>
          <t>Canada</t>
        </is>
      </c>
      <c r="G5384" t="inlineStr">
        <is>
          <t>bZ4X</t>
        </is>
      </c>
      <c r="H5384" t="inlineStr">
        <is>
          <t>Fleet</t>
        </is>
      </c>
      <c r="I5384" t="inlineStr">
        <is>
          <t>Private buyer</t>
        </is>
      </c>
      <c r="J5384" t="inlineStr">
        <is>
          <t>Noah Smith</t>
        </is>
      </c>
      <c r="K5384" s="70" t="n">
        <v>23</v>
      </c>
      <c r="L5384" s="71" t="n">
        <v>6918284.14</v>
      </c>
      <c r="M5384" s="71" t="n">
        <v>159120535.22</v>
      </c>
      <c r="N5384" s="71" t="n">
        <v>0</v>
      </c>
      <c r="O5384" s="71" t="n">
        <v>159120535.22</v>
      </c>
      <c r="P5384" s="71" t="n">
        <v>129142012.79</v>
      </c>
      <c r="Q5384" s="71" t="n">
        <v>29978522.43</v>
      </c>
      <c r="R5384" t="inlineStr">
        <is>
          <t>TO-04</t>
        </is>
      </c>
      <c r="S5384" t="inlineStr">
        <is>
          <t>EV</t>
        </is>
      </c>
      <c r="T5384" s="70" t="n">
        <v>22</v>
      </c>
      <c r="U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TY105376</t>
        </is>
      </c>
      <c r="B5385" s="68" t="n">
        <v>46371</v>
      </c>
      <c r="C5385" s="69" t="n">
        <v>2026</v>
      </c>
      <c r="D5385" t="inlineStr">
        <is>
          <t>Dec</t>
        </is>
      </c>
      <c r="E5385" t="inlineStr">
        <is>
          <t>North America</t>
        </is>
      </c>
      <c r="F5385" t="inlineStr">
        <is>
          <t>USA</t>
        </is>
      </c>
      <c r="G5385" t="inlineStr">
        <is>
          <t>Prius</t>
        </is>
      </c>
      <c r="H5385" t="inlineStr">
        <is>
          <t>Dealer retail</t>
        </is>
      </c>
      <c r="I5385" t="inlineStr">
        <is>
          <t>Private buyer</t>
        </is>
      </c>
      <c r="J5385" t="inlineStr">
        <is>
          <t>Shraddha Kulkarni</t>
        </is>
      </c>
      <c r="K5385" s="70" t="n">
        <v>27</v>
      </c>
      <c r="L5385" s="71" t="n">
        <v>3884747.26</v>
      </c>
      <c r="M5385" s="71" t="n">
        <v>104888176.02</v>
      </c>
      <c r="N5385" s="71" t="n">
        <v>0</v>
      </c>
      <c r="O5385" s="71" t="n">
        <v>104888176.02</v>
      </c>
      <c r="P5385" s="71" t="n">
        <v>74592579.89</v>
      </c>
      <c r="Q5385" s="71" t="n">
        <v>30295596.13</v>
      </c>
      <c r="R5385" t="inlineStr">
        <is>
          <t>TX-01</t>
        </is>
      </c>
      <c r="S5385" t="inlineStr">
        <is>
          <t>Hybrid</t>
        </is>
      </c>
      <c r="T5385" s="70" t="n">
        <v>26</v>
      </c>
      <c r="U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TY105377</t>
        </is>
      </c>
      <c r="B5386" s="68" t="n">
        <v>46371</v>
      </c>
      <c r="C5386" s="69" t="n">
        <v>2026</v>
      </c>
      <c r="D5386" t="inlineStr">
        <is>
          <t>Dec</t>
        </is>
      </c>
      <c r="E5386" t="inlineStr">
        <is>
          <t>Asia</t>
        </is>
      </c>
      <c r="F5386" t="inlineStr">
        <is>
          <t>India</t>
        </is>
      </c>
      <c r="G5386" t="inlineStr">
        <is>
          <t>Corolla</t>
        </is>
      </c>
      <c r="H5386" t="inlineStr">
        <is>
          <t>Dealer retail</t>
        </is>
      </c>
      <c r="I5386" t="inlineStr">
        <is>
          <t>Private buyer</t>
        </is>
      </c>
      <c r="J5386" t="inlineStr">
        <is>
          <t>Fatima Al-Saud</t>
        </is>
      </c>
      <c r="K5386" s="70" t="n">
        <v>38</v>
      </c>
      <c r="L5386" s="71" t="n">
        <v>2909024.75</v>
      </c>
      <c r="M5386" s="71" t="n">
        <v>110542940.5</v>
      </c>
      <c r="N5386" s="71" t="n">
        <v>0</v>
      </c>
      <c r="O5386" s="71" t="n">
        <v>110542940.5</v>
      </c>
      <c r="P5386" s="71" t="n">
        <v>90496566.03</v>
      </c>
      <c r="Q5386" s="71" t="n">
        <v>20046374.47</v>
      </c>
      <c r="R5386" t="inlineStr">
        <is>
          <t>PU-04</t>
        </is>
      </c>
      <c r="S5386" t="inlineStr">
        <is>
          <t>Hybrid</t>
        </is>
      </c>
      <c r="T5386" s="70" t="n">
        <v>39</v>
      </c>
      <c r="U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TY105378</t>
        </is>
      </c>
      <c r="B5387" s="68" t="n">
        <v>46371</v>
      </c>
      <c r="C5387" s="69" t="n">
        <v>2026</v>
      </c>
      <c r="D5387" t="inlineStr">
        <is>
          <t>Dec</t>
        </is>
      </c>
      <c r="E5387" t="inlineStr">
        <is>
          <t>North America</t>
        </is>
      </c>
      <c r="F5387" t="inlineStr">
        <is>
          <t>Canada</t>
        </is>
      </c>
      <c r="G5387" t="inlineStr">
        <is>
          <t>RAV4</t>
        </is>
      </c>
      <c r="H5387" t="inlineStr">
        <is>
          <t>Dealer retail</t>
        </is>
      </c>
      <c r="I5387" t="inlineStr">
        <is>
          <t>Private buyer</t>
        </is>
      </c>
      <c r="J5387" t="inlineStr">
        <is>
          <t>Shraddha Kulkarni</t>
        </is>
      </c>
      <c r="K5387" s="70" t="n">
        <v>49</v>
      </c>
      <c r="L5387" s="71" t="n">
        <v>3856895.07</v>
      </c>
      <c r="M5387" s="71" t="n">
        <v>188987858.43</v>
      </c>
      <c r="N5387" s="71" t="n">
        <v>9449392.92</v>
      </c>
      <c r="O5387" s="71" t="n">
        <v>179538465.51</v>
      </c>
      <c r="P5387" s="71" t="n">
        <v>141585251.4</v>
      </c>
      <c r="Q5387" s="71" t="n">
        <v>37953214.11</v>
      </c>
      <c r="R5387" t="inlineStr">
        <is>
          <t>TO-03</t>
        </is>
      </c>
      <c r="S5387" t="inlineStr">
        <is>
          <t>Petrol</t>
        </is>
      </c>
      <c r="T5387" s="70" t="n">
        <v>50</v>
      </c>
      <c r="U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TY105379</t>
        </is>
      </c>
      <c r="B5388" s="68" t="n">
        <v>46371</v>
      </c>
      <c r="C5388" s="69" t="n">
        <v>2026</v>
      </c>
      <c r="D5388" t="inlineStr">
        <is>
          <t>Dec</t>
        </is>
      </c>
      <c r="E5388" t="inlineStr">
        <is>
          <t>Europe</t>
        </is>
      </c>
      <c r="F5388" t="inlineStr">
        <is>
          <t>France</t>
        </is>
      </c>
      <c r="G5388" t="inlineStr">
        <is>
          <t>Land Cruiser</t>
        </is>
      </c>
      <c r="H5388" t="inlineStr">
        <is>
          <t>Online reservation</t>
        </is>
      </c>
      <c r="I5388" t="inlineStr">
        <is>
          <t>Company fleet</t>
        </is>
      </c>
      <c r="J5388" t="inlineStr">
        <is>
          <t>Sophie Müller</t>
        </is>
      </c>
      <c r="K5388" s="70" t="n">
        <v>16</v>
      </c>
      <c r="L5388" s="71" t="n">
        <v>7365482.62</v>
      </c>
      <c r="M5388" s="71" t="n">
        <v>117847721.92</v>
      </c>
      <c r="N5388" s="71" t="n">
        <v>3535431.66</v>
      </c>
      <c r="O5388" s="71" t="n">
        <v>114312290.26</v>
      </c>
      <c r="P5388" s="71" t="n">
        <v>88446633.61</v>
      </c>
      <c r="Q5388" s="71" t="n">
        <v>25865656.65</v>
      </c>
      <c r="R5388" t="inlineStr">
        <is>
          <t>PA-01</t>
        </is>
      </c>
      <c r="S5388" t="inlineStr">
        <is>
          <t>Hybrid</t>
        </is>
      </c>
      <c r="T5388" s="70" t="n">
        <v>15</v>
      </c>
      <c r="U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TY105380</t>
        </is>
      </c>
      <c r="B5389" s="68" t="n">
        <v>46371</v>
      </c>
      <c r="C5389" s="69" t="n">
        <v>2026</v>
      </c>
      <c r="D5389" t="inlineStr">
        <is>
          <t>Dec</t>
        </is>
      </c>
      <c r="E5389" t="inlineStr">
        <is>
          <t>Asia</t>
        </is>
      </c>
      <c r="F5389" t="inlineStr">
        <is>
          <t>India</t>
        </is>
      </c>
      <c r="G5389" t="inlineStr">
        <is>
          <t>RAV4</t>
        </is>
      </c>
      <c r="H5389" t="inlineStr">
        <is>
          <t>Online reservation</t>
        </is>
      </c>
      <c r="I5389" t="inlineStr">
        <is>
          <t>Private buyer</t>
        </is>
      </c>
      <c r="J5389" t="inlineStr">
        <is>
          <t>Yuki Sato</t>
        </is>
      </c>
      <c r="K5389" s="70" t="n">
        <v>47</v>
      </c>
      <c r="L5389" s="71" t="n">
        <v>3742144.11</v>
      </c>
      <c r="M5389" s="71" t="n">
        <v>175880773.17</v>
      </c>
      <c r="N5389" s="71" t="n">
        <v>8794038.66</v>
      </c>
      <c r="O5389" s="71" t="n">
        <v>167086734.51</v>
      </c>
      <c r="P5389" s="71" t="n">
        <v>136380932.95</v>
      </c>
      <c r="Q5389" s="71" t="n">
        <v>30705801.56</v>
      </c>
      <c r="R5389" t="inlineStr">
        <is>
          <t>PU-03</t>
        </is>
      </c>
      <c r="S5389" t="inlineStr">
        <is>
          <t>Hybrid</t>
        </is>
      </c>
      <c r="T5389" s="70" t="n">
        <v>51</v>
      </c>
      <c r="U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TY105381</t>
        </is>
      </c>
      <c r="B5390" s="68" t="n">
        <v>46372</v>
      </c>
      <c r="C5390" s="69" t="n">
        <v>2026</v>
      </c>
      <c r="D5390" t="inlineStr">
        <is>
          <t>Dec</t>
        </is>
      </c>
      <c r="E5390" t="inlineStr">
        <is>
          <t>Middle East</t>
        </is>
      </c>
      <c r="F5390" t="inlineStr">
        <is>
          <t>UAE</t>
        </is>
      </c>
      <c r="G5390" t="inlineStr">
        <is>
          <t>Corolla</t>
        </is>
      </c>
      <c r="H5390" t="inlineStr">
        <is>
          <t>Fleet</t>
        </is>
      </c>
      <c r="I5390" t="inlineStr">
        <is>
          <t>Private buyer</t>
        </is>
      </c>
      <c r="J5390" t="inlineStr">
        <is>
          <t>Wei Chen</t>
        </is>
      </c>
      <c r="K5390" s="70" t="n">
        <v>46</v>
      </c>
      <c r="L5390" s="71" t="n">
        <v>2730871.83</v>
      </c>
      <c r="M5390" s="71" t="n">
        <v>125620104.18</v>
      </c>
      <c r="N5390" s="71" t="n">
        <v>0</v>
      </c>
      <c r="O5390" s="71" t="n">
        <v>125620104.18</v>
      </c>
      <c r="P5390" s="71" t="n">
        <v>101858758.99</v>
      </c>
      <c r="Q5390" s="71" t="n">
        <v>23761345.19</v>
      </c>
      <c r="R5390" t="inlineStr">
        <is>
          <t>DB-01</t>
        </is>
      </c>
      <c r="S5390" t="inlineStr">
        <is>
          <t>Petrol</t>
        </is>
      </c>
      <c r="T5390" s="70" t="n">
        <v>51</v>
      </c>
      <c r="U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TY105382</t>
        </is>
      </c>
      <c r="B5391" s="68" t="n">
        <v>46372</v>
      </c>
      <c r="C5391" s="69" t="n">
        <v>2026</v>
      </c>
      <c r="D5391" t="inlineStr">
        <is>
          <t>Dec</t>
        </is>
      </c>
      <c r="E5391" t="inlineStr">
        <is>
          <t>Asia</t>
        </is>
      </c>
      <c r="F5391" t="inlineStr">
        <is>
          <t>Thailand</t>
        </is>
      </c>
      <c r="G5391" t="inlineStr">
        <is>
          <t>RAV4</t>
        </is>
      </c>
      <c r="H5391" t="inlineStr">
        <is>
          <t>Dealer retail</t>
        </is>
      </c>
      <c r="I5391" t="inlineStr">
        <is>
          <t>Private buyer</t>
        </is>
      </c>
      <c r="J5391" t="inlineStr">
        <is>
          <t>Lucas Martin</t>
        </is>
      </c>
      <c r="K5391" s="70" t="n">
        <v>26</v>
      </c>
      <c r="L5391" s="71" t="n">
        <v>3596352.36</v>
      </c>
      <c r="M5391" s="71" t="n">
        <v>93505161.36</v>
      </c>
      <c r="N5391" s="71" t="n">
        <v>2805154.84</v>
      </c>
      <c r="O5391" s="71" t="n">
        <v>90700006.52</v>
      </c>
      <c r="P5391" s="71" t="n">
        <v>75848449.67</v>
      </c>
      <c r="Q5391" s="71" t="n">
        <v>14851556.85</v>
      </c>
      <c r="R5391" t="inlineStr">
        <is>
          <t>BK-01</t>
        </is>
      </c>
      <c r="S5391" t="inlineStr">
        <is>
          <t>Petrol</t>
        </is>
      </c>
      <c r="T5391" s="70" t="n">
        <v>28</v>
      </c>
      <c r="U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TY105383</t>
        </is>
      </c>
      <c r="B5392" s="68" t="n">
        <v>46372</v>
      </c>
      <c r="C5392" s="69" t="n">
        <v>2026</v>
      </c>
      <c r="D5392" t="inlineStr">
        <is>
          <t>Dec</t>
        </is>
      </c>
      <c r="E5392" t="inlineStr">
        <is>
          <t>North America</t>
        </is>
      </c>
      <c r="F5392" t="inlineStr">
        <is>
          <t>USA</t>
        </is>
      </c>
      <c r="G5392" t="inlineStr">
        <is>
          <t>bZ4X</t>
        </is>
      </c>
      <c r="H5392" t="inlineStr">
        <is>
          <t>Dealer retail</t>
        </is>
      </c>
      <c r="I5392" t="inlineStr">
        <is>
          <t>Private buyer</t>
        </is>
      </c>
      <c r="J5392" t="inlineStr">
        <is>
          <t>Emma Clarke</t>
        </is>
      </c>
      <c r="K5392" s="70" t="n">
        <v>8</v>
      </c>
      <c r="L5392" s="71" t="n">
        <v>7099414.85</v>
      </c>
      <c r="M5392" s="71" t="n">
        <v>56795318.8</v>
      </c>
      <c r="N5392" s="71" t="n">
        <v>2839765.94</v>
      </c>
      <c r="O5392" s="71" t="n">
        <v>53955552.86</v>
      </c>
      <c r="P5392" s="71" t="n">
        <v>43071908.21</v>
      </c>
      <c r="Q5392" s="71" t="n">
        <v>10883644.65</v>
      </c>
      <c r="R5392" t="inlineStr">
        <is>
          <t>TX-04</t>
        </is>
      </c>
      <c r="S5392" t="inlineStr">
        <is>
          <t>EV</t>
        </is>
      </c>
      <c r="T5392" s="70" t="n">
        <v>8</v>
      </c>
      <c r="U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TY105384</t>
        </is>
      </c>
      <c r="B5393" s="68" t="n">
        <v>46372</v>
      </c>
      <c r="C5393" s="69" t="n">
        <v>2026</v>
      </c>
      <c r="D5393" t="inlineStr">
        <is>
          <t>Dec</t>
        </is>
      </c>
      <c r="E5393" t="inlineStr">
        <is>
          <t>Japan</t>
        </is>
      </c>
      <c r="F5393" t="inlineStr">
        <is>
          <t>Japan</t>
        </is>
      </c>
      <c r="G5393" t="inlineStr">
        <is>
          <t>Hilux</t>
        </is>
      </c>
      <c r="H5393" t="inlineStr">
        <is>
          <t>Dealer retail</t>
        </is>
      </c>
      <c r="I5393" t="inlineStr">
        <is>
          <t>Private buyer</t>
        </is>
      </c>
      <c r="J5393" t="inlineStr">
        <is>
          <t>Fatima Al-Saud</t>
        </is>
      </c>
      <c r="K5393" s="70" t="n">
        <v>11</v>
      </c>
      <c r="L5393" s="71" t="n">
        <v>4159735.15</v>
      </c>
      <c r="M5393" s="71" t="n">
        <v>45757086.65</v>
      </c>
      <c r="N5393" s="71" t="n">
        <v>2287854.33</v>
      </c>
      <c r="O5393" s="71" t="n">
        <v>43469232.32</v>
      </c>
      <c r="P5393" s="71" t="n">
        <v>34871056.14</v>
      </c>
      <c r="Q5393" s="71" t="n">
        <v>8598176.18</v>
      </c>
      <c r="R5393" t="inlineStr">
        <is>
          <t>TK-04</t>
        </is>
      </c>
      <c r="S5393" t="inlineStr">
        <is>
          <t>Petrol</t>
        </is>
      </c>
      <c r="T5393" s="70" t="n">
        <v>11</v>
      </c>
      <c r="U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TY105385</t>
        </is>
      </c>
      <c r="B5394" s="68" t="n">
        <v>46372</v>
      </c>
      <c r="C5394" s="69" t="n">
        <v>2026</v>
      </c>
      <c r="D5394" t="inlineStr">
        <is>
          <t>Dec</t>
        </is>
      </c>
      <c r="E5394" t="inlineStr">
        <is>
          <t>Europe</t>
        </is>
      </c>
      <c r="F5394" t="inlineStr">
        <is>
          <t>France</t>
        </is>
      </c>
      <c r="G5394" t="inlineStr">
        <is>
          <t>RAV4</t>
        </is>
      </c>
      <c r="H5394" t="inlineStr">
        <is>
          <t>Fleet</t>
        </is>
      </c>
      <c r="I5394" t="inlineStr">
        <is>
          <t>Private buyer</t>
        </is>
      </c>
      <c r="J5394" t="inlineStr">
        <is>
          <t>Sara Rossi</t>
        </is>
      </c>
      <c r="K5394" s="70" t="n">
        <v>2</v>
      </c>
      <c r="L5394" s="71" t="n">
        <v>3868896.43</v>
      </c>
      <c r="M5394" s="71" t="n">
        <v>7737792.86</v>
      </c>
      <c r="N5394" s="71" t="n">
        <v>154755.86</v>
      </c>
      <c r="O5394" s="71" t="n">
        <v>7583037</v>
      </c>
      <c r="P5394" s="71" t="n">
        <v>5754610.82</v>
      </c>
      <c r="Q5394" s="71" t="n">
        <v>1828426.18</v>
      </c>
      <c r="R5394" t="inlineStr">
        <is>
          <t>PA-03</t>
        </is>
      </c>
      <c r="S5394" t="inlineStr">
        <is>
          <t>Petrol</t>
        </is>
      </c>
      <c r="T5394" s="70" t="n">
        <v>2</v>
      </c>
      <c r="U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TY105386</t>
        </is>
      </c>
      <c r="B5395" s="68" t="n">
        <v>46372</v>
      </c>
      <c r="C5395" s="69" t="n">
        <v>2026</v>
      </c>
      <c r="D5395" t="inlineStr">
        <is>
          <t>Dec</t>
        </is>
      </c>
      <c r="E5395" t="inlineStr">
        <is>
          <t>Japan</t>
        </is>
      </c>
      <c r="F5395" t="inlineStr">
        <is>
          <t>Japan</t>
        </is>
      </c>
      <c r="G5395" t="inlineStr">
        <is>
          <t>Camry</t>
        </is>
      </c>
      <c r="H5395" t="inlineStr">
        <is>
          <t>Dealer retail</t>
        </is>
      </c>
      <c r="I5395" t="inlineStr">
        <is>
          <t>Private buyer</t>
        </is>
      </c>
      <c r="J5395" t="inlineStr">
        <is>
          <t>Mei Lin</t>
        </is>
      </c>
      <c r="K5395" s="70" t="n">
        <v>22</v>
      </c>
      <c r="L5395" s="71" t="n">
        <v>3959180.89</v>
      </c>
      <c r="M5395" s="71" t="n">
        <v>87101979.58</v>
      </c>
      <c r="N5395" s="71" t="n">
        <v>1742039.59</v>
      </c>
      <c r="O5395" s="71" t="n">
        <v>85359939.98999999</v>
      </c>
      <c r="P5395" s="71" t="n">
        <v>67851587.86</v>
      </c>
      <c r="Q5395" s="71" t="n">
        <v>17508352.13</v>
      </c>
      <c r="R5395" t="inlineStr">
        <is>
          <t>TK-01</t>
        </is>
      </c>
      <c r="S5395" t="inlineStr">
        <is>
          <t>Hybrid</t>
        </is>
      </c>
      <c r="T5395" s="70" t="n">
        <v>23</v>
      </c>
      <c r="U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TY105387</t>
        </is>
      </c>
      <c r="B5396" s="68" t="n">
        <v>46372</v>
      </c>
      <c r="C5396" s="69" t="n">
        <v>2026</v>
      </c>
      <c r="D5396" t="inlineStr">
        <is>
          <t>Dec</t>
        </is>
      </c>
      <c r="E5396" t="inlineStr">
        <is>
          <t>North America</t>
        </is>
      </c>
      <c r="F5396" t="inlineStr">
        <is>
          <t>USA</t>
        </is>
      </c>
      <c r="G5396" t="inlineStr">
        <is>
          <t>Corolla</t>
        </is>
      </c>
      <c r="H5396" t="inlineStr">
        <is>
          <t>Dealer retail</t>
        </is>
      </c>
      <c r="I5396" t="inlineStr">
        <is>
          <t>Private buyer</t>
        </is>
      </c>
      <c r="J5396" t="inlineStr">
        <is>
          <t>Ana Costa</t>
        </is>
      </c>
      <c r="K5396" s="70" t="n">
        <v>51</v>
      </c>
      <c r="L5396" s="71" t="n">
        <v>2911106.61</v>
      </c>
      <c r="M5396" s="71" t="n">
        <v>148466437.11</v>
      </c>
      <c r="N5396" s="71" t="n">
        <v>7423321.86</v>
      </c>
      <c r="O5396" s="71" t="n">
        <v>141043115.25</v>
      </c>
      <c r="P5396" s="71" t="n">
        <v>115426733.64</v>
      </c>
      <c r="Q5396" s="71" t="n">
        <v>25616381.61</v>
      </c>
      <c r="R5396" t="inlineStr">
        <is>
          <t>LA-02</t>
        </is>
      </c>
      <c r="S5396" t="inlineStr">
        <is>
          <t>Hybrid</t>
        </is>
      </c>
      <c r="T5396" s="70" t="n">
        <v>49</v>
      </c>
      <c r="U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TY105388</t>
        </is>
      </c>
      <c r="B5397" s="68" t="n">
        <v>46372</v>
      </c>
      <c r="C5397" s="69" t="n">
        <v>2026</v>
      </c>
      <c r="D5397" t="inlineStr">
        <is>
          <t>Dec</t>
        </is>
      </c>
      <c r="E5397" t="inlineStr">
        <is>
          <t>Middle East</t>
        </is>
      </c>
      <c r="F5397" t="inlineStr">
        <is>
          <t>UAE</t>
        </is>
      </c>
      <c r="G5397" t="inlineStr">
        <is>
          <t>Corolla</t>
        </is>
      </c>
      <c r="H5397" t="inlineStr">
        <is>
          <t>Dealer retail</t>
        </is>
      </c>
      <c r="I5397" t="inlineStr">
        <is>
          <t>Private buyer</t>
        </is>
      </c>
      <c r="J5397" t="inlineStr">
        <is>
          <t>Kofi Mensah</t>
        </is>
      </c>
      <c r="K5397" s="70" t="n">
        <v>18</v>
      </c>
      <c r="L5397" s="71" t="n">
        <v>2900721.79</v>
      </c>
      <c r="M5397" s="71" t="n">
        <v>52212992.22</v>
      </c>
      <c r="N5397" s="71" t="n">
        <v>1044259.84</v>
      </c>
      <c r="O5397" s="71" t="n">
        <v>51168732.38</v>
      </c>
      <c r="P5397" s="71" t="n">
        <v>40607102.12</v>
      </c>
      <c r="Q5397" s="71" t="n">
        <v>10561630.26</v>
      </c>
      <c r="R5397" t="inlineStr">
        <is>
          <t>DB-04</t>
        </is>
      </c>
      <c r="S5397" t="inlineStr">
        <is>
          <t>Hybrid</t>
        </is>
      </c>
      <c r="T5397" s="70" t="n">
        <v>20</v>
      </c>
      <c r="U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TY105389</t>
        </is>
      </c>
      <c r="B5398" s="68" t="n">
        <v>46372</v>
      </c>
      <c r="C5398" s="69" t="n">
        <v>2026</v>
      </c>
      <c r="D5398" t="inlineStr">
        <is>
          <t>Dec</t>
        </is>
      </c>
      <c r="E5398" t="inlineStr">
        <is>
          <t>Europe</t>
        </is>
      </c>
      <c r="F5398" t="inlineStr">
        <is>
          <t>UK</t>
        </is>
      </c>
      <c r="G5398" t="inlineStr">
        <is>
          <t>Corolla</t>
        </is>
      </c>
      <c r="H5398" t="inlineStr">
        <is>
          <t>Dealer retail</t>
        </is>
      </c>
      <c r="I5398" t="inlineStr">
        <is>
          <t>Private buyer</t>
        </is>
      </c>
      <c r="J5398" t="inlineStr">
        <is>
          <t>Ruhi Shaikh</t>
        </is>
      </c>
      <c r="K5398" s="70" t="n">
        <v>17</v>
      </c>
      <c r="L5398" s="71" t="n">
        <v>2885588.16</v>
      </c>
      <c r="M5398" s="71" t="n">
        <v>49054998.72</v>
      </c>
      <c r="N5398" s="71" t="n">
        <v>0</v>
      </c>
      <c r="O5398" s="71" t="n">
        <v>49054998.72</v>
      </c>
      <c r="P5398" s="71" t="n">
        <v>39278527.72</v>
      </c>
      <c r="Q5398" s="71" t="n">
        <v>9776471</v>
      </c>
      <c r="R5398" t="inlineStr">
        <is>
          <t>LN-01</t>
        </is>
      </c>
      <c r="S5398" t="inlineStr">
        <is>
          <t>Hybrid</t>
        </is>
      </c>
      <c r="T5398" s="70" t="n">
        <v>16</v>
      </c>
      <c r="U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TY105390</t>
        </is>
      </c>
      <c r="B5399" s="68" t="n">
        <v>46372</v>
      </c>
      <c r="C5399" s="69" t="n">
        <v>2026</v>
      </c>
      <c r="D5399" t="inlineStr">
        <is>
          <t>Dec</t>
        </is>
      </c>
      <c r="E5399" t="inlineStr">
        <is>
          <t>North America</t>
        </is>
      </c>
      <c r="F5399" t="inlineStr">
        <is>
          <t>USA</t>
        </is>
      </c>
      <c r="G5399" t="inlineStr">
        <is>
          <t>RAV4</t>
        </is>
      </c>
      <c r="H5399" t="inlineStr">
        <is>
          <t>Online reservation</t>
        </is>
      </c>
      <c r="I5399" t="inlineStr">
        <is>
          <t>Private buyer</t>
        </is>
      </c>
      <c r="J5399" t="inlineStr">
        <is>
          <t>Shraddha Kulkarni</t>
        </is>
      </c>
      <c r="K5399" s="70" t="n">
        <v>12</v>
      </c>
      <c r="L5399" s="71" t="n">
        <v>3851674.93</v>
      </c>
      <c r="M5399" s="71" t="n">
        <v>46220099.16</v>
      </c>
      <c r="N5399" s="71" t="n">
        <v>0</v>
      </c>
      <c r="O5399" s="71" t="n">
        <v>46220099.16</v>
      </c>
      <c r="P5399" s="71" t="n">
        <v>33248967.13</v>
      </c>
      <c r="Q5399" s="71" t="n">
        <v>12971132.03</v>
      </c>
      <c r="R5399" t="inlineStr">
        <is>
          <t>TX-01</t>
        </is>
      </c>
      <c r="S5399" t="inlineStr">
        <is>
          <t>Hybrid</t>
        </is>
      </c>
      <c r="T5399" s="70" t="n">
        <v>12</v>
      </c>
      <c r="U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TY105391</t>
        </is>
      </c>
      <c r="B5400" s="68" t="n">
        <v>46372</v>
      </c>
      <c r="C5400" s="69" t="n">
        <v>2026</v>
      </c>
      <c r="D5400" t="inlineStr">
        <is>
          <t>Dec</t>
        </is>
      </c>
      <c r="E5400" t="inlineStr">
        <is>
          <t>Asia</t>
        </is>
      </c>
      <c r="F5400" t="inlineStr">
        <is>
          <t>Indonesia</t>
        </is>
      </c>
      <c r="G5400" t="inlineStr">
        <is>
          <t>Hilux</t>
        </is>
      </c>
      <c r="H5400" t="inlineStr">
        <is>
          <t>Dealer retail</t>
        </is>
      </c>
      <c r="I5400" t="inlineStr">
        <is>
          <t>Private buyer</t>
        </is>
      </c>
      <c r="J5400" t="inlineStr">
        <is>
          <t>Sara Rossi</t>
        </is>
      </c>
      <c r="K5400" s="70" t="n">
        <v>20</v>
      </c>
      <c r="L5400" s="71" t="n">
        <v>4221991.28</v>
      </c>
      <c r="M5400" s="71" t="n">
        <v>84439825.59999999</v>
      </c>
      <c r="N5400" s="71" t="n">
        <v>1688796.51</v>
      </c>
      <c r="O5400" s="71" t="n">
        <v>82751029.09</v>
      </c>
      <c r="P5400" s="71" t="n">
        <v>66530823.73</v>
      </c>
      <c r="Q5400" s="71" t="n">
        <v>16220205.36</v>
      </c>
      <c r="R5400" t="inlineStr">
        <is>
          <t>JK-04</t>
        </is>
      </c>
      <c r="S5400" t="inlineStr">
        <is>
          <t>Diesel</t>
        </is>
      </c>
      <c r="T5400" s="70" t="n">
        <v>21</v>
      </c>
      <c r="U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TY105392</t>
        </is>
      </c>
      <c r="B5401" s="68" t="n">
        <v>46373</v>
      </c>
      <c r="C5401" s="69" t="n">
        <v>2026</v>
      </c>
      <c r="D5401" t="inlineStr">
        <is>
          <t>Dec</t>
        </is>
      </c>
      <c r="E5401" t="inlineStr">
        <is>
          <t>Asia</t>
        </is>
      </c>
      <c r="F5401" t="inlineStr">
        <is>
          <t>Thailand</t>
        </is>
      </c>
      <c r="G5401" t="inlineStr">
        <is>
          <t>RAV4</t>
        </is>
      </c>
      <c r="H5401" t="inlineStr">
        <is>
          <t>Dealer retail</t>
        </is>
      </c>
      <c r="I5401" t="inlineStr">
        <is>
          <t>Private buyer</t>
        </is>
      </c>
      <c r="J5401" t="inlineStr">
        <is>
          <t>Yuki Sato</t>
        </is>
      </c>
      <c r="K5401" s="70" t="n">
        <v>37</v>
      </c>
      <c r="L5401" s="71" t="n">
        <v>3794760.94</v>
      </c>
      <c r="M5401" s="71" t="n">
        <v>140406154.78</v>
      </c>
      <c r="N5401" s="71" t="n">
        <v>2808123.1</v>
      </c>
      <c r="O5401" s="71" t="n">
        <v>137598031.68</v>
      </c>
      <c r="P5401" s="71" t="n">
        <v>102812810.56</v>
      </c>
      <c r="Q5401" s="71" t="n">
        <v>34785221.12</v>
      </c>
      <c r="R5401" t="inlineStr">
        <is>
          <t>BK-03</t>
        </is>
      </c>
      <c r="S5401" t="inlineStr">
        <is>
          <t>Hybrid</t>
        </is>
      </c>
      <c r="T5401" s="70" t="n">
        <v>36</v>
      </c>
      <c r="U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TY105393</t>
        </is>
      </c>
      <c r="B5402" s="68" t="n">
        <v>46373</v>
      </c>
      <c r="C5402" s="69" t="n">
        <v>2026</v>
      </c>
      <c r="D5402" t="inlineStr">
        <is>
          <t>Dec</t>
        </is>
      </c>
      <c r="E5402" t="inlineStr">
        <is>
          <t>Asia</t>
        </is>
      </c>
      <c r="F5402" t="inlineStr">
        <is>
          <t>India</t>
        </is>
      </c>
      <c r="G5402" t="inlineStr">
        <is>
          <t>Camry</t>
        </is>
      </c>
      <c r="H5402" t="inlineStr">
        <is>
          <t>Dealer retail</t>
        </is>
      </c>
      <c r="I5402" t="inlineStr">
        <is>
          <t>Private buyer</t>
        </is>
      </c>
      <c r="J5402" t="inlineStr">
        <is>
          <t>Kofi Mensah</t>
        </is>
      </c>
      <c r="K5402" s="70" t="n">
        <v>46</v>
      </c>
      <c r="L5402" s="71" t="n">
        <v>4070871.1</v>
      </c>
      <c r="M5402" s="71" t="n">
        <v>187260070.6</v>
      </c>
      <c r="N5402" s="71" t="n">
        <v>9363003.529999999</v>
      </c>
      <c r="O5402" s="71" t="n">
        <v>177897067.07</v>
      </c>
      <c r="P5402" s="71" t="n">
        <v>142987339.02</v>
      </c>
      <c r="Q5402" s="71" t="n">
        <v>34909728.05</v>
      </c>
      <c r="R5402" t="inlineStr">
        <is>
          <t>PU-04</t>
        </is>
      </c>
      <c r="S5402" t="inlineStr">
        <is>
          <t>Petrol</t>
        </is>
      </c>
      <c r="T5402" s="70" t="n">
        <v>47</v>
      </c>
      <c r="U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TY105394</t>
        </is>
      </c>
      <c r="B5403" s="68" t="n">
        <v>46373</v>
      </c>
      <c r="C5403" s="69" t="n">
        <v>2026</v>
      </c>
      <c r="D5403" t="inlineStr">
        <is>
          <t>Dec</t>
        </is>
      </c>
      <c r="E5403" t="inlineStr">
        <is>
          <t>North America</t>
        </is>
      </c>
      <c r="F5403" t="inlineStr">
        <is>
          <t>USA</t>
        </is>
      </c>
      <c r="G5403" t="inlineStr">
        <is>
          <t>Hilux</t>
        </is>
      </c>
      <c r="H5403" t="inlineStr">
        <is>
          <t>Online reservation</t>
        </is>
      </c>
      <c r="I5403" t="inlineStr">
        <is>
          <t>Private buyer</t>
        </is>
      </c>
      <c r="J5403" t="inlineStr">
        <is>
          <t>Noah Smith</t>
        </is>
      </c>
      <c r="K5403" s="70" t="n">
        <v>23</v>
      </c>
      <c r="L5403" s="71" t="n">
        <v>3848978.03</v>
      </c>
      <c r="M5403" s="71" t="n">
        <v>88526494.69</v>
      </c>
      <c r="N5403" s="71" t="n">
        <v>4426324.73</v>
      </c>
      <c r="O5403" s="71" t="n">
        <v>84100169.95999999</v>
      </c>
      <c r="P5403" s="71" t="n">
        <v>74893516.92</v>
      </c>
      <c r="Q5403" s="71" t="n">
        <v>9206653.039999999</v>
      </c>
      <c r="R5403" t="inlineStr">
        <is>
          <t>NY-02</t>
        </is>
      </c>
      <c r="S5403" t="inlineStr">
        <is>
          <t>Diesel</t>
        </is>
      </c>
      <c r="T5403" s="70" t="n">
        <v>25</v>
      </c>
      <c r="U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TY105395</t>
        </is>
      </c>
      <c r="B5404" s="68" t="n">
        <v>46373</v>
      </c>
      <c r="C5404" s="69" t="n">
        <v>2026</v>
      </c>
      <c r="D5404" t="inlineStr">
        <is>
          <t>Dec</t>
        </is>
      </c>
      <c r="E5404" t="inlineStr">
        <is>
          <t>Middle East</t>
        </is>
      </c>
      <c r="F5404" t="inlineStr">
        <is>
          <t>UAE</t>
        </is>
      </c>
      <c r="G5404" t="inlineStr">
        <is>
          <t>Camry</t>
        </is>
      </c>
      <c r="H5404" t="inlineStr">
        <is>
          <t>Fleet</t>
        </is>
      </c>
      <c r="I5404" t="inlineStr">
        <is>
          <t>Company fleet</t>
        </is>
      </c>
      <c r="J5404" t="inlineStr">
        <is>
          <t>Sara Rossi</t>
        </is>
      </c>
      <c r="K5404" s="70" t="n">
        <v>30</v>
      </c>
      <c r="L5404" s="71" t="n">
        <v>4118276.3</v>
      </c>
      <c r="M5404" s="71" t="n">
        <v>123548289</v>
      </c>
      <c r="N5404" s="71" t="n">
        <v>0</v>
      </c>
      <c r="O5404" s="71" t="n">
        <v>123548289</v>
      </c>
      <c r="P5404" s="71" t="n">
        <v>93964291.2</v>
      </c>
      <c r="Q5404" s="71" t="n">
        <v>29583997.8</v>
      </c>
      <c r="R5404" t="inlineStr">
        <is>
          <t>DB-02</t>
        </is>
      </c>
      <c r="S5404" t="inlineStr">
        <is>
          <t>Hybrid</t>
        </is>
      </c>
      <c r="T5404" s="70" t="n">
        <v>30</v>
      </c>
      <c r="U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TY105396</t>
        </is>
      </c>
      <c r="B5405" s="68" t="n">
        <v>46373</v>
      </c>
      <c r="C5405" s="69" t="n">
        <v>2026</v>
      </c>
      <c r="D5405" t="inlineStr">
        <is>
          <t>Dec</t>
        </is>
      </c>
      <c r="E5405" t="inlineStr">
        <is>
          <t>North America</t>
        </is>
      </c>
      <c r="F5405" t="inlineStr">
        <is>
          <t>USA</t>
        </is>
      </c>
      <c r="G5405" t="inlineStr">
        <is>
          <t>Corolla</t>
        </is>
      </c>
      <c r="H5405" t="inlineStr">
        <is>
          <t>Dealer retail</t>
        </is>
      </c>
      <c r="I5405" t="inlineStr">
        <is>
          <t>Company fleet</t>
        </is>
      </c>
      <c r="J5405" t="inlineStr">
        <is>
          <t>Fatima Al-Saud</t>
        </is>
      </c>
      <c r="K5405" s="70" t="n">
        <v>54</v>
      </c>
      <c r="L5405" s="71" t="n">
        <v>2682573.9</v>
      </c>
      <c r="M5405" s="71" t="n">
        <v>144858990.6</v>
      </c>
      <c r="N5405" s="71" t="n">
        <v>0</v>
      </c>
      <c r="O5405" s="71" t="n">
        <v>144858990.6</v>
      </c>
      <c r="P5405" s="71" t="n">
        <v>125662327.44</v>
      </c>
      <c r="Q5405" s="71" t="n">
        <v>19196663.16</v>
      </c>
      <c r="R5405" t="inlineStr">
        <is>
          <t>NY-03</t>
        </is>
      </c>
      <c r="S5405" t="inlineStr">
        <is>
          <t>Petrol</t>
        </is>
      </c>
      <c r="T5405" s="70" t="n">
        <v>60</v>
      </c>
      <c r="U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TY105397</t>
        </is>
      </c>
      <c r="B5406" s="68" t="n">
        <v>46373</v>
      </c>
      <c r="C5406" s="69" t="n">
        <v>2026</v>
      </c>
      <c r="D5406" t="inlineStr">
        <is>
          <t>Dec</t>
        </is>
      </c>
      <c r="E5406" t="inlineStr">
        <is>
          <t>Asia</t>
        </is>
      </c>
      <c r="F5406" t="inlineStr">
        <is>
          <t>India</t>
        </is>
      </c>
      <c r="G5406" t="inlineStr">
        <is>
          <t>Corolla</t>
        </is>
      </c>
      <c r="H5406" t="inlineStr">
        <is>
          <t>Dealer retail</t>
        </is>
      </c>
      <c r="I5406" t="inlineStr">
        <is>
          <t>Private buyer</t>
        </is>
      </c>
      <c r="J5406" t="inlineStr">
        <is>
          <t>Ravindra Patil</t>
        </is>
      </c>
      <c r="K5406" s="70" t="n">
        <v>31</v>
      </c>
      <c r="L5406" s="71" t="n">
        <v>2723252.89</v>
      </c>
      <c r="M5406" s="71" t="n">
        <v>84420839.59</v>
      </c>
      <c r="N5406" s="71" t="n">
        <v>4221041.98</v>
      </c>
      <c r="O5406" s="71" t="n">
        <v>80199797.61</v>
      </c>
      <c r="P5406" s="71" t="n">
        <v>69541527.98</v>
      </c>
      <c r="Q5406" s="71" t="n">
        <v>10658269.63</v>
      </c>
      <c r="R5406" t="inlineStr">
        <is>
          <t>BL-01</t>
        </is>
      </c>
      <c r="S5406" t="inlineStr">
        <is>
          <t>Petrol</t>
        </is>
      </c>
      <c r="T5406" s="70" t="n">
        <v>31</v>
      </c>
      <c r="U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TY105398</t>
        </is>
      </c>
      <c r="B5407" s="68" t="n">
        <v>46373</v>
      </c>
      <c r="C5407" s="69" t="n">
        <v>2026</v>
      </c>
      <c r="D5407" t="inlineStr">
        <is>
          <t>Dec</t>
        </is>
      </c>
      <c r="E5407" t="inlineStr">
        <is>
          <t>North America</t>
        </is>
      </c>
      <c r="F5407" t="inlineStr">
        <is>
          <t>Canada</t>
        </is>
      </c>
      <c r="G5407" t="inlineStr">
        <is>
          <t>Camry</t>
        </is>
      </c>
      <c r="H5407" t="inlineStr">
        <is>
          <t>Dealer retail</t>
        </is>
      </c>
      <c r="I5407" t="inlineStr">
        <is>
          <t>Private buyer</t>
        </is>
      </c>
      <c r="J5407" t="inlineStr">
        <is>
          <t>Emma Clarke</t>
        </is>
      </c>
      <c r="K5407" s="70" t="n">
        <v>42</v>
      </c>
      <c r="L5407" s="71" t="n">
        <v>3790338.09</v>
      </c>
      <c r="M5407" s="71" t="n">
        <v>159194199.78</v>
      </c>
      <c r="N5407" s="71" t="n">
        <v>3183884</v>
      </c>
      <c r="O5407" s="71" t="n">
        <v>156010315.78</v>
      </c>
      <c r="P5407" s="71" t="n">
        <v>131507329.14</v>
      </c>
      <c r="Q5407" s="71" t="n">
        <v>24502986.64</v>
      </c>
      <c r="R5407" t="inlineStr">
        <is>
          <t>TO-04</t>
        </is>
      </c>
      <c r="S5407" t="inlineStr">
        <is>
          <t>Hybrid</t>
        </is>
      </c>
      <c r="T5407" s="70" t="n">
        <v>41</v>
      </c>
      <c r="U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TY105399</t>
        </is>
      </c>
      <c r="B5408" s="68" t="n">
        <v>46373</v>
      </c>
      <c r="C5408" s="69" t="n">
        <v>2026</v>
      </c>
      <c r="D5408" t="inlineStr">
        <is>
          <t>Dec</t>
        </is>
      </c>
      <c r="E5408" t="inlineStr">
        <is>
          <t>Japan</t>
        </is>
      </c>
      <c r="F5408" t="inlineStr">
        <is>
          <t>Japan</t>
        </is>
      </c>
      <c r="G5408" t="inlineStr">
        <is>
          <t>Prius</t>
        </is>
      </c>
      <c r="H5408" t="inlineStr">
        <is>
          <t>Dealer retail</t>
        </is>
      </c>
      <c r="I5408" t="inlineStr">
        <is>
          <t>Private buyer</t>
        </is>
      </c>
      <c r="J5408" t="inlineStr">
        <is>
          <t>Amir Khan</t>
        </is>
      </c>
      <c r="K5408" s="70" t="n">
        <v>52</v>
      </c>
      <c r="L5408" s="71" t="n">
        <v>3549105.19</v>
      </c>
      <c r="M5408" s="71" t="n">
        <v>184553469.88</v>
      </c>
      <c r="N5408" s="71" t="n">
        <v>5536604.1</v>
      </c>
      <c r="O5408" s="71" t="n">
        <v>179016865.78</v>
      </c>
      <c r="P5408" s="71" t="n">
        <v>147880294.92</v>
      </c>
      <c r="Q5408" s="71" t="n">
        <v>31136570.86</v>
      </c>
      <c r="R5408" t="inlineStr">
        <is>
          <t>TK-01</t>
        </is>
      </c>
      <c r="S5408" t="inlineStr">
        <is>
          <t>Hybrid</t>
        </is>
      </c>
      <c r="T5408" s="70" t="n">
        <v>51</v>
      </c>
      <c r="U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TY105400</t>
        </is>
      </c>
      <c r="B5409" s="68" t="n">
        <v>46373</v>
      </c>
      <c r="C5409" s="69" t="n">
        <v>2026</v>
      </c>
      <c r="D5409" t="inlineStr">
        <is>
          <t>Dec</t>
        </is>
      </c>
      <c r="E5409" t="inlineStr">
        <is>
          <t>North America</t>
        </is>
      </c>
      <c r="F5409" t="inlineStr">
        <is>
          <t>Canada</t>
        </is>
      </c>
      <c r="G5409" t="inlineStr">
        <is>
          <t>Corolla</t>
        </is>
      </c>
      <c r="H5409" t="inlineStr">
        <is>
          <t>Dealer retail</t>
        </is>
      </c>
      <c r="I5409" t="inlineStr">
        <is>
          <t>Private buyer</t>
        </is>
      </c>
      <c r="J5409" t="inlineStr">
        <is>
          <t>Amir Khan</t>
        </is>
      </c>
      <c r="K5409" s="70" t="n">
        <v>29</v>
      </c>
      <c r="L5409" s="71" t="n">
        <v>2990449.39</v>
      </c>
      <c r="M5409" s="71" t="n">
        <v>86723032.31</v>
      </c>
      <c r="N5409" s="71" t="n">
        <v>1734460.65</v>
      </c>
      <c r="O5409" s="71" t="n">
        <v>84988571.66</v>
      </c>
      <c r="P5409" s="71" t="n">
        <v>65613197.94</v>
      </c>
      <c r="Q5409" s="71" t="n">
        <v>19375373.72</v>
      </c>
      <c r="R5409" t="inlineStr">
        <is>
          <t>TO-01</t>
        </is>
      </c>
      <c r="S5409" t="inlineStr">
        <is>
          <t>Petrol</t>
        </is>
      </c>
      <c r="T5409" s="70" t="n">
        <v>30</v>
      </c>
      <c r="U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TY105401</t>
        </is>
      </c>
      <c r="B5410" s="68" t="n">
        <v>46373</v>
      </c>
      <c r="C5410" s="69" t="n">
        <v>2026</v>
      </c>
      <c r="D5410" t="inlineStr">
        <is>
          <t>Dec</t>
        </is>
      </c>
      <c r="E5410" t="inlineStr">
        <is>
          <t>North America</t>
        </is>
      </c>
      <c r="F5410" t="inlineStr">
        <is>
          <t>Canada</t>
        </is>
      </c>
      <c r="G5410" t="inlineStr">
        <is>
          <t>bZ4X</t>
        </is>
      </c>
      <c r="H5410" t="inlineStr">
        <is>
          <t>Fleet</t>
        </is>
      </c>
      <c r="I5410" t="inlineStr">
        <is>
          <t>Private buyer</t>
        </is>
      </c>
      <c r="J5410" t="inlineStr">
        <is>
          <t>Lucas Martin</t>
        </is>
      </c>
      <c r="K5410" s="70" t="n">
        <v>40</v>
      </c>
      <c r="L5410" s="71" t="n">
        <v>7081167.16</v>
      </c>
      <c r="M5410" s="71" t="n">
        <v>283246686.4</v>
      </c>
      <c r="N5410" s="71" t="n">
        <v>5664933.73</v>
      </c>
      <c r="O5410" s="71" t="n">
        <v>277581752.67</v>
      </c>
      <c r="P5410" s="71" t="n">
        <v>207563359.17</v>
      </c>
      <c r="Q5410" s="71" t="n">
        <v>70018393.5</v>
      </c>
      <c r="R5410" t="inlineStr">
        <is>
          <t>TO-04</t>
        </is>
      </c>
      <c r="S5410" t="inlineStr">
        <is>
          <t>EV</t>
        </is>
      </c>
      <c r="T5410" s="70" t="n">
        <v>44</v>
      </c>
      <c r="U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TY105402</t>
        </is>
      </c>
      <c r="B5411" s="68" t="n">
        <v>46373</v>
      </c>
      <c r="C5411" s="69" t="n">
        <v>2026</v>
      </c>
      <c r="D5411" t="inlineStr">
        <is>
          <t>Dec</t>
        </is>
      </c>
      <c r="E5411" t="inlineStr">
        <is>
          <t>Japan</t>
        </is>
      </c>
      <c r="F5411" t="inlineStr">
        <is>
          <t>Japan</t>
        </is>
      </c>
      <c r="G5411" t="inlineStr">
        <is>
          <t>RAV4</t>
        </is>
      </c>
      <c r="H5411" t="inlineStr">
        <is>
          <t>Online reservation</t>
        </is>
      </c>
      <c r="I5411" t="inlineStr">
        <is>
          <t>Private buyer</t>
        </is>
      </c>
      <c r="J5411" t="inlineStr">
        <is>
          <t>Carlos Silva</t>
        </is>
      </c>
      <c r="K5411" s="70" t="n">
        <v>31</v>
      </c>
      <c r="L5411" s="71" t="n">
        <v>3573754.02</v>
      </c>
      <c r="M5411" s="71" t="n">
        <v>110786374.62</v>
      </c>
      <c r="N5411" s="71" t="n">
        <v>0</v>
      </c>
      <c r="O5411" s="71" t="n">
        <v>110786374.62</v>
      </c>
      <c r="P5411" s="71" t="n">
        <v>91153282.31</v>
      </c>
      <c r="Q5411" s="71" t="n">
        <v>19633092.31</v>
      </c>
      <c r="R5411" t="inlineStr">
        <is>
          <t>TK-03</t>
        </is>
      </c>
      <c r="S5411" t="inlineStr">
        <is>
          <t>Hybrid</t>
        </is>
      </c>
      <c r="T5411" s="70" t="n">
        <v>32</v>
      </c>
      <c r="U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TY105403</t>
        </is>
      </c>
      <c r="B5412" s="68" t="n">
        <v>46373</v>
      </c>
      <c r="C5412" s="69" t="n">
        <v>2026</v>
      </c>
      <c r="D5412" t="inlineStr">
        <is>
          <t>Dec</t>
        </is>
      </c>
      <c r="E5412" t="inlineStr">
        <is>
          <t>Japan</t>
        </is>
      </c>
      <c r="F5412" t="inlineStr">
        <is>
          <t>Japan</t>
        </is>
      </c>
      <c r="G5412" t="inlineStr">
        <is>
          <t>Camry</t>
        </is>
      </c>
      <c r="H5412" t="inlineStr">
        <is>
          <t>Dealer retail</t>
        </is>
      </c>
      <c r="I5412" t="inlineStr">
        <is>
          <t>Private buyer</t>
        </is>
      </c>
      <c r="J5412" t="inlineStr">
        <is>
          <t>Yuki Sato</t>
        </is>
      </c>
      <c r="K5412" s="70" t="n">
        <v>33</v>
      </c>
      <c r="L5412" s="71" t="n">
        <v>3766349.61</v>
      </c>
      <c r="M5412" s="71" t="n">
        <v>124289537.13</v>
      </c>
      <c r="N5412" s="71" t="n">
        <v>6214476.86</v>
      </c>
      <c r="O5412" s="71" t="n">
        <v>118075060.27</v>
      </c>
      <c r="P5412" s="71" t="n">
        <v>102623866.09</v>
      </c>
      <c r="Q5412" s="71" t="n">
        <v>15451194.18</v>
      </c>
      <c r="R5412" t="inlineStr">
        <is>
          <t>OS-02</t>
        </is>
      </c>
      <c r="S5412" t="inlineStr">
        <is>
          <t>Petrol</t>
        </is>
      </c>
      <c r="T5412" s="70" t="n">
        <v>33</v>
      </c>
      <c r="U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TY105404</t>
        </is>
      </c>
      <c r="B5413" s="68" t="n">
        <v>46374</v>
      </c>
      <c r="C5413" s="69" t="n">
        <v>2026</v>
      </c>
      <c r="D5413" t="inlineStr">
        <is>
          <t>Dec</t>
        </is>
      </c>
      <c r="E5413" t="inlineStr">
        <is>
          <t>Europe</t>
        </is>
      </c>
      <c r="F5413" t="inlineStr">
        <is>
          <t>UK</t>
        </is>
      </c>
      <c r="G5413" t="inlineStr">
        <is>
          <t>Prius</t>
        </is>
      </c>
      <c r="H5413" t="inlineStr">
        <is>
          <t>Dealer retail</t>
        </is>
      </c>
      <c r="I5413" t="inlineStr">
        <is>
          <t>Private buyer</t>
        </is>
      </c>
      <c r="J5413" t="inlineStr">
        <is>
          <t>Ana Costa</t>
        </is>
      </c>
      <c r="K5413" s="70" t="n">
        <v>10</v>
      </c>
      <c r="L5413" s="71" t="n">
        <v>3813160.38</v>
      </c>
      <c r="M5413" s="71" t="n">
        <v>38131603.8</v>
      </c>
      <c r="N5413" s="71" t="n">
        <v>1143948.11</v>
      </c>
      <c r="O5413" s="71" t="n">
        <v>36987655.69</v>
      </c>
      <c r="P5413" s="71" t="n">
        <v>27310537.25</v>
      </c>
      <c r="Q5413" s="71" t="n">
        <v>9677118.439999999</v>
      </c>
      <c r="R5413" t="inlineStr">
        <is>
          <t>LN-02</t>
        </is>
      </c>
      <c r="S5413" t="inlineStr">
        <is>
          <t>Hybrid</t>
        </is>
      </c>
      <c r="T5413" s="70" t="n">
        <v>10</v>
      </c>
      <c r="U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TY105405</t>
        </is>
      </c>
      <c r="B5414" s="68" t="n">
        <v>46374</v>
      </c>
      <c r="C5414" s="69" t="n">
        <v>2026</v>
      </c>
      <c r="D5414" t="inlineStr">
        <is>
          <t>Dec</t>
        </is>
      </c>
      <c r="E5414" t="inlineStr">
        <is>
          <t>North America</t>
        </is>
      </c>
      <c r="F5414" t="inlineStr">
        <is>
          <t>Canada</t>
        </is>
      </c>
      <c r="G5414" t="inlineStr">
        <is>
          <t>Hilux</t>
        </is>
      </c>
      <c r="H5414" t="inlineStr">
        <is>
          <t>Dealer retail</t>
        </is>
      </c>
      <c r="I5414" t="inlineStr">
        <is>
          <t>Private buyer</t>
        </is>
      </c>
      <c r="J5414" t="inlineStr">
        <is>
          <t>Ana Costa</t>
        </is>
      </c>
      <c r="K5414" s="70" t="n">
        <v>2</v>
      </c>
      <c r="L5414" s="71" t="n">
        <v>3846066.67</v>
      </c>
      <c r="M5414" s="71" t="n">
        <v>7692133.34</v>
      </c>
      <c r="N5414" s="71" t="n">
        <v>0</v>
      </c>
      <c r="O5414" s="71" t="n">
        <v>7692133.34</v>
      </c>
      <c r="P5414" s="71" t="n">
        <v>6173152.32</v>
      </c>
      <c r="Q5414" s="71" t="n">
        <v>1518981.02</v>
      </c>
      <c r="R5414" t="inlineStr">
        <is>
          <t>TO-01</t>
        </is>
      </c>
      <c r="S5414" t="inlineStr">
        <is>
          <t>Diesel</t>
        </is>
      </c>
      <c r="T5414" s="70" t="n">
        <v>2</v>
      </c>
      <c r="U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TY105406</t>
        </is>
      </c>
      <c r="B5415" s="68" t="n">
        <v>46374</v>
      </c>
      <c r="C5415" s="69" t="n">
        <v>2026</v>
      </c>
      <c r="D5415" t="inlineStr">
        <is>
          <t>Dec</t>
        </is>
      </c>
      <c r="E5415" t="inlineStr">
        <is>
          <t>Japan</t>
        </is>
      </c>
      <c r="F5415" t="inlineStr">
        <is>
          <t>Japan</t>
        </is>
      </c>
      <c r="G5415" t="inlineStr">
        <is>
          <t>bZ4X</t>
        </is>
      </c>
      <c r="H5415" t="inlineStr">
        <is>
          <t>Dealer retail</t>
        </is>
      </c>
      <c r="I5415" t="inlineStr">
        <is>
          <t>Company fleet</t>
        </is>
      </c>
      <c r="J5415" t="inlineStr">
        <is>
          <t>Shraddha Kulkarni</t>
        </is>
      </c>
      <c r="K5415" s="70" t="n">
        <v>11</v>
      </c>
      <c r="L5415" s="71" t="n">
        <v>6847912.3</v>
      </c>
      <c r="M5415" s="71" t="n">
        <v>75327035.3</v>
      </c>
      <c r="N5415" s="71" t="n">
        <v>2259811.06</v>
      </c>
      <c r="O5415" s="71" t="n">
        <v>73067224.23999999</v>
      </c>
      <c r="P5415" s="71" t="n">
        <v>57244476.31</v>
      </c>
      <c r="Q5415" s="71" t="n">
        <v>15822747.93</v>
      </c>
      <c r="R5415" t="inlineStr">
        <is>
          <t>NG-01</t>
        </is>
      </c>
      <c r="S5415" t="inlineStr">
        <is>
          <t>EV</t>
        </is>
      </c>
      <c r="T5415" s="70" t="n">
        <v>12</v>
      </c>
      <c r="U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TY105407</t>
        </is>
      </c>
      <c r="B5416" s="68" t="n">
        <v>46374</v>
      </c>
      <c r="C5416" s="69" t="n">
        <v>2026</v>
      </c>
      <c r="D5416" t="inlineStr">
        <is>
          <t>Dec</t>
        </is>
      </c>
      <c r="E5416" t="inlineStr">
        <is>
          <t>North America</t>
        </is>
      </c>
      <c r="F5416" t="inlineStr">
        <is>
          <t>USA</t>
        </is>
      </c>
      <c r="G5416" t="inlineStr">
        <is>
          <t>Corolla</t>
        </is>
      </c>
      <c r="H5416" t="inlineStr">
        <is>
          <t>Dealer retail</t>
        </is>
      </c>
      <c r="I5416" t="inlineStr">
        <is>
          <t>Company fleet</t>
        </is>
      </c>
      <c r="J5416" t="inlineStr">
        <is>
          <t>Amir Khan</t>
        </is>
      </c>
      <c r="K5416" s="70" t="n">
        <v>10</v>
      </c>
      <c r="L5416" s="71" t="n">
        <v>2757080.26</v>
      </c>
      <c r="M5416" s="71" t="n">
        <v>27570802.6</v>
      </c>
      <c r="N5416" s="71" t="n">
        <v>827124.08</v>
      </c>
      <c r="O5416" s="71" t="n">
        <v>26743678.52</v>
      </c>
      <c r="P5416" s="71" t="n">
        <v>23608225.55</v>
      </c>
      <c r="Q5416" s="71" t="n">
        <v>3135452.97</v>
      </c>
      <c r="R5416" t="inlineStr">
        <is>
          <t>LA-04</t>
        </is>
      </c>
      <c r="S5416" t="inlineStr">
        <is>
          <t>Hybrid</t>
        </is>
      </c>
      <c r="T5416" s="70" t="n">
        <v>10</v>
      </c>
      <c r="U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TY105408</t>
        </is>
      </c>
      <c r="B5417" s="68" t="n">
        <v>46374</v>
      </c>
      <c r="C5417" s="69" t="n">
        <v>2026</v>
      </c>
      <c r="D5417" t="inlineStr">
        <is>
          <t>Dec</t>
        </is>
      </c>
      <c r="E5417" t="inlineStr">
        <is>
          <t>Europe</t>
        </is>
      </c>
      <c r="F5417" t="inlineStr">
        <is>
          <t>Germany</t>
        </is>
      </c>
      <c r="G5417" t="inlineStr">
        <is>
          <t>Camry</t>
        </is>
      </c>
      <c r="H5417" t="inlineStr">
        <is>
          <t>Dealer retail</t>
        </is>
      </c>
      <c r="I5417" t="inlineStr">
        <is>
          <t>Company fleet</t>
        </is>
      </c>
      <c r="J5417" t="inlineStr">
        <is>
          <t>Aisha Bello</t>
        </is>
      </c>
      <c r="K5417" s="70" t="n">
        <v>14</v>
      </c>
      <c r="L5417" s="71" t="n">
        <v>4036558.96</v>
      </c>
      <c r="M5417" s="71" t="n">
        <v>56511825.44</v>
      </c>
      <c r="N5417" s="71" t="n">
        <v>1130236.51</v>
      </c>
      <c r="O5417" s="71" t="n">
        <v>55381588.93</v>
      </c>
      <c r="P5417" s="71" t="n">
        <v>44803934.51</v>
      </c>
      <c r="Q5417" s="71" t="n">
        <v>10577654.42</v>
      </c>
      <c r="R5417" t="inlineStr">
        <is>
          <t>BE-02</t>
        </is>
      </c>
      <c r="S5417" t="inlineStr">
        <is>
          <t>Petrol</t>
        </is>
      </c>
      <c r="T5417" s="70" t="n">
        <v>14</v>
      </c>
      <c r="U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TY105409</t>
        </is>
      </c>
      <c r="B5418" s="68" t="n">
        <v>46374</v>
      </c>
      <c r="C5418" s="69" t="n">
        <v>2026</v>
      </c>
      <c r="D5418" t="inlineStr">
        <is>
          <t>Dec</t>
        </is>
      </c>
      <c r="E5418" t="inlineStr">
        <is>
          <t>Asia</t>
        </is>
      </c>
      <c r="F5418" t="inlineStr">
        <is>
          <t>Indonesia</t>
        </is>
      </c>
      <c r="G5418" t="inlineStr">
        <is>
          <t>Land Cruiser</t>
        </is>
      </c>
      <c r="H5418" t="inlineStr">
        <is>
          <t>Fleet</t>
        </is>
      </c>
      <c r="I5418" t="inlineStr">
        <is>
          <t>Company fleet</t>
        </is>
      </c>
      <c r="J5418" t="inlineStr">
        <is>
          <t>Ravindra Patil</t>
        </is>
      </c>
      <c r="K5418" s="70" t="n">
        <v>45</v>
      </c>
      <c r="L5418" s="71" t="n">
        <v>7250024.76</v>
      </c>
      <c r="M5418" s="71" t="n">
        <v>326251114.2</v>
      </c>
      <c r="N5418" s="71" t="n">
        <v>0</v>
      </c>
      <c r="O5418" s="71" t="n">
        <v>326251114.2</v>
      </c>
      <c r="P5418" s="71" t="n">
        <v>243841741.03</v>
      </c>
      <c r="Q5418" s="71" t="n">
        <v>82409373.17</v>
      </c>
      <c r="R5418" t="inlineStr">
        <is>
          <t>JK-01</t>
        </is>
      </c>
      <c r="S5418" t="inlineStr">
        <is>
          <t>Diesel</t>
        </is>
      </c>
      <c r="T5418" s="70" t="n">
        <v>47</v>
      </c>
      <c r="U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TY105410</t>
        </is>
      </c>
      <c r="B5419" s="68" t="n">
        <v>46375</v>
      </c>
      <c r="C5419" s="69" t="n">
        <v>2026</v>
      </c>
      <c r="D5419" t="inlineStr">
        <is>
          <t>Dec</t>
        </is>
      </c>
      <c r="E5419" t="inlineStr">
        <is>
          <t>Japan</t>
        </is>
      </c>
      <c r="F5419" t="inlineStr">
        <is>
          <t>Japan</t>
        </is>
      </c>
      <c r="G5419" t="inlineStr">
        <is>
          <t>RAV4</t>
        </is>
      </c>
      <c r="H5419" t="inlineStr">
        <is>
          <t>Dealer retail</t>
        </is>
      </c>
      <c r="I5419" t="inlineStr">
        <is>
          <t>Private buyer</t>
        </is>
      </c>
      <c r="J5419" t="inlineStr">
        <is>
          <t>Sara Rossi</t>
        </is>
      </c>
      <c r="K5419" s="70" t="n">
        <v>26</v>
      </c>
      <c r="L5419" s="71" t="n">
        <v>3534274.86</v>
      </c>
      <c r="M5419" s="71" t="n">
        <v>91891146.36</v>
      </c>
      <c r="N5419" s="71" t="n">
        <v>1837822.93</v>
      </c>
      <c r="O5419" s="71" t="n">
        <v>90053323.43000001</v>
      </c>
      <c r="P5419" s="71" t="n">
        <v>76261119.55</v>
      </c>
      <c r="Q5419" s="71" t="n">
        <v>13792203.88</v>
      </c>
      <c r="R5419" t="inlineStr">
        <is>
          <t>NG-03</t>
        </is>
      </c>
      <c r="S5419" t="inlineStr">
        <is>
          <t>Petrol</t>
        </is>
      </c>
      <c r="T5419" s="70" t="n">
        <v>28</v>
      </c>
      <c r="U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TY105411</t>
        </is>
      </c>
      <c r="B5420" s="68" t="n">
        <v>46375</v>
      </c>
      <c r="C5420" s="69" t="n">
        <v>2026</v>
      </c>
      <c r="D5420" t="inlineStr">
        <is>
          <t>Dec</t>
        </is>
      </c>
      <c r="E5420" t="inlineStr">
        <is>
          <t>Japan</t>
        </is>
      </c>
      <c r="F5420" t="inlineStr">
        <is>
          <t>Japan</t>
        </is>
      </c>
      <c r="G5420" t="inlineStr">
        <is>
          <t>RAV4</t>
        </is>
      </c>
      <c r="H5420" t="inlineStr">
        <is>
          <t>Fleet</t>
        </is>
      </c>
      <c r="I5420" t="inlineStr">
        <is>
          <t>Private buyer</t>
        </is>
      </c>
      <c r="J5420" t="inlineStr">
        <is>
          <t>Ruhi Shaikh</t>
        </is>
      </c>
      <c r="K5420" s="70" t="n">
        <v>18</v>
      </c>
      <c r="L5420" s="71" t="n">
        <v>3883198.26</v>
      </c>
      <c r="M5420" s="71" t="n">
        <v>69897568.68000001</v>
      </c>
      <c r="N5420" s="71" t="n">
        <v>0</v>
      </c>
      <c r="O5420" s="71" t="n">
        <v>69897568.68000001</v>
      </c>
      <c r="P5420" s="71" t="n">
        <v>51826321.99</v>
      </c>
      <c r="Q5420" s="71" t="n">
        <v>18071246.69</v>
      </c>
      <c r="R5420" t="inlineStr">
        <is>
          <t>TK-03</t>
        </is>
      </c>
      <c r="S5420" t="inlineStr">
        <is>
          <t>Petrol</t>
        </is>
      </c>
      <c r="T5420" s="70" t="n">
        <v>19</v>
      </c>
      <c r="U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TY105412</t>
        </is>
      </c>
      <c r="B5421" s="68" t="n">
        <v>46375</v>
      </c>
      <c r="C5421" s="69" t="n">
        <v>2026</v>
      </c>
      <c r="D5421" t="inlineStr">
        <is>
          <t>Dec</t>
        </is>
      </c>
      <c r="E5421" t="inlineStr">
        <is>
          <t>North America</t>
        </is>
      </c>
      <c r="F5421" t="inlineStr">
        <is>
          <t>USA</t>
        </is>
      </c>
      <c r="G5421" t="inlineStr">
        <is>
          <t>Land Cruiser</t>
        </is>
      </c>
      <c r="H5421" t="inlineStr">
        <is>
          <t>Dealer retail</t>
        </is>
      </c>
      <c r="I5421" t="inlineStr">
        <is>
          <t>Company fleet</t>
        </is>
      </c>
      <c r="J5421" t="inlineStr">
        <is>
          <t>Arjun Mehta</t>
        </is>
      </c>
      <c r="K5421" s="70" t="n">
        <v>33</v>
      </c>
      <c r="L5421" s="71" t="n">
        <v>7252796.22</v>
      </c>
      <c r="M5421" s="71" t="n">
        <v>239342275.26</v>
      </c>
      <c r="N5421" s="71" t="n">
        <v>11967113.76</v>
      </c>
      <c r="O5421" s="71" t="n">
        <v>227375161.5</v>
      </c>
      <c r="P5421" s="71" t="n">
        <v>176869527.38</v>
      </c>
      <c r="Q5421" s="71" t="n">
        <v>50505634.12</v>
      </c>
      <c r="R5421" t="inlineStr">
        <is>
          <t>LA-01</t>
        </is>
      </c>
      <c r="S5421" t="inlineStr">
        <is>
          <t>Petrol</t>
        </is>
      </c>
      <c r="T5421" s="70" t="n">
        <v>34</v>
      </c>
      <c r="U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TY105413</t>
        </is>
      </c>
      <c r="B5422" s="68" t="n">
        <v>46375</v>
      </c>
      <c r="C5422" s="69" t="n">
        <v>2026</v>
      </c>
      <c r="D5422" t="inlineStr">
        <is>
          <t>Dec</t>
        </is>
      </c>
      <c r="E5422" t="inlineStr">
        <is>
          <t>Middle East</t>
        </is>
      </c>
      <c r="F5422" t="inlineStr">
        <is>
          <t>UAE</t>
        </is>
      </c>
      <c r="G5422" t="inlineStr">
        <is>
          <t>Land Cruiser</t>
        </is>
      </c>
      <c r="H5422" t="inlineStr">
        <is>
          <t>Dealer retail</t>
        </is>
      </c>
      <c r="I5422" t="inlineStr">
        <is>
          <t>Private buyer</t>
        </is>
      </c>
      <c r="J5422" t="inlineStr">
        <is>
          <t>Lucas Martin</t>
        </is>
      </c>
      <c r="K5422" s="70" t="n">
        <v>36</v>
      </c>
      <c r="L5422" s="71" t="n">
        <v>8093832.37</v>
      </c>
      <c r="M5422" s="71" t="n">
        <v>291377965.32</v>
      </c>
      <c r="N5422" s="71" t="n">
        <v>0</v>
      </c>
      <c r="O5422" s="71" t="n">
        <v>291377965.32</v>
      </c>
      <c r="P5422" s="71" t="n">
        <v>194580004.37</v>
      </c>
      <c r="Q5422" s="71" t="n">
        <v>96797960.95</v>
      </c>
      <c r="R5422" t="inlineStr">
        <is>
          <t>DB-04</t>
        </is>
      </c>
      <c r="S5422" t="inlineStr">
        <is>
          <t>Diesel</t>
        </is>
      </c>
      <c r="T5422" s="70" t="n">
        <v>37</v>
      </c>
      <c r="U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TY105414</t>
        </is>
      </c>
      <c r="B5423" s="68" t="n">
        <v>46375</v>
      </c>
      <c r="C5423" s="69" t="n">
        <v>2026</v>
      </c>
      <c r="D5423" t="inlineStr">
        <is>
          <t>Dec</t>
        </is>
      </c>
      <c r="E5423" t="inlineStr">
        <is>
          <t>Europe</t>
        </is>
      </c>
      <c r="F5423" t="inlineStr">
        <is>
          <t>Germany</t>
        </is>
      </c>
      <c r="G5423" t="inlineStr">
        <is>
          <t>RAV4</t>
        </is>
      </c>
      <c r="H5423" t="inlineStr">
        <is>
          <t>Dealer retail</t>
        </is>
      </c>
      <c r="I5423" t="inlineStr">
        <is>
          <t>Private buyer</t>
        </is>
      </c>
      <c r="J5423" t="inlineStr">
        <is>
          <t>Yuki Sato</t>
        </is>
      </c>
      <c r="K5423" s="70" t="n">
        <v>55</v>
      </c>
      <c r="L5423" s="71" t="n">
        <v>3730135.12</v>
      </c>
      <c r="M5423" s="71" t="n">
        <v>205157431.6</v>
      </c>
      <c r="N5423" s="71" t="n">
        <v>10257871.58</v>
      </c>
      <c r="O5423" s="71" t="n">
        <v>194899560.02</v>
      </c>
      <c r="P5423" s="71" t="n">
        <v>155029876.52</v>
      </c>
      <c r="Q5423" s="71" t="n">
        <v>39869683.5</v>
      </c>
      <c r="R5423" t="inlineStr">
        <is>
          <t>BE-03</t>
        </is>
      </c>
      <c r="S5423" t="inlineStr">
        <is>
          <t>Petrol</t>
        </is>
      </c>
      <c r="T5423" s="70" t="n">
        <v>57</v>
      </c>
      <c r="U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TY105415</t>
        </is>
      </c>
      <c r="B5424" s="68" t="n">
        <v>46375</v>
      </c>
      <c r="C5424" s="69" t="n">
        <v>2026</v>
      </c>
      <c r="D5424" t="inlineStr">
        <is>
          <t>Dec</t>
        </is>
      </c>
      <c r="E5424" t="inlineStr">
        <is>
          <t>Asia</t>
        </is>
      </c>
      <c r="F5424" t="inlineStr">
        <is>
          <t>India</t>
        </is>
      </c>
      <c r="G5424" t="inlineStr">
        <is>
          <t>Hilux</t>
        </is>
      </c>
      <c r="H5424" t="inlineStr">
        <is>
          <t>Fleet</t>
        </is>
      </c>
      <c r="I5424" t="inlineStr">
        <is>
          <t>Private buyer</t>
        </is>
      </c>
      <c r="J5424" t="inlineStr">
        <is>
          <t>Kofi Mensah</t>
        </is>
      </c>
      <c r="K5424" s="70" t="n">
        <v>43</v>
      </c>
      <c r="L5424" s="71" t="n">
        <v>3883348.22</v>
      </c>
      <c r="M5424" s="71" t="n">
        <v>166983973.46</v>
      </c>
      <c r="N5424" s="71" t="n">
        <v>3339679.47</v>
      </c>
      <c r="O5424" s="71" t="n">
        <v>163644293.99</v>
      </c>
      <c r="P5424" s="71" t="n">
        <v>137539428.68</v>
      </c>
      <c r="Q5424" s="71" t="n">
        <v>26104865.31</v>
      </c>
      <c r="R5424" t="inlineStr">
        <is>
          <t>DL-03</t>
        </is>
      </c>
      <c r="S5424" t="inlineStr">
        <is>
          <t>Petrol</t>
        </is>
      </c>
      <c r="T5424" s="70" t="n">
        <v>43</v>
      </c>
      <c r="U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TY105416</t>
        </is>
      </c>
      <c r="B5425" s="68" t="n">
        <v>46375</v>
      </c>
      <c r="C5425" s="69" t="n">
        <v>2026</v>
      </c>
      <c r="D5425" t="inlineStr">
        <is>
          <t>Dec</t>
        </is>
      </c>
      <c r="E5425" t="inlineStr">
        <is>
          <t>Japan</t>
        </is>
      </c>
      <c r="F5425" t="inlineStr">
        <is>
          <t>Japan</t>
        </is>
      </c>
      <c r="G5425" t="inlineStr">
        <is>
          <t>RAV4</t>
        </is>
      </c>
      <c r="H5425" t="inlineStr">
        <is>
          <t>Dealer retail</t>
        </is>
      </c>
      <c r="I5425" t="inlineStr">
        <is>
          <t>Private buyer</t>
        </is>
      </c>
      <c r="J5425" t="inlineStr">
        <is>
          <t>Omar Haddad</t>
        </is>
      </c>
      <c r="K5425" s="70" t="n">
        <v>16</v>
      </c>
      <c r="L5425" s="71" t="n">
        <v>3536852.79</v>
      </c>
      <c r="M5425" s="71" t="n">
        <v>56589644.64</v>
      </c>
      <c r="N5425" s="71" t="n">
        <v>0</v>
      </c>
      <c r="O5425" s="71" t="n">
        <v>56589644.64</v>
      </c>
      <c r="P5425" s="71" t="n">
        <v>45374310.96</v>
      </c>
      <c r="Q5425" s="71" t="n">
        <v>11215333.68</v>
      </c>
      <c r="R5425" t="inlineStr">
        <is>
          <t>OS-04</t>
        </is>
      </c>
      <c r="S5425" t="inlineStr">
        <is>
          <t>Hybrid</t>
        </is>
      </c>
      <c r="T5425" s="70" t="n">
        <v>17</v>
      </c>
      <c r="U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TY105417</t>
        </is>
      </c>
      <c r="B5426" s="68" t="n">
        <v>46376</v>
      </c>
      <c r="C5426" s="69" t="n">
        <v>2026</v>
      </c>
      <c r="D5426" t="inlineStr">
        <is>
          <t>Dec</t>
        </is>
      </c>
      <c r="E5426" t="inlineStr">
        <is>
          <t>Europe</t>
        </is>
      </c>
      <c r="F5426" t="inlineStr">
        <is>
          <t>France</t>
        </is>
      </c>
      <c r="G5426" t="inlineStr">
        <is>
          <t>Corolla</t>
        </is>
      </c>
      <c r="H5426" t="inlineStr">
        <is>
          <t>Fleet</t>
        </is>
      </c>
      <c r="I5426" t="inlineStr">
        <is>
          <t>Private buyer</t>
        </is>
      </c>
      <c r="J5426" t="inlineStr">
        <is>
          <t>Amir Khan</t>
        </is>
      </c>
      <c r="K5426" s="70" t="n">
        <v>15</v>
      </c>
      <c r="L5426" s="71" t="n">
        <v>2785240.32</v>
      </c>
      <c r="M5426" s="71" t="n">
        <v>41778604.8</v>
      </c>
      <c r="N5426" s="71" t="n">
        <v>1253358.14</v>
      </c>
      <c r="O5426" s="71" t="n">
        <v>40525246.66</v>
      </c>
      <c r="P5426" s="71" t="n">
        <v>34101576.04</v>
      </c>
      <c r="Q5426" s="71" t="n">
        <v>6423670.62</v>
      </c>
      <c r="R5426" t="inlineStr">
        <is>
          <t>PA-02</t>
        </is>
      </c>
      <c r="S5426" t="inlineStr">
        <is>
          <t>Hybrid</t>
        </is>
      </c>
      <c r="T5426" s="70" t="n">
        <v>14</v>
      </c>
      <c r="U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TY105418</t>
        </is>
      </c>
      <c r="B5427" s="68" t="n">
        <v>46376</v>
      </c>
      <c r="C5427" s="69" t="n">
        <v>2026</v>
      </c>
      <c r="D5427" t="inlineStr">
        <is>
          <t>Dec</t>
        </is>
      </c>
      <c r="E5427" t="inlineStr">
        <is>
          <t>Asia</t>
        </is>
      </c>
      <c r="F5427" t="inlineStr">
        <is>
          <t>Indonesia</t>
        </is>
      </c>
      <c r="G5427" t="inlineStr">
        <is>
          <t>RAV4</t>
        </is>
      </c>
      <c r="H5427" t="inlineStr">
        <is>
          <t>Dealer retail</t>
        </is>
      </c>
      <c r="I5427" t="inlineStr">
        <is>
          <t>Private buyer</t>
        </is>
      </c>
      <c r="J5427" t="inlineStr">
        <is>
          <t>Mei Lin</t>
        </is>
      </c>
      <c r="K5427" s="70" t="n">
        <v>15</v>
      </c>
      <c r="L5427" s="71" t="n">
        <v>3770511.49</v>
      </c>
      <c r="M5427" s="71" t="n">
        <v>56557672.35</v>
      </c>
      <c r="N5427" s="71" t="n">
        <v>1696730.17</v>
      </c>
      <c r="O5427" s="71" t="n">
        <v>54860942.18</v>
      </c>
      <c r="P5427" s="71" t="n">
        <v>41575560.74</v>
      </c>
      <c r="Q5427" s="71" t="n">
        <v>13285381.44</v>
      </c>
      <c r="R5427" t="inlineStr">
        <is>
          <t>JK-01</t>
        </is>
      </c>
      <c r="S5427" t="inlineStr">
        <is>
          <t>Hybrid</t>
        </is>
      </c>
      <c r="T5427" s="70" t="n">
        <v>15</v>
      </c>
      <c r="U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TY105419</t>
        </is>
      </c>
      <c r="B5428" s="68" t="n">
        <v>46376</v>
      </c>
      <c r="C5428" s="69" t="n">
        <v>2026</v>
      </c>
      <c r="D5428" t="inlineStr">
        <is>
          <t>Dec</t>
        </is>
      </c>
      <c r="E5428" t="inlineStr">
        <is>
          <t>Asia</t>
        </is>
      </c>
      <c r="F5428" t="inlineStr">
        <is>
          <t>Thailand</t>
        </is>
      </c>
      <c r="G5428" t="inlineStr">
        <is>
          <t>Corolla</t>
        </is>
      </c>
      <c r="H5428" t="inlineStr">
        <is>
          <t>Dealer retail</t>
        </is>
      </c>
      <c r="I5428" t="inlineStr">
        <is>
          <t>Company fleet</t>
        </is>
      </c>
      <c r="J5428" t="inlineStr">
        <is>
          <t>Priya Nair</t>
        </is>
      </c>
      <c r="K5428" s="70" t="n">
        <v>48</v>
      </c>
      <c r="L5428" s="71" t="n">
        <v>2834809.16</v>
      </c>
      <c r="M5428" s="71" t="n">
        <v>136070839.68</v>
      </c>
      <c r="N5428" s="71" t="n">
        <v>0</v>
      </c>
      <c r="O5428" s="71" t="n">
        <v>136070839.68</v>
      </c>
      <c r="P5428" s="71" t="n">
        <v>112513417.68</v>
      </c>
      <c r="Q5428" s="71" t="n">
        <v>23557422</v>
      </c>
      <c r="R5428" t="inlineStr">
        <is>
          <t>BK-04</t>
        </is>
      </c>
      <c r="S5428" t="inlineStr">
        <is>
          <t>Petrol</t>
        </is>
      </c>
      <c r="T5428" s="70" t="n">
        <v>52</v>
      </c>
      <c r="U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TY105420</t>
        </is>
      </c>
      <c r="B5429" s="68" t="n">
        <v>46376</v>
      </c>
      <c r="C5429" s="69" t="n">
        <v>2026</v>
      </c>
      <c r="D5429" t="inlineStr">
        <is>
          <t>Dec</t>
        </is>
      </c>
      <c r="E5429" t="inlineStr">
        <is>
          <t>Asia</t>
        </is>
      </c>
      <c r="F5429" t="inlineStr">
        <is>
          <t>Thailand</t>
        </is>
      </c>
      <c r="G5429" t="inlineStr">
        <is>
          <t>bZ4X</t>
        </is>
      </c>
      <c r="H5429" t="inlineStr">
        <is>
          <t>Dealer retail</t>
        </is>
      </c>
      <c r="I5429" t="inlineStr">
        <is>
          <t>Company fleet</t>
        </is>
      </c>
      <c r="J5429" t="inlineStr">
        <is>
          <t>Ana Costa</t>
        </is>
      </c>
      <c r="K5429" s="70" t="n">
        <v>19</v>
      </c>
      <c r="L5429" s="71" t="n">
        <v>6709586.56</v>
      </c>
      <c r="M5429" s="71" t="n">
        <v>127482144.64</v>
      </c>
      <c r="N5429" s="71" t="n">
        <v>2549642.89</v>
      </c>
      <c r="O5429" s="71" t="n">
        <v>124932501.75</v>
      </c>
      <c r="P5429" s="71" t="n">
        <v>103059172.46</v>
      </c>
      <c r="Q5429" s="71" t="n">
        <v>21873329.29</v>
      </c>
      <c r="R5429" t="inlineStr">
        <is>
          <t>BK-02</t>
        </is>
      </c>
      <c r="S5429" t="inlineStr">
        <is>
          <t>EV</t>
        </is>
      </c>
      <c r="T5429" s="70" t="n">
        <v>19</v>
      </c>
      <c r="U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TY105421</t>
        </is>
      </c>
      <c r="B5430" s="68" t="n">
        <v>46376</v>
      </c>
      <c r="C5430" s="69" t="n">
        <v>2026</v>
      </c>
      <c r="D5430" t="inlineStr">
        <is>
          <t>Dec</t>
        </is>
      </c>
      <c r="E5430" t="inlineStr">
        <is>
          <t>Middle East</t>
        </is>
      </c>
      <c r="F5430" t="inlineStr">
        <is>
          <t>Saudi Arabia</t>
        </is>
      </c>
      <c r="G5430" t="inlineStr">
        <is>
          <t>RAV4</t>
        </is>
      </c>
      <c r="H5430" t="inlineStr">
        <is>
          <t>Fleet</t>
        </is>
      </c>
      <c r="I5430" t="inlineStr">
        <is>
          <t>Private buyer</t>
        </is>
      </c>
      <c r="J5430" t="inlineStr">
        <is>
          <t>Kofi Mensah</t>
        </is>
      </c>
      <c r="K5430" s="70" t="n">
        <v>23</v>
      </c>
      <c r="L5430" s="71" t="n">
        <v>3938848.99</v>
      </c>
      <c r="M5430" s="71" t="n">
        <v>90593526.77</v>
      </c>
      <c r="N5430" s="71" t="n">
        <v>1811870.54</v>
      </c>
      <c r="O5430" s="71" t="n">
        <v>88781656.23</v>
      </c>
      <c r="P5430" s="71" t="n">
        <v>64619885.66</v>
      </c>
      <c r="Q5430" s="71" t="n">
        <v>24161770.57</v>
      </c>
      <c r="R5430" t="inlineStr">
        <is>
          <t>RY-02</t>
        </is>
      </c>
      <c r="S5430" t="inlineStr">
        <is>
          <t>Petrol</t>
        </is>
      </c>
      <c r="T5430" s="70" t="n">
        <v>23</v>
      </c>
      <c r="U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TY105422</t>
        </is>
      </c>
      <c r="B5431" s="68" t="n">
        <v>46376</v>
      </c>
      <c r="C5431" s="69" t="n">
        <v>2026</v>
      </c>
      <c r="D5431" t="inlineStr">
        <is>
          <t>Dec</t>
        </is>
      </c>
      <c r="E5431" t="inlineStr">
        <is>
          <t>Asia</t>
        </is>
      </c>
      <c r="F5431" t="inlineStr">
        <is>
          <t>Thailand</t>
        </is>
      </c>
      <c r="G5431" t="inlineStr">
        <is>
          <t>Corolla</t>
        </is>
      </c>
      <c r="H5431" t="inlineStr">
        <is>
          <t>Fleet</t>
        </is>
      </c>
      <c r="I5431" t="inlineStr">
        <is>
          <t>Private buyer</t>
        </is>
      </c>
      <c r="J5431" t="inlineStr">
        <is>
          <t>Emma Clarke</t>
        </is>
      </c>
      <c r="K5431" s="70" t="n">
        <v>6</v>
      </c>
      <c r="L5431" s="71" t="n">
        <v>2681267.66</v>
      </c>
      <c r="M5431" s="71" t="n">
        <v>16087605.96</v>
      </c>
      <c r="N5431" s="71" t="n">
        <v>321752.12</v>
      </c>
      <c r="O5431" s="71" t="n">
        <v>15765853.84</v>
      </c>
      <c r="P5431" s="71" t="n">
        <v>13242647.97</v>
      </c>
      <c r="Q5431" s="71" t="n">
        <v>2523205.87</v>
      </c>
      <c r="R5431" t="inlineStr">
        <is>
          <t>BK-03</t>
        </is>
      </c>
      <c r="S5431" t="inlineStr">
        <is>
          <t>Petrol</t>
        </is>
      </c>
      <c r="T5431" s="70" t="n">
        <v>7</v>
      </c>
      <c r="U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TY105423</t>
        </is>
      </c>
      <c r="B5432" s="68" t="n">
        <v>46376</v>
      </c>
      <c r="C5432" s="69" t="n">
        <v>2026</v>
      </c>
      <c r="D5432" t="inlineStr">
        <is>
          <t>Dec</t>
        </is>
      </c>
      <c r="E5432" t="inlineStr">
        <is>
          <t>Europe</t>
        </is>
      </c>
      <c r="F5432" t="inlineStr">
        <is>
          <t>UK</t>
        </is>
      </c>
      <c r="G5432" t="inlineStr">
        <is>
          <t>Corolla</t>
        </is>
      </c>
      <c r="H5432" t="inlineStr">
        <is>
          <t>Fleet</t>
        </is>
      </c>
      <c r="I5432" t="inlineStr">
        <is>
          <t>Company fleet</t>
        </is>
      </c>
      <c r="J5432" t="inlineStr">
        <is>
          <t>Priya Nair</t>
        </is>
      </c>
      <c r="K5432" s="70" t="n">
        <v>18</v>
      </c>
      <c r="L5432" s="71" t="n">
        <v>2691668.13</v>
      </c>
      <c r="M5432" s="71" t="n">
        <v>48450026.34</v>
      </c>
      <c r="N5432" s="71" t="n">
        <v>2422501.32</v>
      </c>
      <c r="O5432" s="71" t="n">
        <v>46027525.02</v>
      </c>
      <c r="P5432" s="71" t="n">
        <v>42965648.81</v>
      </c>
      <c r="Q5432" s="71" t="n">
        <v>3061876.21</v>
      </c>
      <c r="R5432" t="inlineStr">
        <is>
          <t>LN-03</t>
        </is>
      </c>
      <c r="S5432" t="inlineStr">
        <is>
          <t>Hybrid</t>
        </is>
      </c>
      <c r="T5432" s="70" t="n">
        <v>19</v>
      </c>
      <c r="U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TY105424</t>
        </is>
      </c>
      <c r="B5433" s="68" t="n">
        <v>46376</v>
      </c>
      <c r="C5433" s="69" t="n">
        <v>2026</v>
      </c>
      <c r="D5433" t="inlineStr">
        <is>
          <t>Dec</t>
        </is>
      </c>
      <c r="E5433" t="inlineStr">
        <is>
          <t>Japan</t>
        </is>
      </c>
      <c r="F5433" t="inlineStr">
        <is>
          <t>Japan</t>
        </is>
      </c>
      <c r="G5433" t="inlineStr">
        <is>
          <t>Corolla</t>
        </is>
      </c>
      <c r="H5433" t="inlineStr">
        <is>
          <t>Dealer retail</t>
        </is>
      </c>
      <c r="I5433" t="inlineStr">
        <is>
          <t>Private buyer</t>
        </is>
      </c>
      <c r="J5433" t="inlineStr">
        <is>
          <t>Emma Clarke</t>
        </is>
      </c>
      <c r="K5433" s="70" t="n">
        <v>30</v>
      </c>
      <c r="L5433" s="71" t="n">
        <v>2806283.48</v>
      </c>
      <c r="M5433" s="71" t="n">
        <v>84188504.40000001</v>
      </c>
      <c r="N5433" s="71" t="n">
        <v>1683770.09</v>
      </c>
      <c r="O5433" s="71" t="n">
        <v>82504734.31</v>
      </c>
      <c r="P5433" s="71" t="n">
        <v>67368117.68000001</v>
      </c>
      <c r="Q5433" s="71" t="n">
        <v>15136616.63</v>
      </c>
      <c r="R5433" t="inlineStr">
        <is>
          <t>OS-03</t>
        </is>
      </c>
      <c r="S5433" t="inlineStr">
        <is>
          <t>Petrol</t>
        </is>
      </c>
      <c r="T5433" s="70" t="n">
        <v>31</v>
      </c>
      <c r="U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TY105425</t>
        </is>
      </c>
      <c r="B5434" s="68" t="n">
        <v>46376</v>
      </c>
      <c r="C5434" s="69" t="n">
        <v>2026</v>
      </c>
      <c r="D5434" t="inlineStr">
        <is>
          <t>Dec</t>
        </is>
      </c>
      <c r="E5434" t="inlineStr">
        <is>
          <t>Europe</t>
        </is>
      </c>
      <c r="F5434" t="inlineStr">
        <is>
          <t>France</t>
        </is>
      </c>
      <c r="G5434" t="inlineStr">
        <is>
          <t>RAV4</t>
        </is>
      </c>
      <c r="H5434" t="inlineStr">
        <is>
          <t>Dealer retail</t>
        </is>
      </c>
      <c r="I5434" t="inlineStr">
        <is>
          <t>Company fleet</t>
        </is>
      </c>
      <c r="J5434" t="inlineStr">
        <is>
          <t>Yuki Sato</t>
        </is>
      </c>
      <c r="K5434" s="70" t="n">
        <v>29</v>
      </c>
      <c r="L5434" s="71" t="n">
        <v>3768515.99</v>
      </c>
      <c r="M5434" s="71" t="n">
        <v>109286963.71</v>
      </c>
      <c r="N5434" s="71" t="n">
        <v>2185739.27</v>
      </c>
      <c r="O5434" s="71" t="n">
        <v>107101224.44</v>
      </c>
      <c r="P5434" s="71" t="n">
        <v>82409504.22</v>
      </c>
      <c r="Q5434" s="71" t="n">
        <v>24691720.22</v>
      </c>
      <c r="R5434" t="inlineStr">
        <is>
          <t>PA-03</t>
        </is>
      </c>
      <c r="S5434" t="inlineStr">
        <is>
          <t>Hybrid</t>
        </is>
      </c>
      <c r="T5434" s="70" t="n">
        <v>31</v>
      </c>
      <c r="U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TY105426</t>
        </is>
      </c>
      <c r="B5435" s="68" t="n">
        <v>46377</v>
      </c>
      <c r="C5435" s="69" t="n">
        <v>2026</v>
      </c>
      <c r="D5435" t="inlineStr">
        <is>
          <t>Dec</t>
        </is>
      </c>
      <c r="E5435" t="inlineStr">
        <is>
          <t>North America</t>
        </is>
      </c>
      <c r="F5435" t="inlineStr">
        <is>
          <t>Canada</t>
        </is>
      </c>
      <c r="G5435" t="inlineStr">
        <is>
          <t>bZ4X</t>
        </is>
      </c>
      <c r="H5435" t="inlineStr">
        <is>
          <t>Online reservation</t>
        </is>
      </c>
      <c r="I5435" t="inlineStr">
        <is>
          <t>Company fleet</t>
        </is>
      </c>
      <c r="J5435" t="inlineStr">
        <is>
          <t>Aisha Bello</t>
        </is>
      </c>
      <c r="K5435" s="70" t="n">
        <v>27</v>
      </c>
      <c r="L5435" s="71" t="n">
        <v>7067769.34</v>
      </c>
      <c r="M5435" s="71" t="n">
        <v>190829772.18</v>
      </c>
      <c r="N5435" s="71" t="n">
        <v>9541488.609999999</v>
      </c>
      <c r="O5435" s="71" t="n">
        <v>181288283.57</v>
      </c>
      <c r="P5435" s="71" t="n">
        <v>149793072.75</v>
      </c>
      <c r="Q5435" s="71" t="n">
        <v>31495210.82</v>
      </c>
      <c r="R5435" t="inlineStr">
        <is>
          <t>TO-04</t>
        </is>
      </c>
      <c r="S5435" t="inlineStr">
        <is>
          <t>EV</t>
        </is>
      </c>
      <c r="T5435" s="70" t="n">
        <v>26</v>
      </c>
      <c r="U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TY105427</t>
        </is>
      </c>
      <c r="B5436" s="68" t="n">
        <v>46377</v>
      </c>
      <c r="C5436" s="69" t="n">
        <v>2026</v>
      </c>
      <c r="D5436" t="inlineStr">
        <is>
          <t>Dec</t>
        </is>
      </c>
      <c r="E5436" t="inlineStr">
        <is>
          <t>Japan</t>
        </is>
      </c>
      <c r="F5436" t="inlineStr">
        <is>
          <t>Japan</t>
        </is>
      </c>
      <c r="G5436" t="inlineStr">
        <is>
          <t>Camry</t>
        </is>
      </c>
      <c r="H5436" t="inlineStr">
        <is>
          <t>Fleet</t>
        </is>
      </c>
      <c r="I5436" t="inlineStr">
        <is>
          <t>Company fleet</t>
        </is>
      </c>
      <c r="J5436" t="inlineStr">
        <is>
          <t>Omar Haddad</t>
        </is>
      </c>
      <c r="K5436" s="70" t="n">
        <v>50</v>
      </c>
      <c r="L5436" s="71" t="n">
        <v>4123217.89</v>
      </c>
      <c r="M5436" s="71" t="n">
        <v>206160894.5</v>
      </c>
      <c r="N5436" s="71" t="n">
        <v>10308044.73</v>
      </c>
      <c r="O5436" s="71" t="n">
        <v>195852849.77</v>
      </c>
      <c r="P5436" s="71" t="n">
        <v>164429498.2</v>
      </c>
      <c r="Q5436" s="71" t="n">
        <v>31423351.57</v>
      </c>
      <c r="R5436" t="inlineStr">
        <is>
          <t>TK-03</t>
        </is>
      </c>
      <c r="S5436" t="inlineStr">
        <is>
          <t>Petrol</t>
        </is>
      </c>
      <c r="T5436" s="70" t="n">
        <v>55</v>
      </c>
      <c r="U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TY105428</t>
        </is>
      </c>
      <c r="B5437" s="68" t="n">
        <v>46377</v>
      </c>
      <c r="C5437" s="69" t="n">
        <v>2026</v>
      </c>
      <c r="D5437" t="inlineStr">
        <is>
          <t>Dec</t>
        </is>
      </c>
      <c r="E5437" t="inlineStr">
        <is>
          <t>Japan</t>
        </is>
      </c>
      <c r="F5437" t="inlineStr">
        <is>
          <t>Japan</t>
        </is>
      </c>
      <c r="G5437" t="inlineStr">
        <is>
          <t>Land Cruiser</t>
        </is>
      </c>
      <c r="H5437" t="inlineStr">
        <is>
          <t>Dealer retail</t>
        </is>
      </c>
      <c r="I5437" t="inlineStr">
        <is>
          <t>Private buyer</t>
        </is>
      </c>
      <c r="J5437" t="inlineStr">
        <is>
          <t>Omar Haddad</t>
        </is>
      </c>
      <c r="K5437" s="70" t="n">
        <v>13</v>
      </c>
      <c r="L5437" s="71" t="n">
        <v>7576008.36</v>
      </c>
      <c r="M5437" s="71" t="n">
        <v>98488108.68000001</v>
      </c>
      <c r="N5437" s="71" t="n">
        <v>2954643.26</v>
      </c>
      <c r="O5437" s="71" t="n">
        <v>95533465.42</v>
      </c>
      <c r="P5437" s="71" t="n">
        <v>73635910.91</v>
      </c>
      <c r="Q5437" s="71" t="n">
        <v>21897554.51</v>
      </c>
      <c r="R5437" t="inlineStr">
        <is>
          <t>NG-04</t>
        </is>
      </c>
      <c r="S5437" t="inlineStr">
        <is>
          <t>Petrol</t>
        </is>
      </c>
      <c r="T5437" s="70" t="n">
        <v>13</v>
      </c>
      <c r="U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TY105429</t>
        </is>
      </c>
      <c r="B5438" s="68" t="n">
        <v>46377</v>
      </c>
      <c r="C5438" s="69" t="n">
        <v>2026</v>
      </c>
      <c r="D5438" t="inlineStr">
        <is>
          <t>Dec</t>
        </is>
      </c>
      <c r="E5438" t="inlineStr">
        <is>
          <t>Asia</t>
        </is>
      </c>
      <c r="F5438" t="inlineStr">
        <is>
          <t>Thailand</t>
        </is>
      </c>
      <c r="G5438" t="inlineStr">
        <is>
          <t>Camry</t>
        </is>
      </c>
      <c r="H5438" t="inlineStr">
        <is>
          <t>Dealer retail</t>
        </is>
      </c>
      <c r="I5438" t="inlineStr">
        <is>
          <t>Private buyer</t>
        </is>
      </c>
      <c r="J5438" t="inlineStr">
        <is>
          <t>Ana Costa</t>
        </is>
      </c>
      <c r="K5438" s="70" t="n">
        <v>40</v>
      </c>
      <c r="L5438" s="71" t="n">
        <v>3981559.07</v>
      </c>
      <c r="M5438" s="71" t="n">
        <v>159262362.8</v>
      </c>
      <c r="N5438" s="71" t="n">
        <v>0</v>
      </c>
      <c r="O5438" s="71" t="n">
        <v>159262362.8</v>
      </c>
      <c r="P5438" s="71" t="n">
        <v>126305261.52</v>
      </c>
      <c r="Q5438" s="71" t="n">
        <v>32957101.28</v>
      </c>
      <c r="R5438" t="inlineStr">
        <is>
          <t>BK-03</t>
        </is>
      </c>
      <c r="S5438" t="inlineStr">
        <is>
          <t>Petrol</t>
        </is>
      </c>
      <c r="T5438" s="70" t="n">
        <v>40</v>
      </c>
      <c r="U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TY105430</t>
        </is>
      </c>
      <c r="B5439" s="68" t="n">
        <v>46377</v>
      </c>
      <c r="C5439" s="69" t="n">
        <v>2026</v>
      </c>
      <c r="D5439" t="inlineStr">
        <is>
          <t>Dec</t>
        </is>
      </c>
      <c r="E5439" t="inlineStr">
        <is>
          <t>Asia</t>
        </is>
      </c>
      <c r="F5439" t="inlineStr">
        <is>
          <t>Indonesia</t>
        </is>
      </c>
      <c r="G5439" t="inlineStr">
        <is>
          <t>RAV4</t>
        </is>
      </c>
      <c r="H5439" t="inlineStr">
        <is>
          <t>Fleet</t>
        </is>
      </c>
      <c r="I5439" t="inlineStr">
        <is>
          <t>Private buyer</t>
        </is>
      </c>
      <c r="J5439" t="inlineStr">
        <is>
          <t>Carlos Silva</t>
        </is>
      </c>
      <c r="K5439" s="70" t="n">
        <v>20</v>
      </c>
      <c r="L5439" s="71" t="n">
        <v>3584961.89</v>
      </c>
      <c r="M5439" s="71" t="n">
        <v>71699237.8</v>
      </c>
      <c r="N5439" s="71" t="n">
        <v>3584961.89</v>
      </c>
      <c r="O5439" s="71" t="n">
        <v>68114275.91</v>
      </c>
      <c r="P5439" s="71" t="n">
        <v>55662153.85</v>
      </c>
      <c r="Q5439" s="71" t="n">
        <v>12452122.06</v>
      </c>
      <c r="R5439" t="inlineStr">
        <is>
          <t>JK-03</t>
        </is>
      </c>
      <c r="S5439" t="inlineStr">
        <is>
          <t>Hybrid</t>
        </is>
      </c>
      <c r="T5439" s="70" t="n">
        <v>21</v>
      </c>
      <c r="U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TY105431</t>
        </is>
      </c>
      <c r="B5440" s="68" t="n">
        <v>46377</v>
      </c>
      <c r="C5440" s="69" t="n">
        <v>2026</v>
      </c>
      <c r="D5440" t="inlineStr">
        <is>
          <t>Dec</t>
        </is>
      </c>
      <c r="E5440" t="inlineStr">
        <is>
          <t>North America</t>
        </is>
      </c>
      <c r="F5440" t="inlineStr">
        <is>
          <t>USA</t>
        </is>
      </c>
      <c r="G5440" t="inlineStr">
        <is>
          <t>RAV4</t>
        </is>
      </c>
      <c r="H5440" t="inlineStr">
        <is>
          <t>Dealer retail</t>
        </is>
      </c>
      <c r="I5440" t="inlineStr">
        <is>
          <t>Private buyer</t>
        </is>
      </c>
      <c r="J5440" t="inlineStr">
        <is>
          <t>Lucas Martin</t>
        </is>
      </c>
      <c r="K5440" s="70" t="n">
        <v>4</v>
      </c>
      <c r="L5440" s="71" t="n">
        <v>3865610.23</v>
      </c>
      <c r="M5440" s="71" t="n">
        <v>15462440.92</v>
      </c>
      <c r="N5440" s="71" t="n">
        <v>463873.23</v>
      </c>
      <c r="O5440" s="71" t="n">
        <v>14998567.69</v>
      </c>
      <c r="P5440" s="71" t="n">
        <v>11561739.54</v>
      </c>
      <c r="Q5440" s="71" t="n">
        <v>3436828.15</v>
      </c>
      <c r="R5440" t="inlineStr">
        <is>
          <t>TX-03</t>
        </is>
      </c>
      <c r="S5440" t="inlineStr">
        <is>
          <t>Petrol</t>
        </is>
      </c>
      <c r="T5440" s="70" t="n">
        <v>4</v>
      </c>
      <c r="U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TY105432</t>
        </is>
      </c>
      <c r="B5441" s="68" t="n">
        <v>46377</v>
      </c>
      <c r="C5441" s="69" t="n">
        <v>2026</v>
      </c>
      <c r="D5441" t="inlineStr">
        <is>
          <t>Dec</t>
        </is>
      </c>
      <c r="E5441" t="inlineStr">
        <is>
          <t>Europe</t>
        </is>
      </c>
      <c r="F5441" t="inlineStr">
        <is>
          <t>Germany</t>
        </is>
      </c>
      <c r="G5441" t="inlineStr">
        <is>
          <t>Land Cruiser</t>
        </is>
      </c>
      <c r="H5441" t="inlineStr">
        <is>
          <t>Dealer retail</t>
        </is>
      </c>
      <c r="I5441" t="inlineStr">
        <is>
          <t>Government</t>
        </is>
      </c>
      <c r="J5441" t="inlineStr">
        <is>
          <t>Sara Rossi</t>
        </is>
      </c>
      <c r="K5441" s="70" t="n">
        <v>28</v>
      </c>
      <c r="L5441" s="71" t="n">
        <v>7596977.61</v>
      </c>
      <c r="M5441" s="71" t="n">
        <v>212715373.08</v>
      </c>
      <c r="N5441" s="71" t="n">
        <v>4254307.46</v>
      </c>
      <c r="O5441" s="71" t="n">
        <v>208461065.62</v>
      </c>
      <c r="P5441" s="71" t="n">
        <v>160861203.7</v>
      </c>
      <c r="Q5441" s="71" t="n">
        <v>47599861.92</v>
      </c>
      <c r="R5441" t="inlineStr">
        <is>
          <t>BE-04</t>
        </is>
      </c>
      <c r="S5441" t="inlineStr">
        <is>
          <t>Petrol</t>
        </is>
      </c>
      <c r="T5441" s="70" t="n">
        <v>30</v>
      </c>
      <c r="U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TY105433</t>
        </is>
      </c>
      <c r="B5442" s="68" t="n">
        <v>46377</v>
      </c>
      <c r="C5442" s="69" t="n">
        <v>2026</v>
      </c>
      <c r="D5442" t="inlineStr">
        <is>
          <t>Dec</t>
        </is>
      </c>
      <c r="E5442" t="inlineStr">
        <is>
          <t>North America</t>
        </is>
      </c>
      <c r="F5442" t="inlineStr">
        <is>
          <t>Canada</t>
        </is>
      </c>
      <c r="G5442" t="inlineStr">
        <is>
          <t>Corolla</t>
        </is>
      </c>
      <c r="H5442" t="inlineStr">
        <is>
          <t>Online reservation</t>
        </is>
      </c>
      <c r="I5442" t="inlineStr">
        <is>
          <t>Private buyer</t>
        </is>
      </c>
      <c r="J5442" t="inlineStr">
        <is>
          <t>Omar Haddad</t>
        </is>
      </c>
      <c r="K5442" s="70" t="n">
        <v>2</v>
      </c>
      <c r="L5442" s="71" t="n">
        <v>2785871.06</v>
      </c>
      <c r="M5442" s="71" t="n">
        <v>5571742.12</v>
      </c>
      <c r="N5442" s="71" t="n">
        <v>278587.11</v>
      </c>
      <c r="O5442" s="71" t="n">
        <v>5293155.01</v>
      </c>
      <c r="P5442" s="71" t="n">
        <v>4656472.76</v>
      </c>
      <c r="Q5442" s="71" t="n">
        <v>636682.25</v>
      </c>
      <c r="R5442" t="inlineStr">
        <is>
          <t>TO-03</t>
        </is>
      </c>
      <c r="S5442" t="inlineStr">
        <is>
          <t>Petrol</t>
        </is>
      </c>
      <c r="T5442" s="70" t="n">
        <v>2</v>
      </c>
      <c r="U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TY105434</t>
        </is>
      </c>
      <c r="B5443" s="68" t="n">
        <v>46378</v>
      </c>
      <c r="C5443" s="69" t="n">
        <v>2026</v>
      </c>
      <c r="D5443" t="inlineStr">
        <is>
          <t>Dec</t>
        </is>
      </c>
      <c r="E5443" t="inlineStr">
        <is>
          <t>Europe</t>
        </is>
      </c>
      <c r="F5443" t="inlineStr">
        <is>
          <t>France</t>
        </is>
      </c>
      <c r="G5443" t="inlineStr">
        <is>
          <t>Land Cruiser</t>
        </is>
      </c>
      <c r="H5443" t="inlineStr">
        <is>
          <t>Dealer retail</t>
        </is>
      </c>
      <c r="I5443" t="inlineStr">
        <is>
          <t>Company fleet</t>
        </is>
      </c>
      <c r="J5443" t="inlineStr">
        <is>
          <t>Carlos Silva</t>
        </is>
      </c>
      <c r="K5443" s="70" t="n">
        <v>24</v>
      </c>
      <c r="L5443" s="71" t="n">
        <v>7690489.07</v>
      </c>
      <c r="M5443" s="71" t="n">
        <v>184571737.68</v>
      </c>
      <c r="N5443" s="71" t="n">
        <v>3691434.75</v>
      </c>
      <c r="O5443" s="71" t="n">
        <v>180880302.93</v>
      </c>
      <c r="P5443" s="71" t="n">
        <v>130527781.74</v>
      </c>
      <c r="Q5443" s="71" t="n">
        <v>50352521.19</v>
      </c>
      <c r="R5443" t="inlineStr">
        <is>
          <t>PA-02</t>
        </is>
      </c>
      <c r="S5443" t="inlineStr">
        <is>
          <t>Hybrid</t>
        </is>
      </c>
      <c r="T5443" s="70" t="n">
        <v>25</v>
      </c>
      <c r="U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TY105435</t>
        </is>
      </c>
      <c r="B5444" s="68" t="n">
        <v>46378</v>
      </c>
      <c r="C5444" s="69" t="n">
        <v>2026</v>
      </c>
      <c r="D5444" t="inlineStr">
        <is>
          <t>Dec</t>
        </is>
      </c>
      <c r="E5444" t="inlineStr">
        <is>
          <t>Japan</t>
        </is>
      </c>
      <c r="F5444" t="inlineStr">
        <is>
          <t>Japan</t>
        </is>
      </c>
      <c r="G5444" t="inlineStr">
        <is>
          <t>Land Cruiser</t>
        </is>
      </c>
      <c r="H5444" t="inlineStr">
        <is>
          <t>Online reservation</t>
        </is>
      </c>
      <c r="I5444" t="inlineStr">
        <is>
          <t>Private buyer</t>
        </is>
      </c>
      <c r="J5444" t="inlineStr">
        <is>
          <t>Priya Nair</t>
        </is>
      </c>
      <c r="K5444" s="70" t="n">
        <v>31</v>
      </c>
      <c r="L5444" s="71" t="n">
        <v>7640923.83</v>
      </c>
      <c r="M5444" s="71" t="n">
        <v>236868638.73</v>
      </c>
      <c r="N5444" s="71" t="n">
        <v>11843431.94</v>
      </c>
      <c r="O5444" s="71" t="n">
        <v>225025206.79</v>
      </c>
      <c r="P5444" s="71" t="n">
        <v>169783543.78</v>
      </c>
      <c r="Q5444" s="71" t="n">
        <v>55241663.01</v>
      </c>
      <c r="R5444" t="inlineStr">
        <is>
          <t>OS-02</t>
        </is>
      </c>
      <c r="S5444" t="inlineStr">
        <is>
          <t>Diesel</t>
        </is>
      </c>
      <c r="T5444" s="70" t="n">
        <v>33</v>
      </c>
      <c r="U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TY105436</t>
        </is>
      </c>
      <c r="B5445" s="68" t="n">
        <v>46378</v>
      </c>
      <c r="C5445" s="69" t="n">
        <v>2026</v>
      </c>
      <c r="D5445" t="inlineStr">
        <is>
          <t>Dec</t>
        </is>
      </c>
      <c r="E5445" t="inlineStr">
        <is>
          <t>Asia</t>
        </is>
      </c>
      <c r="F5445" t="inlineStr">
        <is>
          <t>Indonesia</t>
        </is>
      </c>
      <c r="G5445" t="inlineStr">
        <is>
          <t>Prius</t>
        </is>
      </c>
      <c r="H5445" t="inlineStr">
        <is>
          <t>Dealer retail</t>
        </is>
      </c>
      <c r="I5445" t="inlineStr">
        <is>
          <t>Private buyer</t>
        </is>
      </c>
      <c r="J5445" t="inlineStr">
        <is>
          <t>Ruhi Shaikh</t>
        </is>
      </c>
      <c r="K5445" s="70" t="n">
        <v>22</v>
      </c>
      <c r="L5445" s="71" t="n">
        <v>3588373.06</v>
      </c>
      <c r="M5445" s="71" t="n">
        <v>78944207.31999999</v>
      </c>
      <c r="N5445" s="71" t="n">
        <v>0</v>
      </c>
      <c r="O5445" s="71" t="n">
        <v>78944207.31999999</v>
      </c>
      <c r="P5445" s="71" t="n">
        <v>64173945.38</v>
      </c>
      <c r="Q5445" s="71" t="n">
        <v>14770261.94</v>
      </c>
      <c r="R5445" t="inlineStr">
        <is>
          <t>JK-03</t>
        </is>
      </c>
      <c r="S5445" t="inlineStr">
        <is>
          <t>Hybrid</t>
        </is>
      </c>
      <c r="T5445" s="70" t="n">
        <v>24</v>
      </c>
      <c r="U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TY105437</t>
        </is>
      </c>
      <c r="B5446" s="68" t="n">
        <v>46378</v>
      </c>
      <c r="C5446" s="69" t="n">
        <v>2026</v>
      </c>
      <c r="D5446" t="inlineStr">
        <is>
          <t>Dec</t>
        </is>
      </c>
      <c r="E5446" t="inlineStr">
        <is>
          <t>Asia</t>
        </is>
      </c>
      <c r="F5446" t="inlineStr">
        <is>
          <t>Indonesia</t>
        </is>
      </c>
      <c r="G5446" t="inlineStr">
        <is>
          <t>Corolla</t>
        </is>
      </c>
      <c r="H5446" t="inlineStr">
        <is>
          <t>Dealer retail</t>
        </is>
      </c>
      <c r="I5446" t="inlineStr">
        <is>
          <t>Private buyer</t>
        </is>
      </c>
      <c r="J5446" t="inlineStr">
        <is>
          <t>Fatima Al-Saud</t>
        </is>
      </c>
      <c r="K5446" s="70" t="n">
        <v>12</v>
      </c>
      <c r="L5446" s="71" t="n">
        <v>2818005.17</v>
      </c>
      <c r="M5446" s="71" t="n">
        <v>33816062.04</v>
      </c>
      <c r="N5446" s="71" t="n">
        <v>0</v>
      </c>
      <c r="O5446" s="71" t="n">
        <v>33816062.04</v>
      </c>
      <c r="P5446" s="71" t="n">
        <v>27028219.59</v>
      </c>
      <c r="Q5446" s="71" t="n">
        <v>6787842.45</v>
      </c>
      <c r="R5446" t="inlineStr">
        <is>
          <t>JK-01</t>
        </is>
      </c>
      <c r="S5446" t="inlineStr">
        <is>
          <t>Hybrid</t>
        </is>
      </c>
      <c r="T5446" s="70" t="n">
        <v>12</v>
      </c>
      <c r="U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TY105438</t>
        </is>
      </c>
      <c r="B5447" s="68" t="n">
        <v>46378</v>
      </c>
      <c r="C5447" s="69" t="n">
        <v>2026</v>
      </c>
      <c r="D5447" t="inlineStr">
        <is>
          <t>Dec</t>
        </is>
      </c>
      <c r="E5447" t="inlineStr">
        <is>
          <t>Middle East</t>
        </is>
      </c>
      <c r="F5447" t="inlineStr">
        <is>
          <t>Saudi Arabia</t>
        </is>
      </c>
      <c r="G5447" t="inlineStr">
        <is>
          <t>Corolla</t>
        </is>
      </c>
      <c r="H5447" t="inlineStr">
        <is>
          <t>Online reservation</t>
        </is>
      </c>
      <c r="I5447" t="inlineStr">
        <is>
          <t>Private buyer</t>
        </is>
      </c>
      <c r="J5447" t="inlineStr">
        <is>
          <t>Priya Nair</t>
        </is>
      </c>
      <c r="K5447" s="70" t="n">
        <v>11</v>
      </c>
      <c r="L5447" s="71" t="n">
        <v>2826244.63</v>
      </c>
      <c r="M5447" s="71" t="n">
        <v>31088690.93</v>
      </c>
      <c r="N5447" s="71" t="n">
        <v>1554434.55</v>
      </c>
      <c r="O5447" s="71" t="n">
        <v>29534256.38</v>
      </c>
      <c r="P5447" s="71" t="n">
        <v>25114786.91</v>
      </c>
      <c r="Q5447" s="71" t="n">
        <v>4419469.47</v>
      </c>
      <c r="R5447" t="inlineStr">
        <is>
          <t>RY-01</t>
        </is>
      </c>
      <c r="S5447" t="inlineStr">
        <is>
          <t>Hybrid</t>
        </is>
      </c>
      <c r="T5447" s="70" t="n">
        <v>12</v>
      </c>
      <c r="U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TY105439</t>
        </is>
      </c>
      <c r="B5448" s="68" t="n">
        <v>46379</v>
      </c>
      <c r="C5448" s="69" t="n">
        <v>2026</v>
      </c>
      <c r="D5448" t="inlineStr">
        <is>
          <t>Dec</t>
        </is>
      </c>
      <c r="E5448" t="inlineStr">
        <is>
          <t>Europe</t>
        </is>
      </c>
      <c r="F5448" t="inlineStr">
        <is>
          <t>UK</t>
        </is>
      </c>
      <c r="G5448" t="inlineStr">
        <is>
          <t>RAV4</t>
        </is>
      </c>
      <c r="H5448" t="inlineStr">
        <is>
          <t>Online reservation</t>
        </is>
      </c>
      <c r="I5448" t="inlineStr">
        <is>
          <t>Company fleet</t>
        </is>
      </c>
      <c r="J5448" t="inlineStr">
        <is>
          <t>Sophie Müller</t>
        </is>
      </c>
      <c r="K5448" s="70" t="n">
        <v>49</v>
      </c>
      <c r="L5448" s="71" t="n">
        <v>3776947.92</v>
      </c>
      <c r="M5448" s="71" t="n">
        <v>185070448.08</v>
      </c>
      <c r="N5448" s="71" t="n">
        <v>5552113.44</v>
      </c>
      <c r="O5448" s="71" t="n">
        <v>179518334.64</v>
      </c>
      <c r="P5448" s="71" t="n">
        <v>144368246.68</v>
      </c>
      <c r="Q5448" s="71" t="n">
        <v>35150087.96</v>
      </c>
      <c r="R5448" t="inlineStr">
        <is>
          <t>LN-01</t>
        </is>
      </c>
      <c r="S5448" t="inlineStr">
        <is>
          <t>Petrol</t>
        </is>
      </c>
      <c r="T5448" s="70" t="n">
        <v>53</v>
      </c>
      <c r="U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TY105440</t>
        </is>
      </c>
      <c r="B5449" s="68" t="n">
        <v>46379</v>
      </c>
      <c r="C5449" s="69" t="n">
        <v>2026</v>
      </c>
      <c r="D5449" t="inlineStr">
        <is>
          <t>Dec</t>
        </is>
      </c>
      <c r="E5449" t="inlineStr">
        <is>
          <t>Europe</t>
        </is>
      </c>
      <c r="F5449" t="inlineStr">
        <is>
          <t>Germany</t>
        </is>
      </c>
      <c r="G5449" t="inlineStr">
        <is>
          <t>Prius</t>
        </is>
      </c>
      <c r="H5449" t="inlineStr">
        <is>
          <t>Dealer retail</t>
        </is>
      </c>
      <c r="I5449" t="inlineStr">
        <is>
          <t>Private buyer</t>
        </is>
      </c>
      <c r="J5449" t="inlineStr">
        <is>
          <t>Wei Chen</t>
        </is>
      </c>
      <c r="K5449" s="70" t="n">
        <v>50</v>
      </c>
      <c r="L5449" s="71" t="n">
        <v>3687428.38</v>
      </c>
      <c r="M5449" s="71" t="n">
        <v>184371419</v>
      </c>
      <c r="N5449" s="71" t="n">
        <v>3687428.38</v>
      </c>
      <c r="O5449" s="71" t="n">
        <v>180683990.62</v>
      </c>
      <c r="P5449" s="71" t="n">
        <v>140670950.39</v>
      </c>
      <c r="Q5449" s="71" t="n">
        <v>40013040.23</v>
      </c>
      <c r="R5449" t="inlineStr">
        <is>
          <t>BE-01</t>
        </is>
      </c>
      <c r="S5449" t="inlineStr">
        <is>
          <t>Hybrid</t>
        </is>
      </c>
      <c r="T5449" s="70" t="n">
        <v>52</v>
      </c>
      <c r="U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TY105441</t>
        </is>
      </c>
      <c r="B5450" s="68" t="n">
        <v>46379</v>
      </c>
      <c r="C5450" s="69" t="n">
        <v>2026</v>
      </c>
      <c r="D5450" t="inlineStr">
        <is>
          <t>Dec</t>
        </is>
      </c>
      <c r="E5450" t="inlineStr">
        <is>
          <t>Asia</t>
        </is>
      </c>
      <c r="F5450" t="inlineStr">
        <is>
          <t>India</t>
        </is>
      </c>
      <c r="G5450" t="inlineStr">
        <is>
          <t>Corolla</t>
        </is>
      </c>
      <c r="H5450" t="inlineStr">
        <is>
          <t>Dealer retail</t>
        </is>
      </c>
      <c r="I5450" t="inlineStr">
        <is>
          <t>Private buyer</t>
        </is>
      </c>
      <c r="J5450" t="inlineStr">
        <is>
          <t>Ruhi Shaikh</t>
        </is>
      </c>
      <c r="K5450" s="70" t="n">
        <v>30</v>
      </c>
      <c r="L5450" s="71" t="n">
        <v>2856371.87</v>
      </c>
      <c r="M5450" s="71" t="n">
        <v>85691156.09999999</v>
      </c>
      <c r="N5450" s="71" t="n">
        <v>0</v>
      </c>
      <c r="O5450" s="71" t="n">
        <v>85691156.09999999</v>
      </c>
      <c r="P5450" s="71" t="n">
        <v>71094497.23</v>
      </c>
      <c r="Q5450" s="71" t="n">
        <v>14596658.87</v>
      </c>
      <c r="R5450" t="inlineStr">
        <is>
          <t>PU-04</t>
        </is>
      </c>
      <c r="S5450" t="inlineStr">
        <is>
          <t>Petrol</t>
        </is>
      </c>
      <c r="T5450" s="70" t="n">
        <v>29</v>
      </c>
      <c r="U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TY105442</t>
        </is>
      </c>
      <c r="B5451" s="68" t="n">
        <v>46379</v>
      </c>
      <c r="C5451" s="69" t="n">
        <v>2026</v>
      </c>
      <c r="D5451" t="inlineStr">
        <is>
          <t>Dec</t>
        </is>
      </c>
      <c r="E5451" t="inlineStr">
        <is>
          <t>Japan</t>
        </is>
      </c>
      <c r="F5451" t="inlineStr">
        <is>
          <t>Japan</t>
        </is>
      </c>
      <c r="G5451" t="inlineStr">
        <is>
          <t>RAV4</t>
        </is>
      </c>
      <c r="H5451" t="inlineStr">
        <is>
          <t>Dealer retail</t>
        </is>
      </c>
      <c r="I5451" t="inlineStr">
        <is>
          <t>Company fleet</t>
        </is>
      </c>
      <c r="J5451" t="inlineStr">
        <is>
          <t>Ravindra Patil</t>
        </is>
      </c>
      <c r="K5451" s="70" t="n">
        <v>22</v>
      </c>
      <c r="L5451" s="71" t="n">
        <v>3797639.28</v>
      </c>
      <c r="M5451" s="71" t="n">
        <v>83548064.16</v>
      </c>
      <c r="N5451" s="71" t="n">
        <v>0</v>
      </c>
      <c r="O5451" s="71" t="n">
        <v>83548064.16</v>
      </c>
      <c r="P5451" s="71" t="n">
        <v>63427211.15</v>
      </c>
      <c r="Q5451" s="71" t="n">
        <v>20120853.01</v>
      </c>
      <c r="R5451" t="inlineStr">
        <is>
          <t>OS-03</t>
        </is>
      </c>
      <c r="S5451" t="inlineStr">
        <is>
          <t>Hybrid</t>
        </is>
      </c>
      <c r="T5451" s="70" t="n">
        <v>22</v>
      </c>
      <c r="U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TY105443</t>
        </is>
      </c>
      <c r="B5452" s="68" t="n">
        <v>46379</v>
      </c>
      <c r="C5452" s="69" t="n">
        <v>2026</v>
      </c>
      <c r="D5452" t="inlineStr">
        <is>
          <t>Dec</t>
        </is>
      </c>
      <c r="E5452" t="inlineStr">
        <is>
          <t>Japan</t>
        </is>
      </c>
      <c r="F5452" t="inlineStr">
        <is>
          <t>Japan</t>
        </is>
      </c>
      <c r="G5452" t="inlineStr">
        <is>
          <t>Corolla</t>
        </is>
      </c>
      <c r="H5452" t="inlineStr">
        <is>
          <t>Dealer retail</t>
        </is>
      </c>
      <c r="I5452" t="inlineStr">
        <is>
          <t>Private buyer</t>
        </is>
      </c>
      <c r="J5452" t="inlineStr">
        <is>
          <t>Omar Haddad</t>
        </is>
      </c>
      <c r="K5452" s="70" t="n">
        <v>6</v>
      </c>
      <c r="L5452" s="71" t="n">
        <v>2661038.69</v>
      </c>
      <c r="M5452" s="71" t="n">
        <v>15966232.14</v>
      </c>
      <c r="N5452" s="71" t="n">
        <v>319324.64</v>
      </c>
      <c r="O5452" s="71" t="n">
        <v>15646907.5</v>
      </c>
      <c r="P5452" s="71" t="n">
        <v>13509378.87</v>
      </c>
      <c r="Q5452" s="71" t="n">
        <v>2137528.63</v>
      </c>
      <c r="R5452" t="inlineStr">
        <is>
          <t>NG-04</t>
        </is>
      </c>
      <c r="S5452" t="inlineStr">
        <is>
          <t>Petrol</t>
        </is>
      </c>
      <c r="T5452" s="70" t="n">
        <v>6</v>
      </c>
      <c r="U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TY105444</t>
        </is>
      </c>
      <c r="B5453" s="68" t="n">
        <v>46379</v>
      </c>
      <c r="C5453" s="69" t="n">
        <v>2026</v>
      </c>
      <c r="D5453" t="inlineStr">
        <is>
          <t>Dec</t>
        </is>
      </c>
      <c r="E5453" t="inlineStr">
        <is>
          <t>Japan</t>
        </is>
      </c>
      <c r="F5453" t="inlineStr">
        <is>
          <t>Japan</t>
        </is>
      </c>
      <c r="G5453" t="inlineStr">
        <is>
          <t>Camry</t>
        </is>
      </c>
      <c r="H5453" t="inlineStr">
        <is>
          <t>Dealer retail</t>
        </is>
      </c>
      <c r="I5453" t="inlineStr">
        <is>
          <t>Private buyer</t>
        </is>
      </c>
      <c r="J5453" t="inlineStr">
        <is>
          <t>Ana Costa</t>
        </is>
      </c>
      <c r="K5453" s="70" t="n">
        <v>37</v>
      </c>
      <c r="L5453" s="71" t="n">
        <v>3779779.43</v>
      </c>
      <c r="M5453" s="71" t="n">
        <v>139851838.91</v>
      </c>
      <c r="N5453" s="71" t="n">
        <v>4195555.17</v>
      </c>
      <c r="O5453" s="71" t="n">
        <v>135656283.74</v>
      </c>
      <c r="P5453" s="71" t="n">
        <v>116217222.09</v>
      </c>
      <c r="Q5453" s="71" t="n">
        <v>19439061.65</v>
      </c>
      <c r="R5453" t="inlineStr">
        <is>
          <t>NG-01</t>
        </is>
      </c>
      <c r="S5453" t="inlineStr">
        <is>
          <t>Petrol</t>
        </is>
      </c>
      <c r="T5453" s="70" t="n">
        <v>37</v>
      </c>
      <c r="U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TY105445</t>
        </is>
      </c>
      <c r="B5454" s="68" t="n">
        <v>46379</v>
      </c>
      <c r="C5454" s="69" t="n">
        <v>2026</v>
      </c>
      <c r="D5454" t="inlineStr">
        <is>
          <t>Dec</t>
        </is>
      </c>
      <c r="E5454" t="inlineStr">
        <is>
          <t>North America</t>
        </is>
      </c>
      <c r="F5454" t="inlineStr">
        <is>
          <t>USA</t>
        </is>
      </c>
      <c r="G5454" t="inlineStr">
        <is>
          <t>bZ4X</t>
        </is>
      </c>
      <c r="H5454" t="inlineStr">
        <is>
          <t>Dealer retail</t>
        </is>
      </c>
      <c r="I5454" t="inlineStr">
        <is>
          <t>Private buyer</t>
        </is>
      </c>
      <c r="J5454" t="inlineStr">
        <is>
          <t>Shraddha Kulkarni</t>
        </is>
      </c>
      <c r="K5454" s="70" t="n">
        <v>5</v>
      </c>
      <c r="L5454" s="71" t="n">
        <v>6808044.36</v>
      </c>
      <c r="M5454" s="71" t="n">
        <v>34040221.8</v>
      </c>
      <c r="N5454" s="71" t="n">
        <v>1021206.65</v>
      </c>
      <c r="O5454" s="71" t="n">
        <v>33019015.15</v>
      </c>
      <c r="P5454" s="71" t="n">
        <v>26669868.52</v>
      </c>
      <c r="Q5454" s="71" t="n">
        <v>6349146.63</v>
      </c>
      <c r="R5454" t="inlineStr">
        <is>
          <t>NY-02</t>
        </is>
      </c>
      <c r="S5454" t="inlineStr">
        <is>
          <t>EV</t>
        </is>
      </c>
      <c r="T5454" s="70" t="n">
        <v>5</v>
      </c>
      <c r="U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TY105446</t>
        </is>
      </c>
      <c r="B5455" s="68" t="n">
        <v>46379</v>
      </c>
      <c r="C5455" s="69" t="n">
        <v>2026</v>
      </c>
      <c r="D5455" t="inlineStr">
        <is>
          <t>Dec</t>
        </is>
      </c>
      <c r="E5455" t="inlineStr">
        <is>
          <t>Europe</t>
        </is>
      </c>
      <c r="F5455" t="inlineStr">
        <is>
          <t>UK</t>
        </is>
      </c>
      <c r="G5455" t="inlineStr">
        <is>
          <t>bZ4X</t>
        </is>
      </c>
      <c r="H5455" t="inlineStr">
        <is>
          <t>Dealer retail</t>
        </is>
      </c>
      <c r="I5455" t="inlineStr">
        <is>
          <t>Company fleet</t>
        </is>
      </c>
      <c r="J5455" t="inlineStr">
        <is>
          <t>Liam O'Brien</t>
        </is>
      </c>
      <c r="K5455" s="70" t="n">
        <v>7</v>
      </c>
      <c r="L5455" s="71" t="n">
        <v>6744189.22</v>
      </c>
      <c r="M5455" s="71" t="n">
        <v>47209324.54</v>
      </c>
      <c r="N5455" s="71" t="n">
        <v>2360466.23</v>
      </c>
      <c r="O5455" s="71" t="n">
        <v>44848858.31</v>
      </c>
      <c r="P5455" s="71" t="n">
        <v>38585094.12</v>
      </c>
      <c r="Q5455" s="71" t="n">
        <v>6263764.19</v>
      </c>
      <c r="R5455" t="inlineStr">
        <is>
          <t>LN-02</t>
        </is>
      </c>
      <c r="S5455" t="inlineStr">
        <is>
          <t>EV</t>
        </is>
      </c>
      <c r="T5455" s="70" t="n">
        <v>7</v>
      </c>
      <c r="U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TY105447</t>
        </is>
      </c>
      <c r="B5456" s="68" t="n">
        <v>46379</v>
      </c>
      <c r="C5456" s="69" t="n">
        <v>2026</v>
      </c>
      <c r="D5456" t="inlineStr">
        <is>
          <t>Dec</t>
        </is>
      </c>
      <c r="E5456" t="inlineStr">
        <is>
          <t>Japan</t>
        </is>
      </c>
      <c r="F5456" t="inlineStr">
        <is>
          <t>Japan</t>
        </is>
      </c>
      <c r="G5456" t="inlineStr">
        <is>
          <t>Corolla</t>
        </is>
      </c>
      <c r="H5456" t="inlineStr">
        <is>
          <t>Fleet</t>
        </is>
      </c>
      <c r="I5456" t="inlineStr">
        <is>
          <t>Private buyer</t>
        </is>
      </c>
      <c r="J5456" t="inlineStr">
        <is>
          <t>Sara Rossi</t>
        </is>
      </c>
      <c r="K5456" s="70" t="n">
        <v>11</v>
      </c>
      <c r="L5456" s="71" t="n">
        <v>2739355.65</v>
      </c>
      <c r="M5456" s="71" t="n">
        <v>30132912.15</v>
      </c>
      <c r="N5456" s="71" t="n">
        <v>903987.36</v>
      </c>
      <c r="O5456" s="71" t="n">
        <v>29228924.79</v>
      </c>
      <c r="P5456" s="71" t="n">
        <v>25215033.64</v>
      </c>
      <c r="Q5456" s="71" t="n">
        <v>4013891.15</v>
      </c>
      <c r="R5456" t="inlineStr">
        <is>
          <t>OS-03</t>
        </is>
      </c>
      <c r="S5456" t="inlineStr">
        <is>
          <t>Petrol</t>
        </is>
      </c>
      <c r="T5456" s="70" t="n">
        <v>12</v>
      </c>
      <c r="U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TY105448</t>
        </is>
      </c>
      <c r="B5457" s="68" t="n">
        <v>46379</v>
      </c>
      <c r="C5457" s="69" t="n">
        <v>2026</v>
      </c>
      <c r="D5457" t="inlineStr">
        <is>
          <t>Dec</t>
        </is>
      </c>
      <c r="E5457" t="inlineStr">
        <is>
          <t>North America</t>
        </is>
      </c>
      <c r="F5457" t="inlineStr">
        <is>
          <t>USA</t>
        </is>
      </c>
      <c r="G5457" t="inlineStr">
        <is>
          <t>Camry</t>
        </is>
      </c>
      <c r="H5457" t="inlineStr">
        <is>
          <t>Dealer retail</t>
        </is>
      </c>
      <c r="I5457" t="inlineStr">
        <is>
          <t>Company fleet</t>
        </is>
      </c>
      <c r="J5457" t="inlineStr">
        <is>
          <t>Wei Chen</t>
        </is>
      </c>
      <c r="K5457" s="70" t="n">
        <v>19</v>
      </c>
      <c r="L5457" s="71" t="n">
        <v>3998094.53</v>
      </c>
      <c r="M5457" s="71" t="n">
        <v>75963796.06999999</v>
      </c>
      <c r="N5457" s="71" t="n">
        <v>2278913.88</v>
      </c>
      <c r="O5457" s="71" t="n">
        <v>73684882.19</v>
      </c>
      <c r="P5457" s="71" t="n">
        <v>62819946.9</v>
      </c>
      <c r="Q5457" s="71" t="n">
        <v>10864935.29</v>
      </c>
      <c r="R5457" t="inlineStr">
        <is>
          <t>NY-01</t>
        </is>
      </c>
      <c r="S5457" t="inlineStr">
        <is>
          <t>Petrol</t>
        </is>
      </c>
      <c r="T5457" s="70" t="n">
        <v>19</v>
      </c>
      <c r="U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TY105449</t>
        </is>
      </c>
      <c r="B5458" s="68" t="n">
        <v>46379</v>
      </c>
      <c r="C5458" s="69" t="n">
        <v>2026</v>
      </c>
      <c r="D5458" t="inlineStr">
        <is>
          <t>Dec</t>
        </is>
      </c>
      <c r="E5458" t="inlineStr">
        <is>
          <t>Europe</t>
        </is>
      </c>
      <c r="F5458" t="inlineStr">
        <is>
          <t>Germany</t>
        </is>
      </c>
      <c r="G5458" t="inlineStr">
        <is>
          <t>Land Cruiser</t>
        </is>
      </c>
      <c r="H5458" t="inlineStr">
        <is>
          <t>Online reservation</t>
        </is>
      </c>
      <c r="I5458" t="inlineStr">
        <is>
          <t>Company fleet</t>
        </is>
      </c>
      <c r="J5458" t="inlineStr">
        <is>
          <t>Hiroshi Tanaka</t>
        </is>
      </c>
      <c r="K5458" s="70" t="n">
        <v>52</v>
      </c>
      <c r="L5458" s="71" t="n">
        <v>7227144.59</v>
      </c>
      <c r="M5458" s="71" t="n">
        <v>375811518.68</v>
      </c>
      <c r="N5458" s="71" t="n">
        <v>0</v>
      </c>
      <c r="O5458" s="71" t="n">
        <v>375811518.68</v>
      </c>
      <c r="P5458" s="71" t="n">
        <v>277783452.22</v>
      </c>
      <c r="Q5458" s="71" t="n">
        <v>98028066.45999999</v>
      </c>
      <c r="R5458" t="inlineStr">
        <is>
          <t>BE-01</t>
        </is>
      </c>
      <c r="S5458" t="inlineStr">
        <is>
          <t>Hybrid</t>
        </is>
      </c>
      <c r="T5458" s="70" t="n">
        <v>58</v>
      </c>
      <c r="U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TY105450</t>
        </is>
      </c>
      <c r="B5459" s="68" t="n">
        <v>46380</v>
      </c>
      <c r="C5459" s="69" t="n">
        <v>2026</v>
      </c>
      <c r="D5459" t="inlineStr">
        <is>
          <t>Dec</t>
        </is>
      </c>
      <c r="E5459" t="inlineStr">
        <is>
          <t>Asia</t>
        </is>
      </c>
      <c r="F5459" t="inlineStr">
        <is>
          <t>Thailand</t>
        </is>
      </c>
      <c r="G5459" t="inlineStr">
        <is>
          <t>Corolla</t>
        </is>
      </c>
      <c r="H5459" t="inlineStr">
        <is>
          <t>Dealer retail</t>
        </is>
      </c>
      <c r="I5459" t="inlineStr">
        <is>
          <t>Private buyer</t>
        </is>
      </c>
      <c r="J5459" t="inlineStr">
        <is>
          <t>Ruhi Shaikh</t>
        </is>
      </c>
      <c r="K5459" s="70" t="n">
        <v>13</v>
      </c>
      <c r="L5459" s="71" t="n">
        <v>2719652.31</v>
      </c>
      <c r="M5459" s="71" t="n">
        <v>35355480.03</v>
      </c>
      <c r="N5459" s="71" t="n">
        <v>1767774</v>
      </c>
      <c r="O5459" s="71" t="n">
        <v>33587706.03</v>
      </c>
      <c r="P5459" s="71" t="n">
        <v>29455523.05</v>
      </c>
      <c r="Q5459" s="71" t="n">
        <v>4132182.98</v>
      </c>
      <c r="R5459" t="inlineStr">
        <is>
          <t>BK-01</t>
        </is>
      </c>
      <c r="S5459" t="inlineStr">
        <is>
          <t>Petrol</t>
        </is>
      </c>
      <c r="T5459" s="70" t="n">
        <v>14</v>
      </c>
      <c r="U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TY105451</t>
        </is>
      </c>
      <c r="B5460" s="68" t="n">
        <v>46380</v>
      </c>
      <c r="C5460" s="69" t="n">
        <v>2026</v>
      </c>
      <c r="D5460" t="inlineStr">
        <is>
          <t>Dec</t>
        </is>
      </c>
      <c r="E5460" t="inlineStr">
        <is>
          <t>Asia</t>
        </is>
      </c>
      <c r="F5460" t="inlineStr">
        <is>
          <t>Thailand</t>
        </is>
      </c>
      <c r="G5460" t="inlineStr">
        <is>
          <t>Hilux</t>
        </is>
      </c>
      <c r="H5460" t="inlineStr">
        <is>
          <t>Dealer retail</t>
        </is>
      </c>
      <c r="I5460" t="inlineStr">
        <is>
          <t>Private buyer</t>
        </is>
      </c>
      <c r="J5460" t="inlineStr">
        <is>
          <t>Emma Clarke</t>
        </is>
      </c>
      <c r="K5460" s="70" t="n">
        <v>50</v>
      </c>
      <c r="L5460" s="71" t="n">
        <v>4131377.19</v>
      </c>
      <c r="M5460" s="71" t="n">
        <v>206568859.5</v>
      </c>
      <c r="N5460" s="71" t="n">
        <v>4131377.19</v>
      </c>
      <c r="O5460" s="71" t="n">
        <v>202437482.31</v>
      </c>
      <c r="P5460" s="71" t="n">
        <v>159003745.1</v>
      </c>
      <c r="Q5460" s="71" t="n">
        <v>43433737.21</v>
      </c>
      <c r="R5460" t="inlineStr">
        <is>
          <t>BK-03</t>
        </is>
      </c>
      <c r="S5460" t="inlineStr">
        <is>
          <t>Diesel</t>
        </is>
      </c>
      <c r="T5460" s="70" t="n">
        <v>48</v>
      </c>
      <c r="U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TY105452</t>
        </is>
      </c>
      <c r="B5461" s="68" t="n">
        <v>46380</v>
      </c>
      <c r="C5461" s="69" t="n">
        <v>2026</v>
      </c>
      <c r="D5461" t="inlineStr">
        <is>
          <t>Dec</t>
        </is>
      </c>
      <c r="E5461" t="inlineStr">
        <is>
          <t>North America</t>
        </is>
      </c>
      <c r="F5461" t="inlineStr">
        <is>
          <t>Canada</t>
        </is>
      </c>
      <c r="G5461" t="inlineStr">
        <is>
          <t>Prius</t>
        </is>
      </c>
      <c r="H5461" t="inlineStr">
        <is>
          <t>Fleet</t>
        </is>
      </c>
      <c r="I5461" t="inlineStr">
        <is>
          <t>Company fleet</t>
        </is>
      </c>
      <c r="J5461" t="inlineStr">
        <is>
          <t>Hiroshi Tanaka</t>
        </is>
      </c>
      <c r="K5461" s="70" t="n">
        <v>31</v>
      </c>
      <c r="L5461" s="71" t="n">
        <v>3636574.54</v>
      </c>
      <c r="M5461" s="71" t="n">
        <v>112733810.74</v>
      </c>
      <c r="N5461" s="71" t="n">
        <v>5636690.54</v>
      </c>
      <c r="O5461" s="71" t="n">
        <v>107097120.2</v>
      </c>
      <c r="P5461" s="71" t="n">
        <v>89357779.17</v>
      </c>
      <c r="Q5461" s="71" t="n">
        <v>17739341.03</v>
      </c>
      <c r="R5461" t="inlineStr">
        <is>
          <t>TO-02</t>
        </is>
      </c>
      <c r="S5461" t="inlineStr">
        <is>
          <t>Hybrid</t>
        </is>
      </c>
      <c r="T5461" s="70" t="n">
        <v>31</v>
      </c>
      <c r="U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TY105453</t>
        </is>
      </c>
      <c r="B5462" s="68" t="n">
        <v>46380</v>
      </c>
      <c r="C5462" s="69" t="n">
        <v>2026</v>
      </c>
      <c r="D5462" t="inlineStr">
        <is>
          <t>Dec</t>
        </is>
      </c>
      <c r="E5462" t="inlineStr">
        <is>
          <t>North America</t>
        </is>
      </c>
      <c r="F5462" t="inlineStr">
        <is>
          <t>Canada</t>
        </is>
      </c>
      <c r="G5462" t="inlineStr">
        <is>
          <t>Corolla</t>
        </is>
      </c>
      <c r="H5462" t="inlineStr">
        <is>
          <t>Fleet</t>
        </is>
      </c>
      <c r="I5462" t="inlineStr">
        <is>
          <t>Private buyer</t>
        </is>
      </c>
      <c r="J5462" t="inlineStr">
        <is>
          <t>Liam O'Brien</t>
        </is>
      </c>
      <c r="K5462" s="70" t="n">
        <v>30</v>
      </c>
      <c r="L5462" s="71" t="n">
        <v>2968963</v>
      </c>
      <c r="M5462" s="71" t="n">
        <v>89068890</v>
      </c>
      <c r="N5462" s="71" t="n">
        <v>4453444.5</v>
      </c>
      <c r="O5462" s="71" t="n">
        <v>84615445.5</v>
      </c>
      <c r="P5462" s="71" t="n">
        <v>67232375.65000001</v>
      </c>
      <c r="Q5462" s="71" t="n">
        <v>17383069.85</v>
      </c>
      <c r="R5462" t="inlineStr">
        <is>
          <t>TO-02</t>
        </is>
      </c>
      <c r="S5462" t="inlineStr">
        <is>
          <t>Hybrid</t>
        </is>
      </c>
      <c r="T5462" s="70" t="n">
        <v>32</v>
      </c>
      <c r="U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TY105454</t>
        </is>
      </c>
      <c r="B5463" s="68" t="n">
        <v>46380</v>
      </c>
      <c r="C5463" s="69" t="n">
        <v>2026</v>
      </c>
      <c r="D5463" t="inlineStr">
        <is>
          <t>Dec</t>
        </is>
      </c>
      <c r="E5463" t="inlineStr">
        <is>
          <t>North America</t>
        </is>
      </c>
      <c r="F5463" t="inlineStr">
        <is>
          <t>USA</t>
        </is>
      </c>
      <c r="G5463" t="inlineStr">
        <is>
          <t>RAV4</t>
        </is>
      </c>
      <c r="H5463" t="inlineStr">
        <is>
          <t>Fleet</t>
        </is>
      </c>
      <c r="I5463" t="inlineStr">
        <is>
          <t>Private buyer</t>
        </is>
      </c>
      <c r="J5463" t="inlineStr">
        <is>
          <t>Emma Clarke</t>
        </is>
      </c>
      <c r="K5463" s="70" t="n">
        <v>38</v>
      </c>
      <c r="L5463" s="71" t="n">
        <v>3540225.12</v>
      </c>
      <c r="M5463" s="71" t="n">
        <v>134528554.56</v>
      </c>
      <c r="N5463" s="71" t="n">
        <v>4035856.64</v>
      </c>
      <c r="O5463" s="71" t="n">
        <v>130492697.92</v>
      </c>
      <c r="P5463" s="71" t="n">
        <v>110001558.25</v>
      </c>
      <c r="Q5463" s="71" t="n">
        <v>20491139.67</v>
      </c>
      <c r="R5463" t="inlineStr">
        <is>
          <t>LA-01</t>
        </is>
      </c>
      <c r="S5463" t="inlineStr">
        <is>
          <t>Petrol</t>
        </is>
      </c>
      <c r="T5463" s="70" t="n">
        <v>42</v>
      </c>
      <c r="U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TY105455</t>
        </is>
      </c>
      <c r="B5464" s="68" t="n">
        <v>46380</v>
      </c>
      <c r="C5464" s="69" t="n">
        <v>2026</v>
      </c>
      <c r="D5464" t="inlineStr">
        <is>
          <t>Dec</t>
        </is>
      </c>
      <c r="E5464" t="inlineStr">
        <is>
          <t>North America</t>
        </is>
      </c>
      <c r="F5464" t="inlineStr">
        <is>
          <t>Canada</t>
        </is>
      </c>
      <c r="G5464" t="inlineStr">
        <is>
          <t>bZ4X</t>
        </is>
      </c>
      <c r="H5464" t="inlineStr">
        <is>
          <t>Dealer retail</t>
        </is>
      </c>
      <c r="I5464" t="inlineStr">
        <is>
          <t>Private buyer</t>
        </is>
      </c>
      <c r="J5464" t="inlineStr">
        <is>
          <t>Sophie Müller</t>
        </is>
      </c>
      <c r="K5464" s="70" t="n">
        <v>34</v>
      </c>
      <c r="L5464" s="71" t="n">
        <v>6740658.42</v>
      </c>
      <c r="M5464" s="71" t="n">
        <v>229182386.28</v>
      </c>
      <c r="N5464" s="71" t="n">
        <v>4583647.73</v>
      </c>
      <c r="O5464" s="71" t="n">
        <v>224598738.55</v>
      </c>
      <c r="P5464" s="71" t="n">
        <v>184495872.28</v>
      </c>
      <c r="Q5464" s="71" t="n">
        <v>40102866.27</v>
      </c>
      <c r="R5464" t="inlineStr">
        <is>
          <t>TO-01</t>
        </is>
      </c>
      <c r="S5464" t="inlineStr">
        <is>
          <t>EV</t>
        </is>
      </c>
      <c r="T5464" s="70" t="n">
        <v>37</v>
      </c>
      <c r="U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TY105456</t>
        </is>
      </c>
      <c r="B5465" s="68" t="n">
        <v>46380</v>
      </c>
      <c r="C5465" s="69" t="n">
        <v>2026</v>
      </c>
      <c r="D5465" t="inlineStr">
        <is>
          <t>Dec</t>
        </is>
      </c>
      <c r="E5465" t="inlineStr">
        <is>
          <t>Europe</t>
        </is>
      </c>
      <c r="F5465" t="inlineStr">
        <is>
          <t>Germany</t>
        </is>
      </c>
      <c r="G5465" t="inlineStr">
        <is>
          <t>Corolla</t>
        </is>
      </c>
      <c r="H5465" t="inlineStr">
        <is>
          <t>Dealer retail</t>
        </is>
      </c>
      <c r="I5465" t="inlineStr">
        <is>
          <t>Private buyer</t>
        </is>
      </c>
      <c r="J5465" t="inlineStr">
        <is>
          <t>Omar Haddad</t>
        </is>
      </c>
      <c r="K5465" s="70" t="n">
        <v>52</v>
      </c>
      <c r="L5465" s="71" t="n">
        <v>2784726.89</v>
      </c>
      <c r="M5465" s="71" t="n">
        <v>144805798.28</v>
      </c>
      <c r="N5465" s="71" t="n">
        <v>7240289.91</v>
      </c>
      <c r="O5465" s="71" t="n">
        <v>137565508.37</v>
      </c>
      <c r="P5465" s="71" t="n">
        <v>119555808.47</v>
      </c>
      <c r="Q5465" s="71" t="n">
        <v>18009699.9</v>
      </c>
      <c r="R5465" t="inlineStr">
        <is>
          <t>BE-01</t>
        </is>
      </c>
      <c r="S5465" t="inlineStr">
        <is>
          <t>Hybrid</t>
        </is>
      </c>
      <c r="T5465" s="70" t="n">
        <v>51</v>
      </c>
      <c r="U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TY105457</t>
        </is>
      </c>
      <c r="B5466" s="68" t="n">
        <v>46380</v>
      </c>
      <c r="C5466" s="69" t="n">
        <v>2026</v>
      </c>
      <c r="D5466" t="inlineStr">
        <is>
          <t>Dec</t>
        </is>
      </c>
      <c r="E5466" t="inlineStr">
        <is>
          <t>Asia</t>
        </is>
      </c>
      <c r="F5466" t="inlineStr">
        <is>
          <t>Indonesia</t>
        </is>
      </c>
      <c r="G5466" t="inlineStr">
        <is>
          <t>Corolla</t>
        </is>
      </c>
      <c r="H5466" t="inlineStr">
        <is>
          <t>Dealer retail</t>
        </is>
      </c>
      <c r="I5466" t="inlineStr">
        <is>
          <t>Private buyer</t>
        </is>
      </c>
      <c r="J5466" t="inlineStr">
        <is>
          <t>Zoya Ahmed</t>
        </is>
      </c>
      <c r="K5466" s="70" t="n">
        <v>41</v>
      </c>
      <c r="L5466" s="71" t="n">
        <v>2757097.95</v>
      </c>
      <c r="M5466" s="71" t="n">
        <v>113041015.95</v>
      </c>
      <c r="N5466" s="71" t="n">
        <v>3391230.48</v>
      </c>
      <c r="O5466" s="71" t="n">
        <v>109649785.47</v>
      </c>
      <c r="P5466" s="71" t="n">
        <v>91507115.83</v>
      </c>
      <c r="Q5466" s="71" t="n">
        <v>18142669.64</v>
      </c>
      <c r="R5466" t="inlineStr">
        <is>
          <t>JK-03</t>
        </is>
      </c>
      <c r="S5466" t="inlineStr">
        <is>
          <t>Hybrid</t>
        </is>
      </c>
      <c r="T5466" s="70" t="n">
        <v>39</v>
      </c>
      <c r="U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TY105458</t>
        </is>
      </c>
      <c r="B5467" s="68" t="n">
        <v>46380</v>
      </c>
      <c r="C5467" s="69" t="n">
        <v>2026</v>
      </c>
      <c r="D5467" t="inlineStr">
        <is>
          <t>Dec</t>
        </is>
      </c>
      <c r="E5467" t="inlineStr">
        <is>
          <t>Japan</t>
        </is>
      </c>
      <c r="F5467" t="inlineStr">
        <is>
          <t>Japan</t>
        </is>
      </c>
      <c r="G5467" t="inlineStr">
        <is>
          <t>Camry</t>
        </is>
      </c>
      <c r="H5467" t="inlineStr">
        <is>
          <t>Fleet</t>
        </is>
      </c>
      <c r="I5467" t="inlineStr">
        <is>
          <t>Private buyer</t>
        </is>
      </c>
      <c r="J5467" t="inlineStr">
        <is>
          <t>Sophie Müller</t>
        </is>
      </c>
      <c r="K5467" s="70" t="n">
        <v>19</v>
      </c>
      <c r="L5467" s="71" t="n">
        <v>4020283.97</v>
      </c>
      <c r="M5467" s="71" t="n">
        <v>76385395.43000001</v>
      </c>
      <c r="N5467" s="71" t="n">
        <v>0</v>
      </c>
      <c r="O5467" s="71" t="n">
        <v>76385395.43000001</v>
      </c>
      <c r="P5467" s="71" t="n">
        <v>58886818.08</v>
      </c>
      <c r="Q5467" s="71" t="n">
        <v>17498577.35</v>
      </c>
      <c r="R5467" t="inlineStr">
        <is>
          <t>OS-02</t>
        </is>
      </c>
      <c r="S5467" t="inlineStr">
        <is>
          <t>Petrol</t>
        </is>
      </c>
      <c r="T5467" s="70" t="n">
        <v>19</v>
      </c>
      <c r="U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TY105459</t>
        </is>
      </c>
      <c r="B5468" s="68" t="n">
        <v>46380</v>
      </c>
      <c r="C5468" s="69" t="n">
        <v>2026</v>
      </c>
      <c r="D5468" t="inlineStr">
        <is>
          <t>Dec</t>
        </is>
      </c>
      <c r="E5468" t="inlineStr">
        <is>
          <t>Middle East</t>
        </is>
      </c>
      <c r="F5468" t="inlineStr">
        <is>
          <t>UAE</t>
        </is>
      </c>
      <c r="G5468" t="inlineStr">
        <is>
          <t>Prius</t>
        </is>
      </c>
      <c r="H5468" t="inlineStr">
        <is>
          <t>Dealer retail</t>
        </is>
      </c>
      <c r="I5468" t="inlineStr">
        <is>
          <t>Company fleet</t>
        </is>
      </c>
      <c r="J5468" t="inlineStr">
        <is>
          <t>Emma Clarke</t>
        </is>
      </c>
      <c r="K5468" s="70" t="n">
        <v>5</v>
      </c>
      <c r="L5468" s="71" t="n">
        <v>3533015.42</v>
      </c>
      <c r="M5468" s="71" t="n">
        <v>17665077.1</v>
      </c>
      <c r="N5468" s="71" t="n">
        <v>353301.54</v>
      </c>
      <c r="O5468" s="71" t="n">
        <v>17311775.56</v>
      </c>
      <c r="P5468" s="71" t="n">
        <v>14516395.16</v>
      </c>
      <c r="Q5468" s="71" t="n">
        <v>2795380.4</v>
      </c>
      <c r="R5468" t="inlineStr">
        <is>
          <t>DB-02</t>
        </is>
      </c>
      <c r="S5468" t="inlineStr">
        <is>
          <t>Hybrid</t>
        </is>
      </c>
      <c r="T5468" s="70" t="n">
        <v>5</v>
      </c>
      <c r="U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TY105460</t>
        </is>
      </c>
      <c r="B5469" s="68" t="n">
        <v>46380</v>
      </c>
      <c r="C5469" s="69" t="n">
        <v>2026</v>
      </c>
      <c r="D5469" t="inlineStr">
        <is>
          <t>Dec</t>
        </is>
      </c>
      <c r="E5469" t="inlineStr">
        <is>
          <t>Japan</t>
        </is>
      </c>
      <c r="F5469" t="inlineStr">
        <is>
          <t>Japan</t>
        </is>
      </c>
      <c r="G5469" t="inlineStr">
        <is>
          <t>RAV4</t>
        </is>
      </c>
      <c r="H5469" t="inlineStr">
        <is>
          <t>Dealer retail</t>
        </is>
      </c>
      <c r="I5469" t="inlineStr">
        <is>
          <t>Private buyer</t>
        </is>
      </c>
      <c r="J5469" t="inlineStr">
        <is>
          <t>Wei Chen</t>
        </is>
      </c>
      <c r="K5469" s="70" t="n">
        <v>32</v>
      </c>
      <c r="L5469" s="71" t="n">
        <v>3642038.02</v>
      </c>
      <c r="M5469" s="71" t="n">
        <v>116545216.64</v>
      </c>
      <c r="N5469" s="71" t="n">
        <v>2330904.33</v>
      </c>
      <c r="O5469" s="71" t="n">
        <v>114214312.31</v>
      </c>
      <c r="P5469" s="71" t="n">
        <v>92432106.39</v>
      </c>
      <c r="Q5469" s="71" t="n">
        <v>21782205.92</v>
      </c>
      <c r="R5469" t="inlineStr">
        <is>
          <t>NG-02</t>
        </is>
      </c>
      <c r="S5469" t="inlineStr">
        <is>
          <t>Petrol</t>
        </is>
      </c>
      <c r="T5469" s="70" t="n">
        <v>32</v>
      </c>
      <c r="U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TY105461</t>
        </is>
      </c>
      <c r="B5470" s="68" t="n">
        <v>46380</v>
      </c>
      <c r="C5470" s="69" t="n">
        <v>2026</v>
      </c>
      <c r="D5470" t="inlineStr">
        <is>
          <t>Dec</t>
        </is>
      </c>
      <c r="E5470" t="inlineStr">
        <is>
          <t>Asia</t>
        </is>
      </c>
      <c r="F5470" t="inlineStr">
        <is>
          <t>Thailand</t>
        </is>
      </c>
      <c r="G5470" t="inlineStr">
        <is>
          <t>Land Cruiser</t>
        </is>
      </c>
      <c r="H5470" t="inlineStr">
        <is>
          <t>Dealer retail</t>
        </is>
      </c>
      <c r="I5470" t="inlineStr">
        <is>
          <t>Private buyer</t>
        </is>
      </c>
      <c r="J5470" t="inlineStr">
        <is>
          <t>Liam O'Brien</t>
        </is>
      </c>
      <c r="K5470" s="70" t="n">
        <v>16</v>
      </c>
      <c r="L5470" s="71" t="n">
        <v>7373062.65</v>
      </c>
      <c r="M5470" s="71" t="n">
        <v>117969002.4</v>
      </c>
      <c r="N5470" s="71" t="n">
        <v>0</v>
      </c>
      <c r="O5470" s="71" t="n">
        <v>117969002.4</v>
      </c>
      <c r="P5470" s="71" t="n">
        <v>87149766.39</v>
      </c>
      <c r="Q5470" s="71" t="n">
        <v>30819236.01</v>
      </c>
      <c r="R5470" t="inlineStr">
        <is>
          <t>BK-01</t>
        </is>
      </c>
      <c r="S5470" t="inlineStr">
        <is>
          <t>Diesel</t>
        </is>
      </c>
      <c r="T5470" s="70" t="n">
        <v>16</v>
      </c>
      <c r="U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TY105462</t>
        </is>
      </c>
      <c r="B5471" s="68" t="n">
        <v>46380</v>
      </c>
      <c r="C5471" s="69" t="n">
        <v>2026</v>
      </c>
      <c r="D5471" t="inlineStr">
        <is>
          <t>Dec</t>
        </is>
      </c>
      <c r="E5471" t="inlineStr">
        <is>
          <t>North America</t>
        </is>
      </c>
      <c r="F5471" t="inlineStr">
        <is>
          <t>Canada</t>
        </is>
      </c>
      <c r="G5471" t="inlineStr">
        <is>
          <t>Hilux</t>
        </is>
      </c>
      <c r="H5471" t="inlineStr">
        <is>
          <t>Online reservation</t>
        </is>
      </c>
      <c r="I5471" t="inlineStr">
        <is>
          <t>Private buyer</t>
        </is>
      </c>
      <c r="J5471" t="inlineStr">
        <is>
          <t>Wei Chen</t>
        </is>
      </c>
      <c r="K5471" s="70" t="n">
        <v>48</v>
      </c>
      <c r="L5471" s="71" t="n">
        <v>4276350.68</v>
      </c>
      <c r="M5471" s="71" t="n">
        <v>205264832.64</v>
      </c>
      <c r="N5471" s="71" t="n">
        <v>4105296.65</v>
      </c>
      <c r="O5471" s="71" t="n">
        <v>201159535.99</v>
      </c>
      <c r="P5471" s="71" t="n">
        <v>147472110.06</v>
      </c>
      <c r="Q5471" s="71" t="n">
        <v>53687425.93</v>
      </c>
      <c r="R5471" t="inlineStr">
        <is>
          <t>TO-02</t>
        </is>
      </c>
      <c r="S5471" t="inlineStr">
        <is>
          <t>Diesel</t>
        </is>
      </c>
      <c r="T5471" s="70" t="n">
        <v>49</v>
      </c>
      <c r="U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TY105463</t>
        </is>
      </c>
      <c r="B5472" s="68" t="n">
        <v>46381</v>
      </c>
      <c r="C5472" s="69" t="n">
        <v>2026</v>
      </c>
      <c r="D5472" t="inlineStr">
        <is>
          <t>Dec</t>
        </is>
      </c>
      <c r="E5472" t="inlineStr">
        <is>
          <t>Middle East</t>
        </is>
      </c>
      <c r="F5472" t="inlineStr">
        <is>
          <t>UAE</t>
        </is>
      </c>
      <c r="G5472" t="inlineStr">
        <is>
          <t>Prius</t>
        </is>
      </c>
      <c r="H5472" t="inlineStr">
        <is>
          <t>Dealer retail</t>
        </is>
      </c>
      <c r="I5472" t="inlineStr">
        <is>
          <t>Government</t>
        </is>
      </c>
      <c r="J5472" t="inlineStr">
        <is>
          <t>Amir Khan</t>
        </is>
      </c>
      <c r="K5472" s="70" t="n">
        <v>59</v>
      </c>
      <c r="L5472" s="71" t="n">
        <v>3764928.33</v>
      </c>
      <c r="M5472" s="71" t="n">
        <v>222130771.47</v>
      </c>
      <c r="N5472" s="71" t="n">
        <v>0</v>
      </c>
      <c r="O5472" s="71" t="n">
        <v>222130771.47</v>
      </c>
      <c r="P5472" s="71" t="n">
        <v>168229039.49</v>
      </c>
      <c r="Q5472" s="71" t="n">
        <v>53901731.98</v>
      </c>
      <c r="R5472" t="inlineStr">
        <is>
          <t>DB-01</t>
        </is>
      </c>
      <c r="S5472" t="inlineStr">
        <is>
          <t>Hybrid</t>
        </is>
      </c>
      <c r="T5472" s="70" t="n">
        <v>59</v>
      </c>
      <c r="U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TY105464</t>
        </is>
      </c>
      <c r="B5473" s="68" t="n">
        <v>46381</v>
      </c>
      <c r="C5473" s="69" t="n">
        <v>2026</v>
      </c>
      <c r="D5473" t="inlineStr">
        <is>
          <t>Dec</t>
        </is>
      </c>
      <c r="E5473" t="inlineStr">
        <is>
          <t>Middle East</t>
        </is>
      </c>
      <c r="F5473" t="inlineStr">
        <is>
          <t>UAE</t>
        </is>
      </c>
      <c r="G5473" t="inlineStr">
        <is>
          <t>Hilux</t>
        </is>
      </c>
      <c r="H5473" t="inlineStr">
        <is>
          <t>Dealer retail</t>
        </is>
      </c>
      <c r="I5473" t="inlineStr">
        <is>
          <t>Company fleet</t>
        </is>
      </c>
      <c r="J5473" t="inlineStr">
        <is>
          <t>Lucas Martin</t>
        </is>
      </c>
      <c r="K5473" s="70" t="n">
        <v>54</v>
      </c>
      <c r="L5473" s="71" t="n">
        <v>4014073.78</v>
      </c>
      <c r="M5473" s="71" t="n">
        <v>216759984.12</v>
      </c>
      <c r="N5473" s="71" t="n">
        <v>10837999.21</v>
      </c>
      <c r="O5473" s="71" t="n">
        <v>205921984.91</v>
      </c>
      <c r="P5473" s="71" t="n">
        <v>170036638.87</v>
      </c>
      <c r="Q5473" s="71" t="n">
        <v>35885346.04</v>
      </c>
      <c r="R5473" t="inlineStr">
        <is>
          <t>DB-04</t>
        </is>
      </c>
      <c r="S5473" t="inlineStr">
        <is>
          <t>Diesel</t>
        </is>
      </c>
      <c r="T5473" s="70" t="n">
        <v>53</v>
      </c>
      <c r="U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TY105465</t>
        </is>
      </c>
      <c r="B5474" s="68" t="n">
        <v>46381</v>
      </c>
      <c r="C5474" s="69" t="n">
        <v>2026</v>
      </c>
      <c r="D5474" t="inlineStr">
        <is>
          <t>Dec</t>
        </is>
      </c>
      <c r="E5474" t="inlineStr">
        <is>
          <t>North America</t>
        </is>
      </c>
      <c r="F5474" t="inlineStr">
        <is>
          <t>USA</t>
        </is>
      </c>
      <c r="G5474" t="inlineStr">
        <is>
          <t>Camry</t>
        </is>
      </c>
      <c r="H5474" t="inlineStr">
        <is>
          <t>Dealer retail</t>
        </is>
      </c>
      <c r="I5474" t="inlineStr">
        <is>
          <t>Government</t>
        </is>
      </c>
      <c r="J5474" t="inlineStr">
        <is>
          <t>Mei Lin</t>
        </is>
      </c>
      <c r="K5474" s="70" t="n">
        <v>22</v>
      </c>
      <c r="L5474" s="71" t="n">
        <v>3833680.55</v>
      </c>
      <c r="M5474" s="71" t="n">
        <v>84340972.09999999</v>
      </c>
      <c r="N5474" s="71" t="n">
        <v>4217048.6</v>
      </c>
      <c r="O5474" s="71" t="n">
        <v>80123923.5</v>
      </c>
      <c r="P5474" s="71" t="n">
        <v>71221252.95</v>
      </c>
      <c r="Q5474" s="71" t="n">
        <v>8902670.550000001</v>
      </c>
      <c r="R5474" t="inlineStr">
        <is>
          <t>NY-02</t>
        </is>
      </c>
      <c r="S5474" t="inlineStr">
        <is>
          <t>Hybrid</t>
        </is>
      </c>
      <c r="T5474" s="70" t="n">
        <v>22</v>
      </c>
      <c r="U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TY105466</t>
        </is>
      </c>
      <c r="B5475" s="68" t="n">
        <v>46381</v>
      </c>
      <c r="C5475" s="69" t="n">
        <v>2026</v>
      </c>
      <c r="D5475" t="inlineStr">
        <is>
          <t>Dec</t>
        </is>
      </c>
      <c r="E5475" t="inlineStr">
        <is>
          <t>Japan</t>
        </is>
      </c>
      <c r="F5475" t="inlineStr">
        <is>
          <t>Japan</t>
        </is>
      </c>
      <c r="G5475" t="inlineStr">
        <is>
          <t>RAV4</t>
        </is>
      </c>
      <c r="H5475" t="inlineStr">
        <is>
          <t>Dealer retail</t>
        </is>
      </c>
      <c r="I5475" t="inlineStr">
        <is>
          <t>Private buyer</t>
        </is>
      </c>
      <c r="J5475" t="inlineStr">
        <is>
          <t>Amir Khan</t>
        </is>
      </c>
      <c r="K5475" s="70" t="n">
        <v>16</v>
      </c>
      <c r="L5475" s="71" t="n">
        <v>3764549.41</v>
      </c>
      <c r="M5475" s="71" t="n">
        <v>60232790.56</v>
      </c>
      <c r="N5475" s="71" t="n">
        <v>0</v>
      </c>
      <c r="O5475" s="71" t="n">
        <v>60232790.56</v>
      </c>
      <c r="P5475" s="71" t="n">
        <v>44082675.14</v>
      </c>
      <c r="Q5475" s="71" t="n">
        <v>16150115.42</v>
      </c>
      <c r="R5475" t="inlineStr">
        <is>
          <t>OS-03</t>
        </is>
      </c>
      <c r="S5475" t="inlineStr">
        <is>
          <t>Petrol</t>
        </is>
      </c>
      <c r="T5475" s="70" t="n">
        <v>17</v>
      </c>
      <c r="U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TY105467</t>
        </is>
      </c>
      <c r="B5476" s="68" t="n">
        <v>46381</v>
      </c>
      <c r="C5476" s="69" t="n">
        <v>2026</v>
      </c>
      <c r="D5476" t="inlineStr">
        <is>
          <t>Dec</t>
        </is>
      </c>
      <c r="E5476" t="inlineStr">
        <is>
          <t>Japan</t>
        </is>
      </c>
      <c r="F5476" t="inlineStr">
        <is>
          <t>Japan</t>
        </is>
      </c>
      <c r="G5476" t="inlineStr">
        <is>
          <t>RAV4</t>
        </is>
      </c>
      <c r="H5476" t="inlineStr">
        <is>
          <t>Fleet</t>
        </is>
      </c>
      <c r="I5476" t="inlineStr">
        <is>
          <t>Private buyer</t>
        </is>
      </c>
      <c r="J5476" t="inlineStr">
        <is>
          <t>Wei Chen</t>
        </is>
      </c>
      <c r="K5476" s="70" t="n">
        <v>61</v>
      </c>
      <c r="L5476" s="71" t="n">
        <v>3555436.93</v>
      </c>
      <c r="M5476" s="71" t="n">
        <v>216881652.73</v>
      </c>
      <c r="N5476" s="71" t="n">
        <v>10844082.64</v>
      </c>
      <c r="O5476" s="71" t="n">
        <v>206037570.09</v>
      </c>
      <c r="P5476" s="71" t="n">
        <v>179038080.68</v>
      </c>
      <c r="Q5476" s="71" t="n">
        <v>26999489.41</v>
      </c>
      <c r="R5476" t="inlineStr">
        <is>
          <t>NG-01</t>
        </is>
      </c>
      <c r="S5476" t="inlineStr">
        <is>
          <t>Hybrid</t>
        </is>
      </c>
      <c r="T5476" s="70" t="n">
        <v>67</v>
      </c>
      <c r="U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TY105468</t>
        </is>
      </c>
      <c r="B5477" s="68" t="n">
        <v>46381</v>
      </c>
      <c r="C5477" s="69" t="n">
        <v>2026</v>
      </c>
      <c r="D5477" t="inlineStr">
        <is>
          <t>Dec</t>
        </is>
      </c>
      <c r="E5477" t="inlineStr">
        <is>
          <t>Middle East</t>
        </is>
      </c>
      <c r="F5477" t="inlineStr">
        <is>
          <t>Saudi Arabia</t>
        </is>
      </c>
      <c r="G5477" t="inlineStr">
        <is>
          <t>Hilux</t>
        </is>
      </c>
      <c r="H5477" t="inlineStr">
        <is>
          <t>Dealer retail</t>
        </is>
      </c>
      <c r="I5477" t="inlineStr">
        <is>
          <t>Company fleet</t>
        </is>
      </c>
      <c r="J5477" t="inlineStr">
        <is>
          <t>Kofi Mensah</t>
        </is>
      </c>
      <c r="K5477" s="70" t="n">
        <v>31</v>
      </c>
      <c r="L5477" s="71" t="n">
        <v>4183233.7</v>
      </c>
      <c r="M5477" s="71" t="n">
        <v>129680244.7</v>
      </c>
      <c r="N5477" s="71" t="n">
        <v>6484012.24</v>
      </c>
      <c r="O5477" s="71" t="n">
        <v>123196232.46</v>
      </c>
      <c r="P5477" s="71" t="n">
        <v>102187622.62</v>
      </c>
      <c r="Q5477" s="71" t="n">
        <v>21008609.84</v>
      </c>
      <c r="R5477" t="inlineStr">
        <is>
          <t>RY-04</t>
        </is>
      </c>
      <c r="S5477" t="inlineStr">
        <is>
          <t>Diesel</t>
        </is>
      </c>
      <c r="T5477" s="70" t="n">
        <v>30</v>
      </c>
      <c r="U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TY105469</t>
        </is>
      </c>
      <c r="B5478" s="68" t="n">
        <v>46381</v>
      </c>
      <c r="C5478" s="69" t="n">
        <v>2026</v>
      </c>
      <c r="D5478" t="inlineStr">
        <is>
          <t>Dec</t>
        </is>
      </c>
      <c r="E5478" t="inlineStr">
        <is>
          <t>Europe</t>
        </is>
      </c>
      <c r="F5478" t="inlineStr">
        <is>
          <t>France</t>
        </is>
      </c>
      <c r="G5478" t="inlineStr">
        <is>
          <t>RAV4</t>
        </is>
      </c>
      <c r="H5478" t="inlineStr">
        <is>
          <t>Dealer retail</t>
        </is>
      </c>
      <c r="I5478" t="inlineStr">
        <is>
          <t>Company fleet</t>
        </is>
      </c>
      <c r="J5478" t="inlineStr">
        <is>
          <t>Yuki Sato</t>
        </is>
      </c>
      <c r="K5478" s="70" t="n">
        <v>7</v>
      </c>
      <c r="L5478" s="71" t="n">
        <v>3828852.45</v>
      </c>
      <c r="M5478" s="71" t="n">
        <v>26801967.15</v>
      </c>
      <c r="N5478" s="71" t="n">
        <v>536039.34</v>
      </c>
      <c r="O5478" s="71" t="n">
        <v>26265927.81</v>
      </c>
      <c r="P5478" s="71" t="n">
        <v>20153664.8</v>
      </c>
      <c r="Q5478" s="71" t="n">
        <v>6112263.01</v>
      </c>
      <c r="R5478" t="inlineStr">
        <is>
          <t>PA-02</t>
        </is>
      </c>
      <c r="S5478" t="inlineStr">
        <is>
          <t>Petrol</t>
        </is>
      </c>
      <c r="T5478" s="70" t="n">
        <v>7</v>
      </c>
      <c r="U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TY105470</t>
        </is>
      </c>
      <c r="B5479" s="68" t="n">
        <v>46381</v>
      </c>
      <c r="C5479" s="69" t="n">
        <v>2026</v>
      </c>
      <c r="D5479" t="inlineStr">
        <is>
          <t>Dec</t>
        </is>
      </c>
      <c r="E5479" t="inlineStr">
        <is>
          <t>Japan</t>
        </is>
      </c>
      <c r="F5479" t="inlineStr">
        <is>
          <t>Japan</t>
        </is>
      </c>
      <c r="G5479" t="inlineStr">
        <is>
          <t>Camry</t>
        </is>
      </c>
      <c r="H5479" t="inlineStr">
        <is>
          <t>Fleet</t>
        </is>
      </c>
      <c r="I5479" t="inlineStr">
        <is>
          <t>Private buyer</t>
        </is>
      </c>
      <c r="J5479" t="inlineStr">
        <is>
          <t>Hiroshi Tanaka</t>
        </is>
      </c>
      <c r="K5479" s="70" t="n">
        <v>38</v>
      </c>
      <c r="L5479" s="71" t="n">
        <v>4219647.89</v>
      </c>
      <c r="M5479" s="71" t="n">
        <v>160346619.82</v>
      </c>
      <c r="N5479" s="71" t="n">
        <v>0</v>
      </c>
      <c r="O5479" s="71" t="n">
        <v>160346619.82</v>
      </c>
      <c r="P5479" s="71" t="n">
        <v>124360935.26</v>
      </c>
      <c r="Q5479" s="71" t="n">
        <v>35985684.56</v>
      </c>
      <c r="R5479" t="inlineStr">
        <is>
          <t>NG-04</t>
        </is>
      </c>
      <c r="S5479" t="inlineStr">
        <is>
          <t>Hybrid</t>
        </is>
      </c>
      <c r="T5479" s="70" t="n">
        <v>37</v>
      </c>
      <c r="U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TY105471</t>
        </is>
      </c>
      <c r="B5480" s="68" t="n">
        <v>46382</v>
      </c>
      <c r="C5480" s="69" t="n">
        <v>2026</v>
      </c>
      <c r="D5480" t="inlineStr">
        <is>
          <t>Dec</t>
        </is>
      </c>
      <c r="E5480" t="inlineStr">
        <is>
          <t>North America</t>
        </is>
      </c>
      <c r="F5480" t="inlineStr">
        <is>
          <t>Canada</t>
        </is>
      </c>
      <c r="G5480" t="inlineStr">
        <is>
          <t>Hilux</t>
        </is>
      </c>
      <c r="H5480" t="inlineStr">
        <is>
          <t>Dealer retail</t>
        </is>
      </c>
      <c r="I5480" t="inlineStr">
        <is>
          <t>Private buyer</t>
        </is>
      </c>
      <c r="J5480" t="inlineStr">
        <is>
          <t>Fatima Al-Saud</t>
        </is>
      </c>
      <c r="K5480" s="70" t="n">
        <v>19</v>
      </c>
      <c r="L5480" s="71" t="n">
        <v>4189369.38</v>
      </c>
      <c r="M5480" s="71" t="n">
        <v>79598018.22</v>
      </c>
      <c r="N5480" s="71" t="n">
        <v>2387940.55</v>
      </c>
      <c r="O5480" s="71" t="n">
        <v>77210077.67</v>
      </c>
      <c r="P5480" s="71" t="n">
        <v>58618148.06</v>
      </c>
      <c r="Q5480" s="71" t="n">
        <v>18591929.61</v>
      </c>
      <c r="R5480" t="inlineStr">
        <is>
          <t>TO-03</t>
        </is>
      </c>
      <c r="S5480" t="inlineStr">
        <is>
          <t>Diesel</t>
        </is>
      </c>
      <c r="T5480" s="70" t="n">
        <v>21</v>
      </c>
      <c r="U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TY105472</t>
        </is>
      </c>
      <c r="B5481" s="68" t="n">
        <v>46382</v>
      </c>
      <c r="C5481" s="69" t="n">
        <v>2026</v>
      </c>
      <c r="D5481" t="inlineStr">
        <is>
          <t>Dec</t>
        </is>
      </c>
      <c r="E5481" t="inlineStr">
        <is>
          <t>Japan</t>
        </is>
      </c>
      <c r="F5481" t="inlineStr">
        <is>
          <t>Japan</t>
        </is>
      </c>
      <c r="G5481" t="inlineStr">
        <is>
          <t>Hilux</t>
        </is>
      </c>
      <c r="H5481" t="inlineStr">
        <is>
          <t>Fleet</t>
        </is>
      </c>
      <c r="I5481" t="inlineStr">
        <is>
          <t>Company fleet</t>
        </is>
      </c>
      <c r="J5481" t="inlineStr">
        <is>
          <t>Ruhi Shaikh</t>
        </is>
      </c>
      <c r="K5481" s="70" t="n">
        <v>7</v>
      </c>
      <c r="L5481" s="71" t="n">
        <v>3982519.36</v>
      </c>
      <c r="M5481" s="71" t="n">
        <v>27877635.52</v>
      </c>
      <c r="N5481" s="71" t="n">
        <v>557552.71</v>
      </c>
      <c r="O5481" s="71" t="n">
        <v>27320082.81</v>
      </c>
      <c r="P5481" s="71" t="n">
        <v>22740270.79</v>
      </c>
      <c r="Q5481" s="71" t="n">
        <v>4579812.02</v>
      </c>
      <c r="R5481" t="inlineStr">
        <is>
          <t>TK-03</t>
        </is>
      </c>
      <c r="S5481" t="inlineStr">
        <is>
          <t>Diesel</t>
        </is>
      </c>
      <c r="T5481" s="70" t="n">
        <v>8</v>
      </c>
      <c r="U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TY105473</t>
        </is>
      </c>
      <c r="B5482" s="68" t="n">
        <v>46382</v>
      </c>
      <c r="C5482" s="69" t="n">
        <v>2026</v>
      </c>
      <c r="D5482" t="inlineStr">
        <is>
          <t>Dec</t>
        </is>
      </c>
      <c r="E5482" t="inlineStr">
        <is>
          <t>North America</t>
        </is>
      </c>
      <c r="F5482" t="inlineStr">
        <is>
          <t>Canada</t>
        </is>
      </c>
      <c r="G5482" t="inlineStr">
        <is>
          <t>Camry</t>
        </is>
      </c>
      <c r="H5482" t="inlineStr">
        <is>
          <t>Dealer retail</t>
        </is>
      </c>
      <c r="I5482" t="inlineStr">
        <is>
          <t>Private buyer</t>
        </is>
      </c>
      <c r="J5482" t="inlineStr">
        <is>
          <t>Yuki Sato</t>
        </is>
      </c>
      <c r="K5482" s="70" t="n">
        <v>52</v>
      </c>
      <c r="L5482" s="71" t="n">
        <v>3889781.85</v>
      </c>
      <c r="M5482" s="71" t="n">
        <v>202268656.2</v>
      </c>
      <c r="N5482" s="71" t="n">
        <v>0</v>
      </c>
      <c r="O5482" s="71" t="n">
        <v>202268656.2</v>
      </c>
      <c r="P5482" s="71" t="n">
        <v>165428199.53</v>
      </c>
      <c r="Q5482" s="71" t="n">
        <v>36840456.67</v>
      </c>
      <c r="R5482" t="inlineStr">
        <is>
          <t>TO-02</t>
        </is>
      </c>
      <c r="S5482" t="inlineStr">
        <is>
          <t>Petrol</t>
        </is>
      </c>
      <c r="T5482" s="70" t="n">
        <v>54</v>
      </c>
      <c r="U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TY105474</t>
        </is>
      </c>
      <c r="B5483" s="68" t="n">
        <v>46382</v>
      </c>
      <c r="C5483" s="69" t="n">
        <v>2026</v>
      </c>
      <c r="D5483" t="inlineStr">
        <is>
          <t>Dec</t>
        </is>
      </c>
      <c r="E5483" t="inlineStr">
        <is>
          <t>Europe</t>
        </is>
      </c>
      <c r="F5483" t="inlineStr">
        <is>
          <t>France</t>
        </is>
      </c>
      <c r="G5483" t="inlineStr">
        <is>
          <t>Corolla</t>
        </is>
      </c>
      <c r="H5483" t="inlineStr">
        <is>
          <t>Online reservation</t>
        </is>
      </c>
      <c r="I5483" t="inlineStr">
        <is>
          <t>Private buyer</t>
        </is>
      </c>
      <c r="J5483" t="inlineStr">
        <is>
          <t>Amir Khan</t>
        </is>
      </c>
      <c r="K5483" s="70" t="n">
        <v>23</v>
      </c>
      <c r="L5483" s="71" t="n">
        <v>2738581.61</v>
      </c>
      <c r="M5483" s="71" t="n">
        <v>62987377.03</v>
      </c>
      <c r="N5483" s="71" t="n">
        <v>3149368.85</v>
      </c>
      <c r="O5483" s="71" t="n">
        <v>59838008.18</v>
      </c>
      <c r="P5483" s="71" t="n">
        <v>54605285.25</v>
      </c>
      <c r="Q5483" s="71" t="n">
        <v>5232722.93</v>
      </c>
      <c r="R5483" t="inlineStr">
        <is>
          <t>PA-02</t>
        </is>
      </c>
      <c r="S5483" t="inlineStr">
        <is>
          <t>Petrol</t>
        </is>
      </c>
      <c r="T5483" s="70" t="n">
        <v>25</v>
      </c>
      <c r="U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TY105475</t>
        </is>
      </c>
      <c r="B5484" s="68" t="n">
        <v>46382</v>
      </c>
      <c r="C5484" s="69" t="n">
        <v>2026</v>
      </c>
      <c r="D5484" t="inlineStr">
        <is>
          <t>Dec</t>
        </is>
      </c>
      <c r="E5484" t="inlineStr">
        <is>
          <t>Japan</t>
        </is>
      </c>
      <c r="F5484" t="inlineStr">
        <is>
          <t>Japan</t>
        </is>
      </c>
      <c r="G5484" t="inlineStr">
        <is>
          <t>RAV4</t>
        </is>
      </c>
      <c r="H5484" t="inlineStr">
        <is>
          <t>Dealer retail</t>
        </is>
      </c>
      <c r="I5484" t="inlineStr">
        <is>
          <t>Company fleet</t>
        </is>
      </c>
      <c r="J5484" t="inlineStr">
        <is>
          <t>Sara Rossi</t>
        </is>
      </c>
      <c r="K5484" s="70" t="n">
        <v>56</v>
      </c>
      <c r="L5484" s="71" t="n">
        <v>3880155.01</v>
      </c>
      <c r="M5484" s="71" t="n">
        <v>217288680.56</v>
      </c>
      <c r="N5484" s="71" t="n">
        <v>4345773.61</v>
      </c>
      <c r="O5484" s="71" t="n">
        <v>212942906.95</v>
      </c>
      <c r="P5484" s="71" t="n">
        <v>161382676.7</v>
      </c>
      <c r="Q5484" s="71" t="n">
        <v>51560230.25</v>
      </c>
      <c r="R5484" t="inlineStr">
        <is>
          <t>TK-04</t>
        </is>
      </c>
      <c r="S5484" t="inlineStr">
        <is>
          <t>Hybrid</t>
        </is>
      </c>
      <c r="T5484" s="70" t="n">
        <v>56</v>
      </c>
      <c r="U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TY105476</t>
        </is>
      </c>
      <c r="B5485" s="68" t="n">
        <v>46382</v>
      </c>
      <c r="C5485" s="69" t="n">
        <v>2026</v>
      </c>
      <c r="D5485" t="inlineStr">
        <is>
          <t>Dec</t>
        </is>
      </c>
      <c r="E5485" t="inlineStr">
        <is>
          <t>North America</t>
        </is>
      </c>
      <c r="F5485" t="inlineStr">
        <is>
          <t>Canada</t>
        </is>
      </c>
      <c r="G5485" t="inlineStr">
        <is>
          <t>Camry</t>
        </is>
      </c>
      <c r="H5485" t="inlineStr">
        <is>
          <t>Online reservation</t>
        </is>
      </c>
      <c r="I5485" t="inlineStr">
        <is>
          <t>Private buyer</t>
        </is>
      </c>
      <c r="J5485" t="inlineStr">
        <is>
          <t>Mei Lin</t>
        </is>
      </c>
      <c r="K5485" s="70" t="n">
        <v>40</v>
      </c>
      <c r="L5485" s="71" t="n">
        <v>3999621.79</v>
      </c>
      <c r="M5485" s="71" t="n">
        <v>159984871.6</v>
      </c>
      <c r="N5485" s="71" t="n">
        <v>0</v>
      </c>
      <c r="O5485" s="71" t="n">
        <v>159984871.6</v>
      </c>
      <c r="P5485" s="71" t="n">
        <v>124464592.89</v>
      </c>
      <c r="Q5485" s="71" t="n">
        <v>35520278.71</v>
      </c>
      <c r="R5485" t="inlineStr">
        <is>
          <t>TO-03</t>
        </is>
      </c>
      <c r="S5485" t="inlineStr">
        <is>
          <t>Petrol</t>
        </is>
      </c>
      <c r="T5485" s="70" t="n">
        <v>39</v>
      </c>
      <c r="U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TY105477</t>
        </is>
      </c>
      <c r="B5486" s="68" t="n">
        <v>46382</v>
      </c>
      <c r="C5486" s="69" t="n">
        <v>2026</v>
      </c>
      <c r="D5486" t="inlineStr">
        <is>
          <t>Dec</t>
        </is>
      </c>
      <c r="E5486" t="inlineStr">
        <is>
          <t>Europe</t>
        </is>
      </c>
      <c r="F5486" t="inlineStr">
        <is>
          <t>Germany</t>
        </is>
      </c>
      <c r="G5486" t="inlineStr">
        <is>
          <t>Corolla</t>
        </is>
      </c>
      <c r="H5486" t="inlineStr">
        <is>
          <t>Dealer retail</t>
        </is>
      </c>
      <c r="I5486" t="inlineStr">
        <is>
          <t>Company fleet</t>
        </is>
      </c>
      <c r="J5486" t="inlineStr">
        <is>
          <t>Carlos Silva</t>
        </is>
      </c>
      <c r="K5486" s="70" t="n">
        <v>13</v>
      </c>
      <c r="L5486" s="71" t="n">
        <v>2693729.7</v>
      </c>
      <c r="M5486" s="71" t="n">
        <v>35018486.1</v>
      </c>
      <c r="N5486" s="71" t="n">
        <v>700369.72</v>
      </c>
      <c r="O5486" s="71" t="n">
        <v>34318116.38</v>
      </c>
      <c r="P5486" s="71" t="n">
        <v>29336352.92</v>
      </c>
      <c r="Q5486" s="71" t="n">
        <v>4981763.46</v>
      </c>
      <c r="R5486" t="inlineStr">
        <is>
          <t>BE-03</t>
        </is>
      </c>
      <c r="S5486" t="inlineStr">
        <is>
          <t>Hybrid</t>
        </is>
      </c>
      <c r="T5486" s="70" t="n">
        <v>14</v>
      </c>
      <c r="U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TY105478</t>
        </is>
      </c>
      <c r="B5487" s="68" t="n">
        <v>46383</v>
      </c>
      <c r="C5487" s="69" t="n">
        <v>2026</v>
      </c>
      <c r="D5487" t="inlineStr">
        <is>
          <t>Dec</t>
        </is>
      </c>
      <c r="E5487" t="inlineStr">
        <is>
          <t>Middle East</t>
        </is>
      </c>
      <c r="F5487" t="inlineStr">
        <is>
          <t>UAE</t>
        </is>
      </c>
      <c r="G5487" t="inlineStr">
        <is>
          <t>RAV4</t>
        </is>
      </c>
      <c r="H5487" t="inlineStr">
        <is>
          <t>Fleet</t>
        </is>
      </c>
      <c r="I5487" t="inlineStr">
        <is>
          <t>Private buyer</t>
        </is>
      </c>
      <c r="J5487" t="inlineStr">
        <is>
          <t>Yuki Sato</t>
        </is>
      </c>
      <c r="K5487" s="70" t="n">
        <v>13</v>
      </c>
      <c r="L5487" s="71" t="n">
        <v>3614050.53</v>
      </c>
      <c r="M5487" s="71" t="n">
        <v>46982656.89</v>
      </c>
      <c r="N5487" s="71" t="n">
        <v>0</v>
      </c>
      <c r="O5487" s="71" t="n">
        <v>46982656.89</v>
      </c>
      <c r="P5487" s="71" t="n">
        <v>35606234.76</v>
      </c>
      <c r="Q5487" s="71" t="n">
        <v>11376422.13</v>
      </c>
      <c r="R5487" t="inlineStr">
        <is>
          <t>DB-02</t>
        </is>
      </c>
      <c r="S5487" t="inlineStr">
        <is>
          <t>Petrol</t>
        </is>
      </c>
      <c r="T5487" s="70" t="n">
        <v>12</v>
      </c>
      <c r="U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TY105479</t>
        </is>
      </c>
      <c r="B5488" s="68" t="n">
        <v>46383</v>
      </c>
      <c r="C5488" s="69" t="n">
        <v>2026</v>
      </c>
      <c r="D5488" t="inlineStr">
        <is>
          <t>Dec</t>
        </is>
      </c>
      <c r="E5488" t="inlineStr">
        <is>
          <t>Asia</t>
        </is>
      </c>
      <c r="F5488" t="inlineStr">
        <is>
          <t>Thailand</t>
        </is>
      </c>
      <c r="G5488" t="inlineStr">
        <is>
          <t>Land Cruiser</t>
        </is>
      </c>
      <c r="H5488" t="inlineStr">
        <is>
          <t>Dealer retail</t>
        </is>
      </c>
      <c r="I5488" t="inlineStr">
        <is>
          <t>Company fleet</t>
        </is>
      </c>
      <c r="J5488" t="inlineStr">
        <is>
          <t>Zoya Ahmed</t>
        </is>
      </c>
      <c r="K5488" s="70" t="n">
        <v>42</v>
      </c>
      <c r="L5488" s="71" t="n">
        <v>7666725.15</v>
      </c>
      <c r="M5488" s="71" t="n">
        <v>322002456.3</v>
      </c>
      <c r="N5488" s="71" t="n">
        <v>9660073.689999999</v>
      </c>
      <c r="O5488" s="71" t="n">
        <v>312342382.61</v>
      </c>
      <c r="P5488" s="71" t="n">
        <v>228281618.48</v>
      </c>
      <c r="Q5488" s="71" t="n">
        <v>84060764.13</v>
      </c>
      <c r="R5488" t="inlineStr">
        <is>
          <t>BK-02</t>
        </is>
      </c>
      <c r="S5488" t="inlineStr">
        <is>
          <t>Petrol</t>
        </is>
      </c>
      <c r="T5488" s="70" t="n">
        <v>41</v>
      </c>
      <c r="U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TY105480</t>
        </is>
      </c>
      <c r="B5489" s="68" t="n">
        <v>46383</v>
      </c>
      <c r="C5489" s="69" t="n">
        <v>2026</v>
      </c>
      <c r="D5489" t="inlineStr">
        <is>
          <t>Dec</t>
        </is>
      </c>
      <c r="E5489" t="inlineStr">
        <is>
          <t>Japan</t>
        </is>
      </c>
      <c r="F5489" t="inlineStr">
        <is>
          <t>Japan</t>
        </is>
      </c>
      <c r="G5489" t="inlineStr">
        <is>
          <t>Hilux</t>
        </is>
      </c>
      <c r="H5489" t="inlineStr">
        <is>
          <t>Dealer retail</t>
        </is>
      </c>
      <c r="I5489" t="inlineStr">
        <is>
          <t>Private buyer</t>
        </is>
      </c>
      <c r="J5489" t="inlineStr">
        <is>
          <t>Sophie Müller</t>
        </is>
      </c>
      <c r="K5489" s="70" t="n">
        <v>6</v>
      </c>
      <c r="L5489" s="71" t="n">
        <v>3841382</v>
      </c>
      <c r="M5489" s="71" t="n">
        <v>23048292</v>
      </c>
      <c r="N5489" s="71" t="n">
        <v>0</v>
      </c>
      <c r="O5489" s="71" t="n">
        <v>23048292</v>
      </c>
      <c r="P5489" s="71" t="n">
        <v>19318994.63</v>
      </c>
      <c r="Q5489" s="71" t="n">
        <v>3729297.37</v>
      </c>
      <c r="R5489" t="inlineStr">
        <is>
          <t>TK-03</t>
        </is>
      </c>
      <c r="S5489" t="inlineStr">
        <is>
          <t>Diesel</t>
        </is>
      </c>
      <c r="T5489" s="70" t="n">
        <v>6</v>
      </c>
      <c r="U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TY105481</t>
        </is>
      </c>
      <c r="B5490" s="68" t="n">
        <v>46383</v>
      </c>
      <c r="C5490" s="69" t="n">
        <v>2026</v>
      </c>
      <c r="D5490" t="inlineStr">
        <is>
          <t>Dec</t>
        </is>
      </c>
      <c r="E5490" t="inlineStr">
        <is>
          <t>North America</t>
        </is>
      </c>
      <c r="F5490" t="inlineStr">
        <is>
          <t>USA</t>
        </is>
      </c>
      <c r="G5490" t="inlineStr">
        <is>
          <t>Corolla</t>
        </is>
      </c>
      <c r="H5490" t="inlineStr">
        <is>
          <t>Dealer retail</t>
        </is>
      </c>
      <c r="I5490" t="inlineStr">
        <is>
          <t>Private buyer</t>
        </is>
      </c>
      <c r="J5490" t="inlineStr">
        <is>
          <t>Lucas Martin</t>
        </is>
      </c>
      <c r="K5490" s="70" t="n">
        <v>15</v>
      </c>
      <c r="L5490" s="71" t="n">
        <v>2811971.5</v>
      </c>
      <c r="M5490" s="71" t="n">
        <v>42179572.5</v>
      </c>
      <c r="N5490" s="71" t="n">
        <v>843591.45</v>
      </c>
      <c r="O5490" s="71" t="n">
        <v>41335981.05</v>
      </c>
      <c r="P5490" s="71" t="n">
        <v>33915707.59</v>
      </c>
      <c r="Q5490" s="71" t="n">
        <v>7420273.46</v>
      </c>
      <c r="R5490" t="inlineStr">
        <is>
          <t>TX-01</t>
        </is>
      </c>
      <c r="S5490" t="inlineStr">
        <is>
          <t>Hybrid</t>
        </is>
      </c>
      <c r="T5490" s="70" t="n">
        <v>16</v>
      </c>
      <c r="U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TY105482</t>
        </is>
      </c>
      <c r="B5491" s="68" t="n">
        <v>46383</v>
      </c>
      <c r="C5491" s="69" t="n">
        <v>2026</v>
      </c>
      <c r="D5491" t="inlineStr">
        <is>
          <t>Dec</t>
        </is>
      </c>
      <c r="E5491" t="inlineStr">
        <is>
          <t>Japan</t>
        </is>
      </c>
      <c r="F5491" t="inlineStr">
        <is>
          <t>Japan</t>
        </is>
      </c>
      <c r="G5491" t="inlineStr">
        <is>
          <t>Land Cruiser</t>
        </is>
      </c>
      <c r="H5491" t="inlineStr">
        <is>
          <t>Dealer retail</t>
        </is>
      </c>
      <c r="I5491" t="inlineStr">
        <is>
          <t>Private buyer</t>
        </is>
      </c>
      <c r="J5491" t="inlineStr">
        <is>
          <t>Kofi Mensah</t>
        </is>
      </c>
      <c r="K5491" s="70" t="n">
        <v>44</v>
      </c>
      <c r="L5491" s="71" t="n">
        <v>7641361.78</v>
      </c>
      <c r="M5491" s="71" t="n">
        <v>336219918.32</v>
      </c>
      <c r="N5491" s="71" t="n">
        <v>10086597.55</v>
      </c>
      <c r="O5491" s="71" t="n">
        <v>326133320.77</v>
      </c>
      <c r="P5491" s="71" t="n">
        <v>245437264.35</v>
      </c>
      <c r="Q5491" s="71" t="n">
        <v>80696056.42</v>
      </c>
      <c r="R5491" t="inlineStr">
        <is>
          <t>NG-01</t>
        </is>
      </c>
      <c r="S5491" t="inlineStr">
        <is>
          <t>Diesel</t>
        </is>
      </c>
      <c r="T5491" s="70" t="n">
        <v>49</v>
      </c>
      <c r="U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TY105483</t>
        </is>
      </c>
      <c r="B5492" s="68" t="n">
        <v>46383</v>
      </c>
      <c r="C5492" s="69" t="n">
        <v>2026</v>
      </c>
      <c r="D5492" t="inlineStr">
        <is>
          <t>Dec</t>
        </is>
      </c>
      <c r="E5492" t="inlineStr">
        <is>
          <t>Japan</t>
        </is>
      </c>
      <c r="F5492" t="inlineStr">
        <is>
          <t>Japan</t>
        </is>
      </c>
      <c r="G5492" t="inlineStr">
        <is>
          <t>Corolla</t>
        </is>
      </c>
      <c r="H5492" t="inlineStr">
        <is>
          <t>Fleet</t>
        </is>
      </c>
      <c r="I5492" t="inlineStr">
        <is>
          <t>Private buyer</t>
        </is>
      </c>
      <c r="J5492" t="inlineStr">
        <is>
          <t>Zoya Ahmed</t>
        </is>
      </c>
      <c r="K5492" s="70" t="n">
        <v>4</v>
      </c>
      <c r="L5492" s="71" t="n">
        <v>2851656.16</v>
      </c>
      <c r="M5492" s="71" t="n">
        <v>11406624.64</v>
      </c>
      <c r="N5492" s="71" t="n">
        <v>570331.23</v>
      </c>
      <c r="O5492" s="71" t="n">
        <v>10836293.41</v>
      </c>
      <c r="P5492" s="71" t="n">
        <v>9347445.380000001</v>
      </c>
      <c r="Q5492" s="71" t="n">
        <v>1488848.03</v>
      </c>
      <c r="R5492" t="inlineStr">
        <is>
          <t>NG-03</t>
        </is>
      </c>
      <c r="S5492" t="inlineStr">
        <is>
          <t>Hybrid</t>
        </is>
      </c>
      <c r="T5492" s="70" t="n">
        <v>4</v>
      </c>
      <c r="U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TY105484</t>
        </is>
      </c>
      <c r="B5493" s="68" t="n">
        <v>46383</v>
      </c>
      <c r="C5493" s="69" t="n">
        <v>2026</v>
      </c>
      <c r="D5493" t="inlineStr">
        <is>
          <t>Dec</t>
        </is>
      </c>
      <c r="E5493" t="inlineStr">
        <is>
          <t>Europe</t>
        </is>
      </c>
      <c r="F5493" t="inlineStr">
        <is>
          <t>France</t>
        </is>
      </c>
      <c r="G5493" t="inlineStr">
        <is>
          <t>Camry</t>
        </is>
      </c>
      <c r="H5493" t="inlineStr">
        <is>
          <t>Dealer retail</t>
        </is>
      </c>
      <c r="I5493" t="inlineStr">
        <is>
          <t>Private buyer</t>
        </is>
      </c>
      <c r="J5493" t="inlineStr">
        <is>
          <t>Hiroshi Tanaka</t>
        </is>
      </c>
      <c r="K5493" s="70" t="n">
        <v>45</v>
      </c>
      <c r="L5493" s="71" t="n">
        <v>3841688.41</v>
      </c>
      <c r="M5493" s="71" t="n">
        <v>172875978.45</v>
      </c>
      <c r="N5493" s="71" t="n">
        <v>8643798.92</v>
      </c>
      <c r="O5493" s="71" t="n">
        <v>164232179.53</v>
      </c>
      <c r="P5493" s="71" t="n">
        <v>146390940.23</v>
      </c>
      <c r="Q5493" s="71" t="n">
        <v>17841239.3</v>
      </c>
      <c r="R5493" t="inlineStr">
        <is>
          <t>PA-03</t>
        </is>
      </c>
      <c r="S5493" t="inlineStr">
        <is>
          <t>Hybrid</t>
        </is>
      </c>
      <c r="T5493" s="70" t="n">
        <v>46</v>
      </c>
      <c r="U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TY105485</t>
        </is>
      </c>
      <c r="B5494" s="68" t="n">
        <v>46383</v>
      </c>
      <c r="C5494" s="69" t="n">
        <v>2026</v>
      </c>
      <c r="D5494" t="inlineStr">
        <is>
          <t>Dec</t>
        </is>
      </c>
      <c r="E5494" t="inlineStr">
        <is>
          <t>Europe</t>
        </is>
      </c>
      <c r="F5494" t="inlineStr">
        <is>
          <t>Germany</t>
        </is>
      </c>
      <c r="G5494" t="inlineStr">
        <is>
          <t>Hilux</t>
        </is>
      </c>
      <c r="H5494" t="inlineStr">
        <is>
          <t>Dealer retail</t>
        </is>
      </c>
      <c r="I5494" t="inlineStr">
        <is>
          <t>Private buyer</t>
        </is>
      </c>
      <c r="J5494" t="inlineStr">
        <is>
          <t>Fatima Al-Saud</t>
        </is>
      </c>
      <c r="K5494" s="70" t="n">
        <v>46</v>
      </c>
      <c r="L5494" s="71" t="n">
        <v>3827831.21</v>
      </c>
      <c r="M5494" s="71" t="n">
        <v>176080235.66</v>
      </c>
      <c r="N5494" s="71" t="n">
        <v>5282407.07</v>
      </c>
      <c r="O5494" s="71" t="n">
        <v>170797828.59</v>
      </c>
      <c r="P5494" s="71" t="n">
        <v>148102726.91</v>
      </c>
      <c r="Q5494" s="71" t="n">
        <v>22695101.68</v>
      </c>
      <c r="R5494" t="inlineStr">
        <is>
          <t>BE-02</t>
        </is>
      </c>
      <c r="S5494" t="inlineStr">
        <is>
          <t>Diesel</t>
        </is>
      </c>
      <c r="T5494" s="70" t="n">
        <v>51</v>
      </c>
      <c r="U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TY105486</t>
        </is>
      </c>
      <c r="B5495" s="68" t="n">
        <v>46383</v>
      </c>
      <c r="C5495" s="69" t="n">
        <v>2026</v>
      </c>
      <c r="D5495" t="inlineStr">
        <is>
          <t>Dec</t>
        </is>
      </c>
      <c r="E5495" t="inlineStr">
        <is>
          <t>Asia</t>
        </is>
      </c>
      <c r="F5495" t="inlineStr">
        <is>
          <t>India</t>
        </is>
      </c>
      <c r="G5495" t="inlineStr">
        <is>
          <t>bZ4X</t>
        </is>
      </c>
      <c r="H5495" t="inlineStr">
        <is>
          <t>Dealer retail</t>
        </is>
      </c>
      <c r="I5495" t="inlineStr">
        <is>
          <t>Company fleet</t>
        </is>
      </c>
      <c r="J5495" t="inlineStr">
        <is>
          <t>Sophie Müller</t>
        </is>
      </c>
      <c r="K5495" s="70" t="n">
        <v>23</v>
      </c>
      <c r="L5495" s="71" t="n">
        <v>7249168.67</v>
      </c>
      <c r="M5495" s="71" t="n">
        <v>166730879.41</v>
      </c>
      <c r="N5495" s="71" t="n">
        <v>5001926.38</v>
      </c>
      <c r="O5495" s="71" t="n">
        <v>161728953.03</v>
      </c>
      <c r="P5495" s="71" t="n">
        <v>128323910.62</v>
      </c>
      <c r="Q5495" s="71" t="n">
        <v>33405042.41</v>
      </c>
      <c r="R5495" t="inlineStr">
        <is>
          <t>PU-01</t>
        </is>
      </c>
      <c r="S5495" t="inlineStr">
        <is>
          <t>EV</t>
        </is>
      </c>
      <c r="T5495" s="70" t="n">
        <v>23</v>
      </c>
      <c r="U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TY105487</t>
        </is>
      </c>
      <c r="B5496" s="68" t="n">
        <v>46383</v>
      </c>
      <c r="C5496" s="69" t="n">
        <v>2026</v>
      </c>
      <c r="D5496" t="inlineStr">
        <is>
          <t>Dec</t>
        </is>
      </c>
      <c r="E5496" t="inlineStr">
        <is>
          <t>Japan</t>
        </is>
      </c>
      <c r="F5496" t="inlineStr">
        <is>
          <t>Japan</t>
        </is>
      </c>
      <c r="G5496" t="inlineStr">
        <is>
          <t>Camry</t>
        </is>
      </c>
      <c r="H5496" t="inlineStr">
        <is>
          <t>Dealer retail</t>
        </is>
      </c>
      <c r="I5496" t="inlineStr">
        <is>
          <t>Private buyer</t>
        </is>
      </c>
      <c r="J5496" t="inlineStr">
        <is>
          <t>Shraddha Kulkarni</t>
        </is>
      </c>
      <c r="K5496" s="70" t="n">
        <v>27</v>
      </c>
      <c r="L5496" s="71" t="n">
        <v>4163721.95</v>
      </c>
      <c r="M5496" s="71" t="n">
        <v>112420492.65</v>
      </c>
      <c r="N5496" s="71" t="n">
        <v>0</v>
      </c>
      <c r="O5496" s="71" t="n">
        <v>112420492.65</v>
      </c>
      <c r="P5496" s="71" t="n">
        <v>87487734.20999999</v>
      </c>
      <c r="Q5496" s="71" t="n">
        <v>24932758.44</v>
      </c>
      <c r="R5496" t="inlineStr">
        <is>
          <t>TK-02</t>
        </is>
      </c>
      <c r="S5496" t="inlineStr">
        <is>
          <t>Petrol</t>
        </is>
      </c>
      <c r="T5496" s="70" t="n">
        <v>29</v>
      </c>
      <c r="U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TY105488</t>
        </is>
      </c>
      <c r="B5497" s="68" t="n">
        <v>46383</v>
      </c>
      <c r="C5497" s="69" t="n">
        <v>2026</v>
      </c>
      <c r="D5497" t="inlineStr">
        <is>
          <t>Dec</t>
        </is>
      </c>
      <c r="E5497" t="inlineStr">
        <is>
          <t>Asia</t>
        </is>
      </c>
      <c r="F5497" t="inlineStr">
        <is>
          <t>Thailand</t>
        </is>
      </c>
      <c r="G5497" t="inlineStr">
        <is>
          <t>Corolla</t>
        </is>
      </c>
      <c r="H5497" t="inlineStr">
        <is>
          <t>Online reservation</t>
        </is>
      </c>
      <c r="I5497" t="inlineStr">
        <is>
          <t>Private buyer</t>
        </is>
      </c>
      <c r="J5497" t="inlineStr">
        <is>
          <t>Ravindra Patil</t>
        </is>
      </c>
      <c r="K5497" s="70" t="n">
        <v>13</v>
      </c>
      <c r="L5497" s="71" t="n">
        <v>2812392.56</v>
      </c>
      <c r="M5497" s="71" t="n">
        <v>36561103.28</v>
      </c>
      <c r="N5497" s="71" t="n">
        <v>1828055.16</v>
      </c>
      <c r="O5497" s="71" t="n">
        <v>34733048.12</v>
      </c>
      <c r="P5497" s="71" t="n">
        <v>29707904.24</v>
      </c>
      <c r="Q5497" s="71" t="n">
        <v>5025143.88</v>
      </c>
      <c r="R5497" t="inlineStr">
        <is>
          <t>BK-04</t>
        </is>
      </c>
      <c r="S5497" t="inlineStr">
        <is>
          <t>Petrol</t>
        </is>
      </c>
      <c r="T5497" s="70" t="n">
        <v>14</v>
      </c>
      <c r="U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TY105489</t>
        </is>
      </c>
      <c r="B5498" s="68" t="n">
        <v>46383</v>
      </c>
      <c r="C5498" s="69" t="n">
        <v>2026</v>
      </c>
      <c r="D5498" t="inlineStr">
        <is>
          <t>Dec</t>
        </is>
      </c>
      <c r="E5498" t="inlineStr">
        <is>
          <t>Middle East</t>
        </is>
      </c>
      <c r="F5498" t="inlineStr">
        <is>
          <t>Saudi Arabia</t>
        </is>
      </c>
      <c r="G5498" t="inlineStr">
        <is>
          <t>Corolla</t>
        </is>
      </c>
      <c r="H5498" t="inlineStr">
        <is>
          <t>Dealer retail</t>
        </is>
      </c>
      <c r="I5498" t="inlineStr">
        <is>
          <t>Private buyer</t>
        </is>
      </c>
      <c r="J5498" t="inlineStr">
        <is>
          <t>Shraddha Kulkarni</t>
        </is>
      </c>
      <c r="K5498" s="70" t="n">
        <v>38</v>
      </c>
      <c r="L5498" s="71" t="n">
        <v>2958207.88</v>
      </c>
      <c r="M5498" s="71" t="n">
        <v>112411899.44</v>
      </c>
      <c r="N5498" s="71" t="n">
        <v>3372356.98</v>
      </c>
      <c r="O5498" s="71" t="n">
        <v>109039542.46</v>
      </c>
      <c r="P5498" s="71" t="n">
        <v>90420884.72</v>
      </c>
      <c r="Q5498" s="71" t="n">
        <v>18618657.74</v>
      </c>
      <c r="R5498" t="inlineStr">
        <is>
          <t>RY-04</t>
        </is>
      </c>
      <c r="S5498" t="inlineStr">
        <is>
          <t>Hybrid</t>
        </is>
      </c>
      <c r="T5498" s="70" t="n">
        <v>38</v>
      </c>
      <c r="U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TY105490</t>
        </is>
      </c>
      <c r="B5499" s="68" t="n">
        <v>46384</v>
      </c>
      <c r="C5499" s="69" t="n">
        <v>2026</v>
      </c>
      <c r="D5499" t="inlineStr">
        <is>
          <t>Dec</t>
        </is>
      </c>
      <c r="E5499" t="inlineStr">
        <is>
          <t>North America</t>
        </is>
      </c>
      <c r="F5499" t="inlineStr">
        <is>
          <t>USA</t>
        </is>
      </c>
      <c r="G5499" t="inlineStr">
        <is>
          <t>Camry</t>
        </is>
      </c>
      <c r="H5499" t="inlineStr">
        <is>
          <t>Dealer retail</t>
        </is>
      </c>
      <c r="I5499" t="inlineStr">
        <is>
          <t>Company fleet</t>
        </is>
      </c>
      <c r="J5499" t="inlineStr">
        <is>
          <t>Ana Costa</t>
        </is>
      </c>
      <c r="K5499" s="70" t="n">
        <v>33</v>
      </c>
      <c r="L5499" s="71" t="n">
        <v>4123101.89</v>
      </c>
      <c r="M5499" s="71" t="n">
        <v>136062362.37</v>
      </c>
      <c r="N5499" s="71" t="n">
        <v>2721247.25</v>
      </c>
      <c r="O5499" s="71" t="n">
        <v>133341115.12</v>
      </c>
      <c r="P5499" s="71" t="n">
        <v>104491958.87</v>
      </c>
      <c r="Q5499" s="71" t="n">
        <v>28849156.25</v>
      </c>
      <c r="R5499" t="inlineStr">
        <is>
          <t>TX-01</t>
        </is>
      </c>
      <c r="S5499" t="inlineStr">
        <is>
          <t>Petrol</t>
        </is>
      </c>
      <c r="T5499" s="70" t="n">
        <v>33</v>
      </c>
      <c r="U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TY105491</t>
        </is>
      </c>
      <c r="B5500" s="68" t="n">
        <v>46384</v>
      </c>
      <c r="C5500" s="69" t="n">
        <v>2026</v>
      </c>
      <c r="D5500" t="inlineStr">
        <is>
          <t>Dec</t>
        </is>
      </c>
      <c r="E5500" t="inlineStr">
        <is>
          <t>Japan</t>
        </is>
      </c>
      <c r="F5500" t="inlineStr">
        <is>
          <t>Japan</t>
        </is>
      </c>
      <c r="G5500" t="inlineStr">
        <is>
          <t>bZ4X</t>
        </is>
      </c>
      <c r="H5500" t="inlineStr">
        <is>
          <t>Dealer retail</t>
        </is>
      </c>
      <c r="I5500" t="inlineStr">
        <is>
          <t>Company fleet</t>
        </is>
      </c>
      <c r="J5500" t="inlineStr">
        <is>
          <t>Priya Nair</t>
        </is>
      </c>
      <c r="K5500" s="70" t="n">
        <v>15</v>
      </c>
      <c r="L5500" s="71" t="n">
        <v>7142165.54</v>
      </c>
      <c r="M5500" s="71" t="n">
        <v>107132483.1</v>
      </c>
      <c r="N5500" s="71" t="n">
        <v>2142649.66</v>
      </c>
      <c r="O5500" s="71" t="n">
        <v>104989833.44</v>
      </c>
      <c r="P5500" s="71" t="n">
        <v>79706901.54000001</v>
      </c>
      <c r="Q5500" s="71" t="n">
        <v>25282931.9</v>
      </c>
      <c r="R5500" t="inlineStr">
        <is>
          <t>OS-04</t>
        </is>
      </c>
      <c r="S5500" t="inlineStr">
        <is>
          <t>EV</t>
        </is>
      </c>
      <c r="T5500" s="70" t="n">
        <v>15</v>
      </c>
      <c r="U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TY105492</t>
        </is>
      </c>
      <c r="B5501" s="68" t="n">
        <v>46384</v>
      </c>
      <c r="C5501" s="69" t="n">
        <v>2026</v>
      </c>
      <c r="D5501" t="inlineStr">
        <is>
          <t>Dec</t>
        </is>
      </c>
      <c r="E5501" t="inlineStr">
        <is>
          <t>Asia</t>
        </is>
      </c>
      <c r="F5501" t="inlineStr">
        <is>
          <t>India</t>
        </is>
      </c>
      <c r="G5501" t="inlineStr">
        <is>
          <t>RAV4</t>
        </is>
      </c>
      <c r="H5501" t="inlineStr">
        <is>
          <t>Dealer retail</t>
        </is>
      </c>
      <c r="I5501" t="inlineStr">
        <is>
          <t>Company fleet</t>
        </is>
      </c>
      <c r="J5501" t="inlineStr">
        <is>
          <t>Priya Nair</t>
        </is>
      </c>
      <c r="K5501" s="70" t="n">
        <v>48</v>
      </c>
      <c r="L5501" s="71" t="n">
        <v>3647859.25</v>
      </c>
      <c r="M5501" s="71" t="n">
        <v>175097244</v>
      </c>
      <c r="N5501" s="71" t="n">
        <v>8754862.199999999</v>
      </c>
      <c r="O5501" s="71" t="n">
        <v>166342381.8</v>
      </c>
      <c r="P5501" s="71" t="n">
        <v>138450779.4</v>
      </c>
      <c r="Q5501" s="71" t="n">
        <v>27891602.4</v>
      </c>
      <c r="R5501" t="inlineStr">
        <is>
          <t>BL-03</t>
        </is>
      </c>
      <c r="S5501" t="inlineStr">
        <is>
          <t>Petrol</t>
        </is>
      </c>
      <c r="T5501" s="70" t="n">
        <v>47</v>
      </c>
      <c r="U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TY105493</t>
        </is>
      </c>
      <c r="B5502" s="68" t="n">
        <v>46384</v>
      </c>
      <c r="C5502" s="69" t="n">
        <v>2026</v>
      </c>
      <c r="D5502" t="inlineStr">
        <is>
          <t>Dec</t>
        </is>
      </c>
      <c r="E5502" t="inlineStr">
        <is>
          <t>Europe</t>
        </is>
      </c>
      <c r="F5502" t="inlineStr">
        <is>
          <t>Germany</t>
        </is>
      </c>
      <c r="G5502" t="inlineStr">
        <is>
          <t>Corolla</t>
        </is>
      </c>
      <c r="H5502" t="inlineStr">
        <is>
          <t>Dealer retail</t>
        </is>
      </c>
      <c r="I5502" t="inlineStr">
        <is>
          <t>Private buyer</t>
        </is>
      </c>
      <c r="J5502" t="inlineStr">
        <is>
          <t>Omar Haddad</t>
        </is>
      </c>
      <c r="K5502" s="70" t="n">
        <v>41</v>
      </c>
      <c r="L5502" s="71" t="n">
        <v>2688968.24</v>
      </c>
      <c r="M5502" s="71" t="n">
        <v>110247697.84</v>
      </c>
      <c r="N5502" s="71" t="n">
        <v>5512384.89</v>
      </c>
      <c r="O5502" s="71" t="n">
        <v>104735312.95</v>
      </c>
      <c r="P5502" s="71" t="n">
        <v>97763670.63</v>
      </c>
      <c r="Q5502" s="71" t="n">
        <v>6971642.32</v>
      </c>
      <c r="R5502" t="inlineStr">
        <is>
          <t>BE-04</t>
        </is>
      </c>
      <c r="S5502" t="inlineStr">
        <is>
          <t>Hybrid</t>
        </is>
      </c>
      <c r="T5502" s="70" t="n">
        <v>45</v>
      </c>
      <c r="U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TY105494</t>
        </is>
      </c>
      <c r="B5503" s="68" t="n">
        <v>46384</v>
      </c>
      <c r="C5503" s="69" t="n">
        <v>2026</v>
      </c>
      <c r="D5503" t="inlineStr">
        <is>
          <t>Dec</t>
        </is>
      </c>
      <c r="E5503" t="inlineStr">
        <is>
          <t>Middle East</t>
        </is>
      </c>
      <c r="F5503" t="inlineStr">
        <is>
          <t>UAE</t>
        </is>
      </c>
      <c r="G5503" t="inlineStr">
        <is>
          <t>Land Cruiser</t>
        </is>
      </c>
      <c r="H5503" t="inlineStr">
        <is>
          <t>Dealer retail</t>
        </is>
      </c>
      <c r="I5503" t="inlineStr">
        <is>
          <t>Private buyer</t>
        </is>
      </c>
      <c r="J5503" t="inlineStr">
        <is>
          <t>Olivia Brown</t>
        </is>
      </c>
      <c r="K5503" s="70" t="n">
        <v>44</v>
      </c>
      <c r="L5503" s="71" t="n">
        <v>7515344.45</v>
      </c>
      <c r="M5503" s="71" t="n">
        <v>330675155.8</v>
      </c>
      <c r="N5503" s="71" t="n">
        <v>6613503.12</v>
      </c>
      <c r="O5503" s="71" t="n">
        <v>324061652.68</v>
      </c>
      <c r="P5503" s="71" t="n">
        <v>253688153.11</v>
      </c>
      <c r="Q5503" s="71" t="n">
        <v>70373499.56999999</v>
      </c>
      <c r="R5503" t="inlineStr">
        <is>
          <t>DB-04</t>
        </is>
      </c>
      <c r="S5503" t="inlineStr">
        <is>
          <t>Diesel</t>
        </is>
      </c>
      <c r="T5503" s="70" t="n">
        <v>42</v>
      </c>
      <c r="U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TY105495</t>
        </is>
      </c>
      <c r="B5504" s="68" t="n">
        <v>46384</v>
      </c>
      <c r="C5504" s="69" t="n">
        <v>2026</v>
      </c>
      <c r="D5504" t="inlineStr">
        <is>
          <t>Dec</t>
        </is>
      </c>
      <c r="E5504" t="inlineStr">
        <is>
          <t>Middle East</t>
        </is>
      </c>
      <c r="F5504" t="inlineStr">
        <is>
          <t>Saudi Arabia</t>
        </is>
      </c>
      <c r="G5504" t="inlineStr">
        <is>
          <t>Camry</t>
        </is>
      </c>
      <c r="H5504" t="inlineStr">
        <is>
          <t>Dealer retail</t>
        </is>
      </c>
      <c r="I5504" t="inlineStr">
        <is>
          <t>Private buyer</t>
        </is>
      </c>
      <c r="J5504" t="inlineStr">
        <is>
          <t>Sophie Müller</t>
        </is>
      </c>
      <c r="K5504" s="70" t="n">
        <v>53</v>
      </c>
      <c r="L5504" s="71" t="n">
        <v>3826687.87</v>
      </c>
      <c r="M5504" s="71" t="n">
        <v>202814457.11</v>
      </c>
      <c r="N5504" s="71" t="n">
        <v>10140722.86</v>
      </c>
      <c r="O5504" s="71" t="n">
        <v>192673734.25</v>
      </c>
      <c r="P5504" s="71" t="n">
        <v>166331856.3</v>
      </c>
      <c r="Q5504" s="71" t="n">
        <v>26341877.95</v>
      </c>
      <c r="R5504" t="inlineStr">
        <is>
          <t>RY-01</t>
        </is>
      </c>
      <c r="S5504" t="inlineStr">
        <is>
          <t>Petrol</t>
        </is>
      </c>
      <c r="T5504" s="70" t="n">
        <v>51</v>
      </c>
      <c r="U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TY105496</t>
        </is>
      </c>
      <c r="B5505" s="68" t="n">
        <v>46384</v>
      </c>
      <c r="C5505" s="69" t="n">
        <v>2026</v>
      </c>
      <c r="D5505" t="inlineStr">
        <is>
          <t>Dec</t>
        </is>
      </c>
      <c r="E5505" t="inlineStr">
        <is>
          <t>Japan</t>
        </is>
      </c>
      <c r="F5505" t="inlineStr">
        <is>
          <t>Japan</t>
        </is>
      </c>
      <c r="G5505" t="inlineStr">
        <is>
          <t>Camry</t>
        </is>
      </c>
      <c r="H5505" t="inlineStr">
        <is>
          <t>Fleet</t>
        </is>
      </c>
      <c r="I5505" t="inlineStr">
        <is>
          <t>Private buyer</t>
        </is>
      </c>
      <c r="J5505" t="inlineStr">
        <is>
          <t>Hiroshi Tanaka</t>
        </is>
      </c>
      <c r="K5505" s="70" t="n">
        <v>51</v>
      </c>
      <c r="L5505" s="71" t="n">
        <v>4168852.87</v>
      </c>
      <c r="M5505" s="71" t="n">
        <v>212611496.37</v>
      </c>
      <c r="N5505" s="71" t="n">
        <v>6378344.89</v>
      </c>
      <c r="O5505" s="71" t="n">
        <v>206233151.48</v>
      </c>
      <c r="P5505" s="71" t="n">
        <v>164728566.43</v>
      </c>
      <c r="Q5505" s="71" t="n">
        <v>41504585.05</v>
      </c>
      <c r="R5505" t="inlineStr">
        <is>
          <t>NG-01</t>
        </is>
      </c>
      <c r="S5505" t="inlineStr">
        <is>
          <t>Petrol</t>
        </is>
      </c>
      <c r="T5505" s="70" t="n">
        <v>50</v>
      </c>
      <c r="U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TY105497</t>
        </is>
      </c>
      <c r="B5506" s="68" t="n">
        <v>46384</v>
      </c>
      <c r="C5506" s="69" t="n">
        <v>2026</v>
      </c>
      <c r="D5506" t="inlineStr">
        <is>
          <t>Dec</t>
        </is>
      </c>
      <c r="E5506" t="inlineStr">
        <is>
          <t>Europe</t>
        </is>
      </c>
      <c r="F5506" t="inlineStr">
        <is>
          <t>France</t>
        </is>
      </c>
      <c r="G5506" t="inlineStr">
        <is>
          <t>Corolla</t>
        </is>
      </c>
      <c r="H5506" t="inlineStr">
        <is>
          <t>Dealer retail</t>
        </is>
      </c>
      <c r="I5506" t="inlineStr">
        <is>
          <t>Private buyer</t>
        </is>
      </c>
      <c r="J5506" t="inlineStr">
        <is>
          <t>Noah Smith</t>
        </is>
      </c>
      <c r="K5506" s="70" t="n">
        <v>45</v>
      </c>
      <c r="L5506" s="71" t="n">
        <v>2885305.55</v>
      </c>
      <c r="M5506" s="71" t="n">
        <v>129838749.75</v>
      </c>
      <c r="N5506" s="71" t="n">
        <v>6491937.49</v>
      </c>
      <c r="O5506" s="71" t="n">
        <v>123346812.26</v>
      </c>
      <c r="P5506" s="71" t="n">
        <v>106859790.87</v>
      </c>
      <c r="Q5506" s="71" t="n">
        <v>16487021.39</v>
      </c>
      <c r="R5506" t="inlineStr">
        <is>
          <t>PA-02</t>
        </is>
      </c>
      <c r="S5506" t="inlineStr">
        <is>
          <t>Hybrid</t>
        </is>
      </c>
      <c r="T5506" s="70" t="n">
        <v>47</v>
      </c>
      <c r="U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TY105498</t>
        </is>
      </c>
      <c r="B5507" s="68" t="n">
        <v>46384</v>
      </c>
      <c r="C5507" s="69" t="n">
        <v>2026</v>
      </c>
      <c r="D5507" t="inlineStr">
        <is>
          <t>Dec</t>
        </is>
      </c>
      <c r="E5507" t="inlineStr">
        <is>
          <t>Europe</t>
        </is>
      </c>
      <c r="F5507" t="inlineStr">
        <is>
          <t>France</t>
        </is>
      </c>
      <c r="G5507" t="inlineStr">
        <is>
          <t>Land Cruiser</t>
        </is>
      </c>
      <c r="H5507" t="inlineStr">
        <is>
          <t>Online reservation</t>
        </is>
      </c>
      <c r="I5507" t="inlineStr">
        <is>
          <t>Private buyer</t>
        </is>
      </c>
      <c r="J5507" t="inlineStr">
        <is>
          <t>Sophie Müller</t>
        </is>
      </c>
      <c r="K5507" s="70" t="n">
        <v>34</v>
      </c>
      <c r="L5507" s="71" t="n">
        <v>8014605.91</v>
      </c>
      <c r="M5507" s="71" t="n">
        <v>272496600.94</v>
      </c>
      <c r="N5507" s="71" t="n">
        <v>5449932.02</v>
      </c>
      <c r="O5507" s="71" t="n">
        <v>267046668.92</v>
      </c>
      <c r="P5507" s="71" t="n">
        <v>187141121.44</v>
      </c>
      <c r="Q5507" s="71" t="n">
        <v>79905547.48</v>
      </c>
      <c r="R5507" t="inlineStr">
        <is>
          <t>PA-02</t>
        </is>
      </c>
      <c r="S5507" t="inlineStr">
        <is>
          <t>Hybrid</t>
        </is>
      </c>
      <c r="T5507" s="70" t="n">
        <v>35</v>
      </c>
      <c r="U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TY105499</t>
        </is>
      </c>
      <c r="B5508" s="68" t="n">
        <v>46384</v>
      </c>
      <c r="C5508" s="69" t="n">
        <v>2026</v>
      </c>
      <c r="D5508" t="inlineStr">
        <is>
          <t>Dec</t>
        </is>
      </c>
      <c r="E5508" t="inlineStr">
        <is>
          <t>Japan</t>
        </is>
      </c>
      <c r="F5508" t="inlineStr">
        <is>
          <t>Japan</t>
        </is>
      </c>
      <c r="G5508" t="inlineStr">
        <is>
          <t>Hilux</t>
        </is>
      </c>
      <c r="H5508" t="inlineStr">
        <is>
          <t>Dealer retail</t>
        </is>
      </c>
      <c r="I5508" t="inlineStr">
        <is>
          <t>Company fleet</t>
        </is>
      </c>
      <c r="J5508" t="inlineStr">
        <is>
          <t>Ruhi Shaikh</t>
        </is>
      </c>
      <c r="K5508" s="70" t="n">
        <v>14</v>
      </c>
      <c r="L5508" s="71" t="n">
        <v>3958990.74</v>
      </c>
      <c r="M5508" s="71" t="n">
        <v>55425870.36</v>
      </c>
      <c r="N5508" s="71" t="n">
        <v>1662776.11</v>
      </c>
      <c r="O5508" s="71" t="n">
        <v>53763094.25</v>
      </c>
      <c r="P5508" s="71" t="n">
        <v>46110308.44</v>
      </c>
      <c r="Q5508" s="71" t="n">
        <v>7652785.81</v>
      </c>
      <c r="R5508" t="inlineStr">
        <is>
          <t>OS-03</t>
        </is>
      </c>
      <c r="S5508" t="inlineStr">
        <is>
          <t>Petrol</t>
        </is>
      </c>
      <c r="T5508" s="70" t="n">
        <v>14</v>
      </c>
      <c r="U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TY105500</t>
        </is>
      </c>
      <c r="B5509" s="68" t="n">
        <v>46384</v>
      </c>
      <c r="C5509" s="69" t="n">
        <v>2026</v>
      </c>
      <c r="D5509" t="inlineStr">
        <is>
          <t>Dec</t>
        </is>
      </c>
      <c r="E5509" t="inlineStr">
        <is>
          <t>Japan</t>
        </is>
      </c>
      <c r="F5509" t="inlineStr">
        <is>
          <t>Japan</t>
        </is>
      </c>
      <c r="G5509" t="inlineStr">
        <is>
          <t>RAV4</t>
        </is>
      </c>
      <c r="H5509" t="inlineStr">
        <is>
          <t>Dealer retail</t>
        </is>
      </c>
      <c r="I5509" t="inlineStr">
        <is>
          <t>Private buyer</t>
        </is>
      </c>
      <c r="J5509" t="inlineStr">
        <is>
          <t>Ana Costa</t>
        </is>
      </c>
      <c r="K5509" s="70" t="n">
        <v>42</v>
      </c>
      <c r="L5509" s="71" t="n">
        <v>3783529.04</v>
      </c>
      <c r="M5509" s="71" t="n">
        <v>158908219.68</v>
      </c>
      <c r="N5509" s="71" t="n">
        <v>7945410.98</v>
      </c>
      <c r="O5509" s="71" t="n">
        <v>150962808.7</v>
      </c>
      <c r="P5509" s="71" t="n">
        <v>115757615.67</v>
      </c>
      <c r="Q5509" s="71" t="n">
        <v>35205193.03</v>
      </c>
      <c r="R5509" t="inlineStr">
        <is>
          <t>NG-04</t>
        </is>
      </c>
      <c r="S5509" t="inlineStr">
        <is>
          <t>Petrol</t>
        </is>
      </c>
      <c r="T5509" s="70" t="n">
        <v>41</v>
      </c>
      <c r="U5509">
        <f>IF(AND(OR(Dashboard!$C$6="All",E5509=Dashboard!$C$6),OR(Dashboard!$F$6="All",G5509=Dashboard!$F$6),OR(Dashboard!$I$6="All",H5509=Dashboard!$I$6)),1,0)</f>
        <v/>
      </c>
    </row>
    <row r="5511">
      <c r="A5511" s="72" t="inlineStr">
        <is>
          <t>EXAMPLE DATA: every number in this workbook is made up for practice. It is not real Toyota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55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BB12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2" t="inlineStr">
        <is>
          <t>Helper tables for the charts. They follow the Dashboard filters (Inc = 1). EXAMPLE DATA: every number in this workbook is made up for practice. It is not real Toyota data and not an official report.</t>
        </is>
      </c>
      <c r="AD1" s="49" t="inlineStr">
        <is>
          <t>Sparkline data (24 months per KPI, follows the filters)</t>
        </is>
      </c>
      <c r="AE1" s="73" t="inlineStr">
        <is>
          <t>Jan 2025</t>
        </is>
      </c>
      <c r="AF1" s="73" t="inlineStr">
        <is>
          <t>Feb 2025</t>
        </is>
      </c>
      <c r="AG1" s="73" t="inlineStr">
        <is>
          <t>Mar 2025</t>
        </is>
      </c>
      <c r="AH1" s="73" t="inlineStr">
        <is>
          <t>Apr 2025</t>
        </is>
      </c>
      <c r="AI1" s="73" t="inlineStr">
        <is>
          <t>May 2025</t>
        </is>
      </c>
      <c r="AJ1" s="73" t="inlineStr">
        <is>
          <t>Jun 2025</t>
        </is>
      </c>
      <c r="AK1" s="73" t="inlineStr">
        <is>
          <t>Jul 2025</t>
        </is>
      </c>
      <c r="AL1" s="73" t="inlineStr">
        <is>
          <t>Aug 2025</t>
        </is>
      </c>
      <c r="AM1" s="73" t="inlineStr">
        <is>
          <t>Sep 2025</t>
        </is>
      </c>
      <c r="AN1" s="73" t="inlineStr">
        <is>
          <t>Oct 2025</t>
        </is>
      </c>
      <c r="AO1" s="73" t="inlineStr">
        <is>
          <t>Nov 2025</t>
        </is>
      </c>
      <c r="AP1" s="73" t="inlineStr">
        <is>
          <t>Dec 2025</t>
        </is>
      </c>
      <c r="AQ1" s="73" t="inlineStr">
        <is>
          <t>Jan 2026</t>
        </is>
      </c>
      <c r="AR1" s="73" t="inlineStr">
        <is>
          <t>Feb 2026</t>
        </is>
      </c>
      <c r="AS1" s="73" t="inlineStr">
        <is>
          <t>Mar 2026</t>
        </is>
      </c>
      <c r="AT1" s="73" t="inlineStr">
        <is>
          <t>Apr 2026</t>
        </is>
      </c>
      <c r="AU1" s="73" t="inlineStr">
        <is>
          <t>May 2026</t>
        </is>
      </c>
      <c r="AV1" s="73" t="inlineStr">
        <is>
          <t>Jun 2026</t>
        </is>
      </c>
      <c r="AW1" s="73" t="inlineStr">
        <is>
          <t>Jul 2026</t>
        </is>
      </c>
      <c r="AX1" s="73" t="inlineStr">
        <is>
          <t>Aug 2026</t>
        </is>
      </c>
      <c r="AY1" s="73" t="inlineStr">
        <is>
          <t>Sep 2026</t>
        </is>
      </c>
      <c r="AZ1" s="73" t="inlineStr">
        <is>
          <t>Oct 2026</t>
        </is>
      </c>
      <c r="BA1" s="73" t="inlineStr">
        <is>
          <t>Nov 2026</t>
        </is>
      </c>
      <c r="BB1" s="73" t="inlineStr">
        <is>
          <t>Dec 2026</t>
        </is>
      </c>
    </row>
    <row r="2">
      <c r="AD2" s="74" t="inlineStr">
        <is>
          <t>💰 Revenue (trend)</t>
        </is>
      </c>
      <c r="AE2" s="75">
        <f>SUMIFS(Data!$O$10:$O$5509,Data!$U$10:$U$5509,1,Data!$C$10:$C$5509,2025,Data!$D$10:$D$5509,"Jan")</f>
        <v/>
      </c>
      <c r="AF2" s="75">
        <f>SUMIFS(Data!$O$10:$O$5509,Data!$U$10:$U$5509,1,Data!$C$10:$C$5509,2025,Data!$D$10:$D$5509,"Feb")</f>
        <v/>
      </c>
      <c r="AG2" s="75">
        <f>SUMIFS(Data!$O$10:$O$5509,Data!$U$10:$U$5509,1,Data!$C$10:$C$5509,2025,Data!$D$10:$D$5509,"Mar")</f>
        <v/>
      </c>
      <c r="AH2" s="75">
        <f>SUMIFS(Data!$O$10:$O$5509,Data!$U$10:$U$5509,1,Data!$C$10:$C$5509,2025,Data!$D$10:$D$5509,"Apr")</f>
        <v/>
      </c>
      <c r="AI2" s="75">
        <f>SUMIFS(Data!$O$10:$O$5509,Data!$U$10:$U$5509,1,Data!$C$10:$C$5509,2025,Data!$D$10:$D$5509,"May")</f>
        <v/>
      </c>
      <c r="AJ2" s="75">
        <f>SUMIFS(Data!$O$10:$O$5509,Data!$U$10:$U$5509,1,Data!$C$10:$C$5509,2025,Data!$D$10:$D$5509,"Jun")</f>
        <v/>
      </c>
      <c r="AK2" s="75">
        <f>SUMIFS(Data!$O$10:$O$5509,Data!$U$10:$U$5509,1,Data!$C$10:$C$5509,2025,Data!$D$10:$D$5509,"Jul")</f>
        <v/>
      </c>
      <c r="AL2" s="75">
        <f>SUMIFS(Data!$O$10:$O$5509,Data!$U$10:$U$5509,1,Data!$C$10:$C$5509,2025,Data!$D$10:$D$5509,"Aug")</f>
        <v/>
      </c>
      <c r="AM2" s="75">
        <f>SUMIFS(Data!$O$10:$O$5509,Data!$U$10:$U$5509,1,Data!$C$10:$C$5509,2025,Data!$D$10:$D$5509,"Sep")</f>
        <v/>
      </c>
      <c r="AN2" s="75">
        <f>SUMIFS(Data!$O$10:$O$5509,Data!$U$10:$U$5509,1,Data!$C$10:$C$5509,2025,Data!$D$10:$D$5509,"Oct")</f>
        <v/>
      </c>
      <c r="AO2" s="75">
        <f>SUMIFS(Data!$O$10:$O$5509,Data!$U$10:$U$5509,1,Data!$C$10:$C$5509,2025,Data!$D$10:$D$5509,"Nov")</f>
        <v/>
      </c>
      <c r="AP2" s="75">
        <f>SUMIFS(Data!$O$10:$O$5509,Data!$U$10:$U$5509,1,Data!$C$10:$C$5509,2025,Data!$D$10:$D$5509,"Dec")</f>
        <v/>
      </c>
      <c r="AQ2" s="75">
        <f>SUMIFS(Data!$O$10:$O$5509,Data!$U$10:$U$5509,1,Data!$C$10:$C$5509,2026,Data!$D$10:$D$5509,"Jan")</f>
        <v/>
      </c>
      <c r="AR2" s="75">
        <f>SUMIFS(Data!$O$10:$O$5509,Data!$U$10:$U$5509,1,Data!$C$10:$C$5509,2026,Data!$D$10:$D$5509,"Feb")</f>
        <v/>
      </c>
      <c r="AS2" s="75">
        <f>SUMIFS(Data!$O$10:$O$5509,Data!$U$10:$U$5509,1,Data!$C$10:$C$5509,2026,Data!$D$10:$D$5509,"Mar")</f>
        <v/>
      </c>
      <c r="AT2" s="75">
        <f>SUMIFS(Data!$O$10:$O$5509,Data!$U$10:$U$5509,1,Data!$C$10:$C$5509,2026,Data!$D$10:$D$5509,"Apr")</f>
        <v/>
      </c>
      <c r="AU2" s="75">
        <f>SUMIFS(Data!$O$10:$O$5509,Data!$U$10:$U$5509,1,Data!$C$10:$C$5509,2026,Data!$D$10:$D$5509,"May")</f>
        <v/>
      </c>
      <c r="AV2" s="75">
        <f>SUMIFS(Data!$O$10:$O$5509,Data!$U$10:$U$5509,1,Data!$C$10:$C$5509,2026,Data!$D$10:$D$5509,"Jun")</f>
        <v/>
      </c>
      <c r="AW2" s="75">
        <f>SUMIFS(Data!$O$10:$O$5509,Data!$U$10:$U$5509,1,Data!$C$10:$C$5509,2026,Data!$D$10:$D$5509,"Jul")</f>
        <v/>
      </c>
      <c r="AX2" s="75">
        <f>SUMIFS(Data!$O$10:$O$5509,Data!$U$10:$U$5509,1,Data!$C$10:$C$5509,2026,Data!$D$10:$D$5509,"Aug")</f>
        <v/>
      </c>
      <c r="AY2" s="75">
        <f>SUMIFS(Data!$O$10:$O$5509,Data!$U$10:$U$5509,1,Data!$C$10:$C$5509,2026,Data!$D$10:$D$5509,"Sep")</f>
        <v/>
      </c>
      <c r="AZ2" s="75">
        <f>SUMIFS(Data!$O$10:$O$5509,Data!$U$10:$U$5509,1,Data!$C$10:$C$5509,2026,Data!$D$10:$D$5509,"Oct")</f>
        <v/>
      </c>
      <c r="BA2" s="75">
        <f>SUMIFS(Data!$O$10:$O$5509,Data!$U$10:$U$5509,1,Data!$C$10:$C$5509,2026,Data!$D$10:$D$5509,"Nov")</f>
        <v/>
      </c>
      <c r="BB2" s="75">
        <f>SUMIFS(Data!$O$10:$O$5509,Data!$U$10:$U$5509,1,Data!$C$10:$C$5509,2026,Data!$D$10:$D$5509,"Dec")</f>
        <v/>
      </c>
    </row>
    <row r="3">
      <c r="A3" s="76" t="inlineStr">
        <is>
          <t>Monthly trend: AC 2026 vs PY 2025</t>
        </is>
      </c>
      <c r="AD3" s="74" t="inlineStr">
        <is>
          <t>📈 Profit (trend)</t>
        </is>
      </c>
      <c r="AE3" s="75">
        <f>SUMIFS(Data!$Q$10:$Q$5509,Data!$U$10:$U$5509,1,Data!$C$10:$C$5509,2025,Data!$D$10:$D$5509,"Jan")</f>
        <v/>
      </c>
      <c r="AF3" s="75">
        <f>SUMIFS(Data!$Q$10:$Q$5509,Data!$U$10:$U$5509,1,Data!$C$10:$C$5509,2025,Data!$D$10:$D$5509,"Feb")</f>
        <v/>
      </c>
      <c r="AG3" s="75">
        <f>SUMIFS(Data!$Q$10:$Q$5509,Data!$U$10:$U$5509,1,Data!$C$10:$C$5509,2025,Data!$D$10:$D$5509,"Mar")</f>
        <v/>
      </c>
      <c r="AH3" s="75">
        <f>SUMIFS(Data!$Q$10:$Q$5509,Data!$U$10:$U$5509,1,Data!$C$10:$C$5509,2025,Data!$D$10:$D$5509,"Apr")</f>
        <v/>
      </c>
      <c r="AI3" s="75">
        <f>SUMIFS(Data!$Q$10:$Q$5509,Data!$U$10:$U$5509,1,Data!$C$10:$C$5509,2025,Data!$D$10:$D$5509,"May")</f>
        <v/>
      </c>
      <c r="AJ3" s="75">
        <f>SUMIFS(Data!$Q$10:$Q$5509,Data!$U$10:$U$5509,1,Data!$C$10:$C$5509,2025,Data!$D$10:$D$5509,"Jun")</f>
        <v/>
      </c>
      <c r="AK3" s="75">
        <f>SUMIFS(Data!$Q$10:$Q$5509,Data!$U$10:$U$5509,1,Data!$C$10:$C$5509,2025,Data!$D$10:$D$5509,"Jul")</f>
        <v/>
      </c>
      <c r="AL3" s="75">
        <f>SUMIFS(Data!$Q$10:$Q$5509,Data!$U$10:$U$5509,1,Data!$C$10:$C$5509,2025,Data!$D$10:$D$5509,"Aug")</f>
        <v/>
      </c>
      <c r="AM3" s="75">
        <f>SUMIFS(Data!$Q$10:$Q$5509,Data!$U$10:$U$5509,1,Data!$C$10:$C$5509,2025,Data!$D$10:$D$5509,"Sep")</f>
        <v/>
      </c>
      <c r="AN3" s="75">
        <f>SUMIFS(Data!$Q$10:$Q$5509,Data!$U$10:$U$5509,1,Data!$C$10:$C$5509,2025,Data!$D$10:$D$5509,"Oct")</f>
        <v/>
      </c>
      <c r="AO3" s="75">
        <f>SUMIFS(Data!$Q$10:$Q$5509,Data!$U$10:$U$5509,1,Data!$C$10:$C$5509,2025,Data!$D$10:$D$5509,"Nov")</f>
        <v/>
      </c>
      <c r="AP3" s="75">
        <f>SUMIFS(Data!$Q$10:$Q$5509,Data!$U$10:$U$5509,1,Data!$C$10:$C$5509,2025,Data!$D$10:$D$5509,"Dec")</f>
        <v/>
      </c>
      <c r="AQ3" s="75">
        <f>SUMIFS(Data!$Q$10:$Q$5509,Data!$U$10:$U$5509,1,Data!$C$10:$C$5509,2026,Data!$D$10:$D$5509,"Jan")</f>
        <v/>
      </c>
      <c r="AR3" s="75">
        <f>SUMIFS(Data!$Q$10:$Q$5509,Data!$U$10:$U$5509,1,Data!$C$10:$C$5509,2026,Data!$D$10:$D$5509,"Feb")</f>
        <v/>
      </c>
      <c r="AS3" s="75">
        <f>SUMIFS(Data!$Q$10:$Q$5509,Data!$U$10:$U$5509,1,Data!$C$10:$C$5509,2026,Data!$D$10:$D$5509,"Mar")</f>
        <v/>
      </c>
      <c r="AT3" s="75">
        <f>SUMIFS(Data!$Q$10:$Q$5509,Data!$U$10:$U$5509,1,Data!$C$10:$C$5509,2026,Data!$D$10:$D$5509,"Apr")</f>
        <v/>
      </c>
      <c r="AU3" s="75">
        <f>SUMIFS(Data!$Q$10:$Q$5509,Data!$U$10:$U$5509,1,Data!$C$10:$C$5509,2026,Data!$D$10:$D$5509,"May")</f>
        <v/>
      </c>
      <c r="AV3" s="75">
        <f>SUMIFS(Data!$Q$10:$Q$5509,Data!$U$10:$U$5509,1,Data!$C$10:$C$5509,2026,Data!$D$10:$D$5509,"Jun")</f>
        <v/>
      </c>
      <c r="AW3" s="75">
        <f>SUMIFS(Data!$Q$10:$Q$5509,Data!$U$10:$U$5509,1,Data!$C$10:$C$5509,2026,Data!$D$10:$D$5509,"Jul")</f>
        <v/>
      </c>
      <c r="AX3" s="75">
        <f>SUMIFS(Data!$Q$10:$Q$5509,Data!$U$10:$U$5509,1,Data!$C$10:$C$5509,2026,Data!$D$10:$D$5509,"Aug")</f>
        <v/>
      </c>
      <c r="AY3" s="75">
        <f>SUMIFS(Data!$Q$10:$Q$5509,Data!$U$10:$U$5509,1,Data!$C$10:$C$5509,2026,Data!$D$10:$D$5509,"Sep")</f>
        <v/>
      </c>
      <c r="AZ3" s="75">
        <f>SUMIFS(Data!$Q$10:$Q$5509,Data!$U$10:$U$5509,1,Data!$C$10:$C$5509,2026,Data!$D$10:$D$5509,"Oct")</f>
        <v/>
      </c>
      <c r="BA3" s="75">
        <f>SUMIFS(Data!$Q$10:$Q$5509,Data!$U$10:$U$5509,1,Data!$C$10:$C$5509,2026,Data!$D$10:$D$5509,"Nov")</f>
        <v/>
      </c>
      <c r="BB3" s="75">
        <f>SUMIFS(Data!$Q$10:$Q$5509,Data!$U$10:$U$5509,1,Data!$C$10:$C$5509,2026,Data!$D$10:$D$5509,"Dec")</f>
        <v/>
      </c>
    </row>
    <row r="4">
      <c r="A4" s="77" t="inlineStr">
        <is>
          <t>Month</t>
        </is>
      </c>
      <c r="B4" s="77" t="inlineStr">
        <is>
          <t>PY 2025</t>
        </is>
      </c>
      <c r="C4" s="77" t="inlineStr">
        <is>
          <t>AC 2026</t>
        </is>
      </c>
      <c r="D4" s="77" t="inlineStr">
        <is>
          <t>ΔPY%</t>
        </is>
      </c>
      <c r="AD4" s="74" t="inlineStr">
        <is>
          <t>🎯 Margin % (trend)</t>
        </is>
      </c>
      <c r="AE4" s="75">
        <f>IFERROR(SUMIFS(Data!$Q$10:$Q$5509,Data!$U$10:$U$5509,1,Data!$C$10:$C$5509,2025,Data!$D$10:$D$5509,"Jan")/SUMIFS(Data!$O$10:$O$5509,Data!$U$10:$U$5509,1,Data!$C$10:$C$5509,2025,Data!$D$10:$D$5509,"Jan"),0)</f>
        <v/>
      </c>
      <c r="AF4" s="75">
        <f>IFERROR(SUMIFS(Data!$Q$10:$Q$5509,Data!$U$10:$U$5509,1,Data!$C$10:$C$5509,2025,Data!$D$10:$D$5509,"Feb")/SUMIFS(Data!$O$10:$O$5509,Data!$U$10:$U$5509,1,Data!$C$10:$C$5509,2025,Data!$D$10:$D$5509,"Feb"),0)</f>
        <v/>
      </c>
      <c r="AG4" s="75">
        <f>IFERROR(SUMIFS(Data!$Q$10:$Q$5509,Data!$U$10:$U$5509,1,Data!$C$10:$C$5509,2025,Data!$D$10:$D$5509,"Mar")/SUMIFS(Data!$O$10:$O$5509,Data!$U$10:$U$5509,1,Data!$C$10:$C$5509,2025,Data!$D$10:$D$5509,"Mar"),0)</f>
        <v/>
      </c>
      <c r="AH4" s="75">
        <f>IFERROR(SUMIFS(Data!$Q$10:$Q$5509,Data!$U$10:$U$5509,1,Data!$C$10:$C$5509,2025,Data!$D$10:$D$5509,"Apr")/SUMIFS(Data!$O$10:$O$5509,Data!$U$10:$U$5509,1,Data!$C$10:$C$5509,2025,Data!$D$10:$D$5509,"Apr"),0)</f>
        <v/>
      </c>
      <c r="AI4" s="75">
        <f>IFERROR(SUMIFS(Data!$Q$10:$Q$5509,Data!$U$10:$U$5509,1,Data!$C$10:$C$5509,2025,Data!$D$10:$D$5509,"May")/SUMIFS(Data!$O$10:$O$5509,Data!$U$10:$U$5509,1,Data!$C$10:$C$5509,2025,Data!$D$10:$D$5509,"May"),0)</f>
        <v/>
      </c>
      <c r="AJ4" s="75">
        <f>IFERROR(SUMIFS(Data!$Q$10:$Q$5509,Data!$U$10:$U$5509,1,Data!$C$10:$C$5509,2025,Data!$D$10:$D$5509,"Jun")/SUMIFS(Data!$O$10:$O$5509,Data!$U$10:$U$5509,1,Data!$C$10:$C$5509,2025,Data!$D$10:$D$5509,"Jun"),0)</f>
        <v/>
      </c>
      <c r="AK4" s="75">
        <f>IFERROR(SUMIFS(Data!$Q$10:$Q$5509,Data!$U$10:$U$5509,1,Data!$C$10:$C$5509,2025,Data!$D$10:$D$5509,"Jul")/SUMIFS(Data!$O$10:$O$5509,Data!$U$10:$U$5509,1,Data!$C$10:$C$5509,2025,Data!$D$10:$D$5509,"Jul"),0)</f>
        <v/>
      </c>
      <c r="AL4" s="75">
        <f>IFERROR(SUMIFS(Data!$Q$10:$Q$5509,Data!$U$10:$U$5509,1,Data!$C$10:$C$5509,2025,Data!$D$10:$D$5509,"Aug")/SUMIFS(Data!$O$10:$O$5509,Data!$U$10:$U$5509,1,Data!$C$10:$C$5509,2025,Data!$D$10:$D$5509,"Aug"),0)</f>
        <v/>
      </c>
      <c r="AM4" s="75">
        <f>IFERROR(SUMIFS(Data!$Q$10:$Q$5509,Data!$U$10:$U$5509,1,Data!$C$10:$C$5509,2025,Data!$D$10:$D$5509,"Sep")/SUMIFS(Data!$O$10:$O$5509,Data!$U$10:$U$5509,1,Data!$C$10:$C$5509,2025,Data!$D$10:$D$5509,"Sep"),0)</f>
        <v/>
      </c>
      <c r="AN4" s="75">
        <f>IFERROR(SUMIFS(Data!$Q$10:$Q$5509,Data!$U$10:$U$5509,1,Data!$C$10:$C$5509,2025,Data!$D$10:$D$5509,"Oct")/SUMIFS(Data!$O$10:$O$5509,Data!$U$10:$U$5509,1,Data!$C$10:$C$5509,2025,Data!$D$10:$D$5509,"Oct"),0)</f>
        <v/>
      </c>
      <c r="AO4" s="75">
        <f>IFERROR(SUMIFS(Data!$Q$10:$Q$5509,Data!$U$10:$U$5509,1,Data!$C$10:$C$5509,2025,Data!$D$10:$D$5509,"Nov")/SUMIFS(Data!$O$10:$O$5509,Data!$U$10:$U$5509,1,Data!$C$10:$C$5509,2025,Data!$D$10:$D$5509,"Nov"),0)</f>
        <v/>
      </c>
      <c r="AP4" s="75">
        <f>IFERROR(SUMIFS(Data!$Q$10:$Q$5509,Data!$U$10:$U$5509,1,Data!$C$10:$C$5509,2025,Data!$D$10:$D$5509,"Dec")/SUMIFS(Data!$O$10:$O$5509,Data!$U$10:$U$5509,1,Data!$C$10:$C$5509,2025,Data!$D$10:$D$5509,"Dec"),0)</f>
        <v/>
      </c>
      <c r="AQ4" s="75">
        <f>IFERROR(SUMIFS(Data!$Q$10:$Q$5509,Data!$U$10:$U$5509,1,Data!$C$10:$C$5509,2026,Data!$D$10:$D$5509,"Jan")/SUMIFS(Data!$O$10:$O$5509,Data!$U$10:$U$5509,1,Data!$C$10:$C$5509,2026,Data!$D$10:$D$5509,"Jan"),0)</f>
        <v/>
      </c>
      <c r="AR4" s="75">
        <f>IFERROR(SUMIFS(Data!$Q$10:$Q$5509,Data!$U$10:$U$5509,1,Data!$C$10:$C$5509,2026,Data!$D$10:$D$5509,"Feb")/SUMIFS(Data!$O$10:$O$5509,Data!$U$10:$U$5509,1,Data!$C$10:$C$5509,2026,Data!$D$10:$D$5509,"Feb"),0)</f>
        <v/>
      </c>
      <c r="AS4" s="75">
        <f>IFERROR(SUMIFS(Data!$Q$10:$Q$5509,Data!$U$10:$U$5509,1,Data!$C$10:$C$5509,2026,Data!$D$10:$D$5509,"Mar")/SUMIFS(Data!$O$10:$O$5509,Data!$U$10:$U$5509,1,Data!$C$10:$C$5509,2026,Data!$D$10:$D$5509,"Mar"),0)</f>
        <v/>
      </c>
      <c r="AT4" s="75">
        <f>IFERROR(SUMIFS(Data!$Q$10:$Q$5509,Data!$U$10:$U$5509,1,Data!$C$10:$C$5509,2026,Data!$D$10:$D$5509,"Apr")/SUMIFS(Data!$O$10:$O$5509,Data!$U$10:$U$5509,1,Data!$C$10:$C$5509,2026,Data!$D$10:$D$5509,"Apr"),0)</f>
        <v/>
      </c>
      <c r="AU4" s="75">
        <f>IFERROR(SUMIFS(Data!$Q$10:$Q$5509,Data!$U$10:$U$5509,1,Data!$C$10:$C$5509,2026,Data!$D$10:$D$5509,"May")/SUMIFS(Data!$O$10:$O$5509,Data!$U$10:$U$5509,1,Data!$C$10:$C$5509,2026,Data!$D$10:$D$5509,"May"),0)</f>
        <v/>
      </c>
      <c r="AV4" s="75">
        <f>IFERROR(SUMIFS(Data!$Q$10:$Q$5509,Data!$U$10:$U$5509,1,Data!$C$10:$C$5509,2026,Data!$D$10:$D$5509,"Jun")/SUMIFS(Data!$O$10:$O$5509,Data!$U$10:$U$5509,1,Data!$C$10:$C$5509,2026,Data!$D$10:$D$5509,"Jun"),0)</f>
        <v/>
      </c>
      <c r="AW4" s="75">
        <f>IFERROR(SUMIFS(Data!$Q$10:$Q$5509,Data!$U$10:$U$5509,1,Data!$C$10:$C$5509,2026,Data!$D$10:$D$5509,"Jul")/SUMIFS(Data!$O$10:$O$5509,Data!$U$10:$U$5509,1,Data!$C$10:$C$5509,2026,Data!$D$10:$D$5509,"Jul"),0)</f>
        <v/>
      </c>
      <c r="AX4" s="75">
        <f>IFERROR(SUMIFS(Data!$Q$10:$Q$5509,Data!$U$10:$U$5509,1,Data!$C$10:$C$5509,2026,Data!$D$10:$D$5509,"Aug")/SUMIFS(Data!$O$10:$O$5509,Data!$U$10:$U$5509,1,Data!$C$10:$C$5509,2026,Data!$D$10:$D$5509,"Aug"),0)</f>
        <v/>
      </c>
      <c r="AY4" s="75">
        <f>IFERROR(SUMIFS(Data!$Q$10:$Q$5509,Data!$U$10:$U$5509,1,Data!$C$10:$C$5509,2026,Data!$D$10:$D$5509,"Sep")/SUMIFS(Data!$O$10:$O$5509,Data!$U$10:$U$5509,1,Data!$C$10:$C$5509,2026,Data!$D$10:$D$5509,"Sep"),0)</f>
        <v/>
      </c>
      <c r="AZ4" s="75">
        <f>IFERROR(SUMIFS(Data!$Q$10:$Q$5509,Data!$U$10:$U$5509,1,Data!$C$10:$C$5509,2026,Data!$D$10:$D$5509,"Oct")/SUMIFS(Data!$O$10:$O$5509,Data!$U$10:$U$5509,1,Data!$C$10:$C$5509,2026,Data!$D$10:$D$5509,"Oct"),0)</f>
        <v/>
      </c>
      <c r="BA4" s="75">
        <f>IFERROR(SUMIFS(Data!$Q$10:$Q$5509,Data!$U$10:$U$5509,1,Data!$C$10:$C$5509,2026,Data!$D$10:$D$5509,"Nov")/SUMIFS(Data!$O$10:$O$5509,Data!$U$10:$U$5509,1,Data!$C$10:$C$5509,2026,Data!$D$10:$D$5509,"Nov"),0)</f>
        <v/>
      </c>
      <c r="BB4" s="75">
        <f>IFERROR(SUMIFS(Data!$Q$10:$Q$5509,Data!$U$10:$U$5509,1,Data!$C$10:$C$5509,2026,Data!$D$10:$D$5509,"Dec")/SUMIFS(Data!$O$10:$O$5509,Data!$U$10:$U$5509,1,Data!$C$10:$C$5509,2026,Data!$D$10:$D$5509,"Dec"),0)</f>
        <v/>
      </c>
    </row>
    <row r="5">
      <c r="A5" s="78" t="inlineStr">
        <is>
          <t>Jan</t>
        </is>
      </c>
      <c r="B5" s="79">
        <f>SUMIFS(Data!$O$10:$O$5509,Data!$U$10:$U$5509,1,Data!$D$10:$D$5509,$A5,Data!$C$10:$C$5509,2025)</f>
        <v/>
      </c>
      <c r="C5" s="79">
        <f>SUMIFS(Data!$O$10:$O$5509,Data!$U$10:$U$5509,1,Data!$D$10:$D$5509,$A5,Data!$C$10:$C$5509,2026)</f>
        <v/>
      </c>
      <c r="D5" s="80">
        <f>IFERROR(C5/B5-1,0)</f>
        <v/>
      </c>
      <c r="AD5" s="74" t="inlineStr">
        <is>
          <t>🚀 YoY growth (revenue trend)</t>
        </is>
      </c>
      <c r="AE5" s="75">
        <f>SUMIFS(Data!$O$10:$O$5509,Data!$U$10:$U$5509,1,Data!$C$10:$C$5509,2025,Data!$D$10:$D$5509,"Jan")</f>
        <v/>
      </c>
      <c r="AF5" s="75">
        <f>SUMIFS(Data!$O$10:$O$5509,Data!$U$10:$U$5509,1,Data!$C$10:$C$5509,2025,Data!$D$10:$D$5509,"Feb")</f>
        <v/>
      </c>
      <c r="AG5" s="75">
        <f>SUMIFS(Data!$O$10:$O$5509,Data!$U$10:$U$5509,1,Data!$C$10:$C$5509,2025,Data!$D$10:$D$5509,"Mar")</f>
        <v/>
      </c>
      <c r="AH5" s="75">
        <f>SUMIFS(Data!$O$10:$O$5509,Data!$U$10:$U$5509,1,Data!$C$10:$C$5509,2025,Data!$D$10:$D$5509,"Apr")</f>
        <v/>
      </c>
      <c r="AI5" s="75">
        <f>SUMIFS(Data!$O$10:$O$5509,Data!$U$10:$U$5509,1,Data!$C$10:$C$5509,2025,Data!$D$10:$D$5509,"May")</f>
        <v/>
      </c>
      <c r="AJ5" s="75">
        <f>SUMIFS(Data!$O$10:$O$5509,Data!$U$10:$U$5509,1,Data!$C$10:$C$5509,2025,Data!$D$10:$D$5509,"Jun")</f>
        <v/>
      </c>
      <c r="AK5" s="75">
        <f>SUMIFS(Data!$O$10:$O$5509,Data!$U$10:$U$5509,1,Data!$C$10:$C$5509,2025,Data!$D$10:$D$5509,"Jul")</f>
        <v/>
      </c>
      <c r="AL5" s="75">
        <f>SUMIFS(Data!$O$10:$O$5509,Data!$U$10:$U$5509,1,Data!$C$10:$C$5509,2025,Data!$D$10:$D$5509,"Aug")</f>
        <v/>
      </c>
      <c r="AM5" s="75">
        <f>SUMIFS(Data!$O$10:$O$5509,Data!$U$10:$U$5509,1,Data!$C$10:$C$5509,2025,Data!$D$10:$D$5509,"Sep")</f>
        <v/>
      </c>
      <c r="AN5" s="75">
        <f>SUMIFS(Data!$O$10:$O$5509,Data!$U$10:$U$5509,1,Data!$C$10:$C$5509,2025,Data!$D$10:$D$5509,"Oct")</f>
        <v/>
      </c>
      <c r="AO5" s="75">
        <f>SUMIFS(Data!$O$10:$O$5509,Data!$U$10:$U$5509,1,Data!$C$10:$C$5509,2025,Data!$D$10:$D$5509,"Nov")</f>
        <v/>
      </c>
      <c r="AP5" s="75">
        <f>SUMIFS(Data!$O$10:$O$5509,Data!$U$10:$U$5509,1,Data!$C$10:$C$5509,2025,Data!$D$10:$D$5509,"Dec")</f>
        <v/>
      </c>
      <c r="AQ5" s="75">
        <f>SUMIFS(Data!$O$10:$O$5509,Data!$U$10:$U$5509,1,Data!$C$10:$C$5509,2026,Data!$D$10:$D$5509,"Jan")</f>
        <v/>
      </c>
      <c r="AR5" s="75">
        <f>SUMIFS(Data!$O$10:$O$5509,Data!$U$10:$U$5509,1,Data!$C$10:$C$5509,2026,Data!$D$10:$D$5509,"Feb")</f>
        <v/>
      </c>
      <c r="AS5" s="75">
        <f>SUMIFS(Data!$O$10:$O$5509,Data!$U$10:$U$5509,1,Data!$C$10:$C$5509,2026,Data!$D$10:$D$5509,"Mar")</f>
        <v/>
      </c>
      <c r="AT5" s="75">
        <f>SUMIFS(Data!$O$10:$O$5509,Data!$U$10:$U$5509,1,Data!$C$10:$C$5509,2026,Data!$D$10:$D$5509,"Apr")</f>
        <v/>
      </c>
      <c r="AU5" s="75">
        <f>SUMIFS(Data!$O$10:$O$5509,Data!$U$10:$U$5509,1,Data!$C$10:$C$5509,2026,Data!$D$10:$D$5509,"May")</f>
        <v/>
      </c>
      <c r="AV5" s="75">
        <f>SUMIFS(Data!$O$10:$O$5509,Data!$U$10:$U$5509,1,Data!$C$10:$C$5509,2026,Data!$D$10:$D$5509,"Jun")</f>
        <v/>
      </c>
      <c r="AW5" s="75">
        <f>SUMIFS(Data!$O$10:$O$5509,Data!$U$10:$U$5509,1,Data!$C$10:$C$5509,2026,Data!$D$10:$D$5509,"Jul")</f>
        <v/>
      </c>
      <c r="AX5" s="75">
        <f>SUMIFS(Data!$O$10:$O$5509,Data!$U$10:$U$5509,1,Data!$C$10:$C$5509,2026,Data!$D$10:$D$5509,"Aug")</f>
        <v/>
      </c>
      <c r="AY5" s="75">
        <f>SUMIFS(Data!$O$10:$O$5509,Data!$U$10:$U$5509,1,Data!$C$10:$C$5509,2026,Data!$D$10:$D$5509,"Sep")</f>
        <v/>
      </c>
      <c r="AZ5" s="75">
        <f>SUMIFS(Data!$O$10:$O$5509,Data!$U$10:$U$5509,1,Data!$C$10:$C$5509,2026,Data!$D$10:$D$5509,"Oct")</f>
        <v/>
      </c>
      <c r="BA5" s="75">
        <f>SUMIFS(Data!$O$10:$O$5509,Data!$U$10:$U$5509,1,Data!$C$10:$C$5509,2026,Data!$D$10:$D$5509,"Nov")</f>
        <v/>
      </c>
      <c r="BB5" s="75">
        <f>SUMIFS(Data!$O$10:$O$5509,Data!$U$10:$U$5509,1,Data!$C$10:$C$5509,2026,Data!$D$10:$D$5509,"Dec")</f>
        <v/>
      </c>
    </row>
    <row r="6">
      <c r="A6" s="78" t="inlineStr">
        <is>
          <t>Feb</t>
        </is>
      </c>
      <c r="B6" s="79">
        <f>SUMIFS(Data!$O$10:$O$5509,Data!$U$10:$U$5509,1,Data!$D$10:$D$5509,$A6,Data!$C$10:$C$5509,2025)</f>
        <v/>
      </c>
      <c r="C6" s="79">
        <f>SUMIFS(Data!$O$10:$O$5509,Data!$U$10:$U$5509,1,Data!$D$10:$D$5509,$A6,Data!$C$10:$C$5509,2026)</f>
        <v/>
      </c>
      <c r="D6" s="80">
        <f>IFERROR(C6/B6-1,0)</f>
        <v/>
      </c>
      <c r="AD6" s="74" t="inlineStr">
        <is>
          <t>📦 Units sold (trend)</t>
        </is>
      </c>
      <c r="AE6" s="75">
        <f>SUMIFS(Data!$K$10:$K$5509,Data!$U$10:$U$5509,1,Data!$C$10:$C$5509,2025,Data!$D$10:$D$5509,"Jan")</f>
        <v/>
      </c>
      <c r="AF6" s="75">
        <f>SUMIFS(Data!$K$10:$K$5509,Data!$U$10:$U$5509,1,Data!$C$10:$C$5509,2025,Data!$D$10:$D$5509,"Feb")</f>
        <v/>
      </c>
      <c r="AG6" s="75">
        <f>SUMIFS(Data!$K$10:$K$5509,Data!$U$10:$U$5509,1,Data!$C$10:$C$5509,2025,Data!$D$10:$D$5509,"Mar")</f>
        <v/>
      </c>
      <c r="AH6" s="75">
        <f>SUMIFS(Data!$K$10:$K$5509,Data!$U$10:$U$5509,1,Data!$C$10:$C$5509,2025,Data!$D$10:$D$5509,"Apr")</f>
        <v/>
      </c>
      <c r="AI6" s="75">
        <f>SUMIFS(Data!$K$10:$K$5509,Data!$U$10:$U$5509,1,Data!$C$10:$C$5509,2025,Data!$D$10:$D$5509,"May")</f>
        <v/>
      </c>
      <c r="AJ6" s="75">
        <f>SUMIFS(Data!$K$10:$K$5509,Data!$U$10:$U$5509,1,Data!$C$10:$C$5509,2025,Data!$D$10:$D$5509,"Jun")</f>
        <v/>
      </c>
      <c r="AK6" s="75">
        <f>SUMIFS(Data!$K$10:$K$5509,Data!$U$10:$U$5509,1,Data!$C$10:$C$5509,2025,Data!$D$10:$D$5509,"Jul")</f>
        <v/>
      </c>
      <c r="AL6" s="75">
        <f>SUMIFS(Data!$K$10:$K$5509,Data!$U$10:$U$5509,1,Data!$C$10:$C$5509,2025,Data!$D$10:$D$5509,"Aug")</f>
        <v/>
      </c>
      <c r="AM6" s="75">
        <f>SUMIFS(Data!$K$10:$K$5509,Data!$U$10:$U$5509,1,Data!$C$10:$C$5509,2025,Data!$D$10:$D$5509,"Sep")</f>
        <v/>
      </c>
      <c r="AN6" s="75">
        <f>SUMIFS(Data!$K$10:$K$5509,Data!$U$10:$U$5509,1,Data!$C$10:$C$5509,2025,Data!$D$10:$D$5509,"Oct")</f>
        <v/>
      </c>
      <c r="AO6" s="75">
        <f>SUMIFS(Data!$K$10:$K$5509,Data!$U$10:$U$5509,1,Data!$C$10:$C$5509,2025,Data!$D$10:$D$5509,"Nov")</f>
        <v/>
      </c>
      <c r="AP6" s="75">
        <f>SUMIFS(Data!$K$10:$K$5509,Data!$U$10:$U$5509,1,Data!$C$10:$C$5509,2025,Data!$D$10:$D$5509,"Dec")</f>
        <v/>
      </c>
      <c r="AQ6" s="75">
        <f>SUMIFS(Data!$K$10:$K$5509,Data!$U$10:$U$5509,1,Data!$C$10:$C$5509,2026,Data!$D$10:$D$5509,"Jan")</f>
        <v/>
      </c>
      <c r="AR6" s="75">
        <f>SUMIFS(Data!$K$10:$K$5509,Data!$U$10:$U$5509,1,Data!$C$10:$C$5509,2026,Data!$D$10:$D$5509,"Feb")</f>
        <v/>
      </c>
      <c r="AS6" s="75">
        <f>SUMIFS(Data!$K$10:$K$5509,Data!$U$10:$U$5509,1,Data!$C$10:$C$5509,2026,Data!$D$10:$D$5509,"Mar")</f>
        <v/>
      </c>
      <c r="AT6" s="75">
        <f>SUMIFS(Data!$K$10:$K$5509,Data!$U$10:$U$5509,1,Data!$C$10:$C$5509,2026,Data!$D$10:$D$5509,"Apr")</f>
        <v/>
      </c>
      <c r="AU6" s="75">
        <f>SUMIFS(Data!$K$10:$K$5509,Data!$U$10:$U$5509,1,Data!$C$10:$C$5509,2026,Data!$D$10:$D$5509,"May")</f>
        <v/>
      </c>
      <c r="AV6" s="75">
        <f>SUMIFS(Data!$K$10:$K$5509,Data!$U$10:$U$5509,1,Data!$C$10:$C$5509,2026,Data!$D$10:$D$5509,"Jun")</f>
        <v/>
      </c>
      <c r="AW6" s="75">
        <f>SUMIFS(Data!$K$10:$K$5509,Data!$U$10:$U$5509,1,Data!$C$10:$C$5509,2026,Data!$D$10:$D$5509,"Jul")</f>
        <v/>
      </c>
      <c r="AX6" s="75">
        <f>SUMIFS(Data!$K$10:$K$5509,Data!$U$10:$U$5509,1,Data!$C$10:$C$5509,2026,Data!$D$10:$D$5509,"Aug")</f>
        <v/>
      </c>
      <c r="AY6" s="75">
        <f>SUMIFS(Data!$K$10:$K$5509,Data!$U$10:$U$5509,1,Data!$C$10:$C$5509,2026,Data!$D$10:$D$5509,"Sep")</f>
        <v/>
      </c>
      <c r="AZ6" s="75">
        <f>SUMIFS(Data!$K$10:$K$5509,Data!$U$10:$U$5509,1,Data!$C$10:$C$5509,2026,Data!$D$10:$D$5509,"Oct")</f>
        <v/>
      </c>
      <c r="BA6" s="75">
        <f>SUMIFS(Data!$K$10:$K$5509,Data!$U$10:$U$5509,1,Data!$C$10:$C$5509,2026,Data!$D$10:$D$5509,"Nov")</f>
        <v/>
      </c>
      <c r="BB6" s="75">
        <f>SUMIFS(Data!$K$10:$K$5509,Data!$U$10:$U$5509,1,Data!$C$10:$C$5509,2026,Data!$D$10:$D$5509,"Dec")</f>
        <v/>
      </c>
    </row>
    <row r="7">
      <c r="A7" s="78" t="inlineStr">
        <is>
          <t>Mar</t>
        </is>
      </c>
      <c r="B7" s="79">
        <f>SUMIFS(Data!$O$10:$O$5509,Data!$U$10:$U$5509,1,Data!$D$10:$D$5509,$A7,Data!$C$10:$C$5509,2025)</f>
        <v/>
      </c>
      <c r="C7" s="79">
        <f>SUMIFS(Data!$O$10:$O$5509,Data!$U$10:$U$5509,1,Data!$D$10:$D$5509,$A7,Data!$C$10:$C$5509,2026)</f>
        <v/>
      </c>
      <c r="D7" s="80">
        <f>IFERROR(C7/B7-1,0)</f>
        <v/>
      </c>
      <c r="AD7" s="74" t="inlineStr">
        <is>
          <t>🏷️ Discount % (trend)</t>
        </is>
      </c>
      <c r="AE7" s="75">
        <f>IFERROR(SUMIFS(Data!$N$10:$N$5509,Data!$U$10:$U$5509,1,Data!$C$10:$C$5509,2025,Data!$D$10:$D$5509,"Jan")/SUMIFS(Data!$M$10:$M$5509,Data!$U$10:$U$5509,1,Data!$C$10:$C$5509,2025,Data!$D$10:$D$5509,"Jan"),0)</f>
        <v/>
      </c>
      <c r="AF7" s="75">
        <f>IFERROR(SUMIFS(Data!$N$10:$N$5509,Data!$U$10:$U$5509,1,Data!$C$10:$C$5509,2025,Data!$D$10:$D$5509,"Feb")/SUMIFS(Data!$M$10:$M$5509,Data!$U$10:$U$5509,1,Data!$C$10:$C$5509,2025,Data!$D$10:$D$5509,"Feb"),0)</f>
        <v/>
      </c>
      <c r="AG7" s="75">
        <f>IFERROR(SUMIFS(Data!$N$10:$N$5509,Data!$U$10:$U$5509,1,Data!$C$10:$C$5509,2025,Data!$D$10:$D$5509,"Mar")/SUMIFS(Data!$M$10:$M$5509,Data!$U$10:$U$5509,1,Data!$C$10:$C$5509,2025,Data!$D$10:$D$5509,"Mar"),0)</f>
        <v/>
      </c>
      <c r="AH7" s="75">
        <f>IFERROR(SUMIFS(Data!$N$10:$N$5509,Data!$U$10:$U$5509,1,Data!$C$10:$C$5509,2025,Data!$D$10:$D$5509,"Apr")/SUMIFS(Data!$M$10:$M$5509,Data!$U$10:$U$5509,1,Data!$C$10:$C$5509,2025,Data!$D$10:$D$5509,"Apr"),0)</f>
        <v/>
      </c>
      <c r="AI7" s="75">
        <f>IFERROR(SUMIFS(Data!$N$10:$N$5509,Data!$U$10:$U$5509,1,Data!$C$10:$C$5509,2025,Data!$D$10:$D$5509,"May")/SUMIFS(Data!$M$10:$M$5509,Data!$U$10:$U$5509,1,Data!$C$10:$C$5509,2025,Data!$D$10:$D$5509,"May"),0)</f>
        <v/>
      </c>
      <c r="AJ7" s="75">
        <f>IFERROR(SUMIFS(Data!$N$10:$N$5509,Data!$U$10:$U$5509,1,Data!$C$10:$C$5509,2025,Data!$D$10:$D$5509,"Jun")/SUMIFS(Data!$M$10:$M$5509,Data!$U$10:$U$5509,1,Data!$C$10:$C$5509,2025,Data!$D$10:$D$5509,"Jun"),0)</f>
        <v/>
      </c>
      <c r="AK7" s="75">
        <f>IFERROR(SUMIFS(Data!$N$10:$N$5509,Data!$U$10:$U$5509,1,Data!$C$10:$C$5509,2025,Data!$D$10:$D$5509,"Jul")/SUMIFS(Data!$M$10:$M$5509,Data!$U$10:$U$5509,1,Data!$C$10:$C$5509,2025,Data!$D$10:$D$5509,"Jul"),0)</f>
        <v/>
      </c>
      <c r="AL7" s="75">
        <f>IFERROR(SUMIFS(Data!$N$10:$N$5509,Data!$U$10:$U$5509,1,Data!$C$10:$C$5509,2025,Data!$D$10:$D$5509,"Aug")/SUMIFS(Data!$M$10:$M$5509,Data!$U$10:$U$5509,1,Data!$C$10:$C$5509,2025,Data!$D$10:$D$5509,"Aug"),0)</f>
        <v/>
      </c>
      <c r="AM7" s="75">
        <f>IFERROR(SUMIFS(Data!$N$10:$N$5509,Data!$U$10:$U$5509,1,Data!$C$10:$C$5509,2025,Data!$D$10:$D$5509,"Sep")/SUMIFS(Data!$M$10:$M$5509,Data!$U$10:$U$5509,1,Data!$C$10:$C$5509,2025,Data!$D$10:$D$5509,"Sep"),0)</f>
        <v/>
      </c>
      <c r="AN7" s="75">
        <f>IFERROR(SUMIFS(Data!$N$10:$N$5509,Data!$U$10:$U$5509,1,Data!$C$10:$C$5509,2025,Data!$D$10:$D$5509,"Oct")/SUMIFS(Data!$M$10:$M$5509,Data!$U$10:$U$5509,1,Data!$C$10:$C$5509,2025,Data!$D$10:$D$5509,"Oct"),0)</f>
        <v/>
      </c>
      <c r="AO7" s="75">
        <f>IFERROR(SUMIFS(Data!$N$10:$N$5509,Data!$U$10:$U$5509,1,Data!$C$10:$C$5509,2025,Data!$D$10:$D$5509,"Nov")/SUMIFS(Data!$M$10:$M$5509,Data!$U$10:$U$5509,1,Data!$C$10:$C$5509,2025,Data!$D$10:$D$5509,"Nov"),0)</f>
        <v/>
      </c>
      <c r="AP7" s="75">
        <f>IFERROR(SUMIFS(Data!$N$10:$N$5509,Data!$U$10:$U$5509,1,Data!$C$10:$C$5509,2025,Data!$D$10:$D$5509,"Dec")/SUMIFS(Data!$M$10:$M$5509,Data!$U$10:$U$5509,1,Data!$C$10:$C$5509,2025,Data!$D$10:$D$5509,"Dec"),0)</f>
        <v/>
      </c>
      <c r="AQ7" s="75">
        <f>IFERROR(SUMIFS(Data!$N$10:$N$5509,Data!$U$10:$U$5509,1,Data!$C$10:$C$5509,2026,Data!$D$10:$D$5509,"Jan")/SUMIFS(Data!$M$10:$M$5509,Data!$U$10:$U$5509,1,Data!$C$10:$C$5509,2026,Data!$D$10:$D$5509,"Jan"),0)</f>
        <v/>
      </c>
      <c r="AR7" s="75">
        <f>IFERROR(SUMIFS(Data!$N$10:$N$5509,Data!$U$10:$U$5509,1,Data!$C$10:$C$5509,2026,Data!$D$10:$D$5509,"Feb")/SUMIFS(Data!$M$10:$M$5509,Data!$U$10:$U$5509,1,Data!$C$10:$C$5509,2026,Data!$D$10:$D$5509,"Feb"),0)</f>
        <v/>
      </c>
      <c r="AS7" s="75">
        <f>IFERROR(SUMIFS(Data!$N$10:$N$5509,Data!$U$10:$U$5509,1,Data!$C$10:$C$5509,2026,Data!$D$10:$D$5509,"Mar")/SUMIFS(Data!$M$10:$M$5509,Data!$U$10:$U$5509,1,Data!$C$10:$C$5509,2026,Data!$D$10:$D$5509,"Mar"),0)</f>
        <v/>
      </c>
      <c r="AT7" s="75">
        <f>IFERROR(SUMIFS(Data!$N$10:$N$5509,Data!$U$10:$U$5509,1,Data!$C$10:$C$5509,2026,Data!$D$10:$D$5509,"Apr")/SUMIFS(Data!$M$10:$M$5509,Data!$U$10:$U$5509,1,Data!$C$10:$C$5509,2026,Data!$D$10:$D$5509,"Apr"),0)</f>
        <v/>
      </c>
      <c r="AU7" s="75">
        <f>IFERROR(SUMIFS(Data!$N$10:$N$5509,Data!$U$10:$U$5509,1,Data!$C$10:$C$5509,2026,Data!$D$10:$D$5509,"May")/SUMIFS(Data!$M$10:$M$5509,Data!$U$10:$U$5509,1,Data!$C$10:$C$5509,2026,Data!$D$10:$D$5509,"May"),0)</f>
        <v/>
      </c>
      <c r="AV7" s="75">
        <f>IFERROR(SUMIFS(Data!$N$10:$N$5509,Data!$U$10:$U$5509,1,Data!$C$10:$C$5509,2026,Data!$D$10:$D$5509,"Jun")/SUMIFS(Data!$M$10:$M$5509,Data!$U$10:$U$5509,1,Data!$C$10:$C$5509,2026,Data!$D$10:$D$5509,"Jun"),0)</f>
        <v/>
      </c>
      <c r="AW7" s="75">
        <f>IFERROR(SUMIFS(Data!$N$10:$N$5509,Data!$U$10:$U$5509,1,Data!$C$10:$C$5509,2026,Data!$D$10:$D$5509,"Jul")/SUMIFS(Data!$M$10:$M$5509,Data!$U$10:$U$5509,1,Data!$C$10:$C$5509,2026,Data!$D$10:$D$5509,"Jul"),0)</f>
        <v/>
      </c>
      <c r="AX7" s="75">
        <f>IFERROR(SUMIFS(Data!$N$10:$N$5509,Data!$U$10:$U$5509,1,Data!$C$10:$C$5509,2026,Data!$D$10:$D$5509,"Aug")/SUMIFS(Data!$M$10:$M$5509,Data!$U$10:$U$5509,1,Data!$C$10:$C$5509,2026,Data!$D$10:$D$5509,"Aug"),0)</f>
        <v/>
      </c>
      <c r="AY7" s="75">
        <f>IFERROR(SUMIFS(Data!$N$10:$N$5509,Data!$U$10:$U$5509,1,Data!$C$10:$C$5509,2026,Data!$D$10:$D$5509,"Sep")/SUMIFS(Data!$M$10:$M$5509,Data!$U$10:$U$5509,1,Data!$C$10:$C$5509,2026,Data!$D$10:$D$5509,"Sep"),0)</f>
        <v/>
      </c>
      <c r="AZ7" s="75">
        <f>IFERROR(SUMIFS(Data!$N$10:$N$5509,Data!$U$10:$U$5509,1,Data!$C$10:$C$5509,2026,Data!$D$10:$D$5509,"Oct")/SUMIFS(Data!$M$10:$M$5509,Data!$U$10:$U$5509,1,Data!$C$10:$C$5509,2026,Data!$D$10:$D$5509,"Oct"),0)</f>
        <v/>
      </c>
      <c r="BA7" s="75">
        <f>IFERROR(SUMIFS(Data!$N$10:$N$5509,Data!$U$10:$U$5509,1,Data!$C$10:$C$5509,2026,Data!$D$10:$D$5509,"Nov")/SUMIFS(Data!$M$10:$M$5509,Data!$U$10:$U$5509,1,Data!$C$10:$C$5509,2026,Data!$D$10:$D$5509,"Nov"),0)</f>
        <v/>
      </c>
      <c r="BB7" s="75">
        <f>IFERROR(SUMIFS(Data!$N$10:$N$5509,Data!$U$10:$U$5509,1,Data!$C$10:$C$5509,2026,Data!$D$10:$D$5509,"Dec")/SUMIFS(Data!$M$10:$M$5509,Data!$U$10:$U$5509,1,Data!$C$10:$C$5509,2026,Data!$D$10:$D$5509,"Dec"),0)</f>
        <v/>
      </c>
    </row>
    <row r="8">
      <c r="A8" s="78" t="inlineStr">
        <is>
          <t>Apr</t>
        </is>
      </c>
      <c r="B8" s="79">
        <f>SUMIFS(Data!$O$10:$O$5509,Data!$U$10:$U$5509,1,Data!$D$10:$D$5509,$A8,Data!$C$10:$C$5509,2025)</f>
        <v/>
      </c>
      <c r="C8" s="79">
        <f>SUMIFS(Data!$O$10:$O$5509,Data!$U$10:$U$5509,1,Data!$D$10:$D$5509,$A8,Data!$C$10:$C$5509,2026)</f>
        <v/>
      </c>
      <c r="D8" s="80">
        <f>IFERROR(C8/B8-1,0)</f>
        <v/>
      </c>
      <c r="AD8" s="74" t="inlineStr">
        <is>
          <t>🚗 Revenue per vehicle (trend)</t>
        </is>
      </c>
      <c r="AE8" s="75">
        <f>IFERROR(SUMIFS(Data!$O$10:$O$5509,Data!$U$10:$U$5509,1,Data!$C$10:$C$5509,2025,Data!$D$10:$D$5509,"Jan")/SUMIFS(Data!$K$10:$K$5509,Data!$U$10:$U$5509,1,Data!$C$10:$C$5509,2025,Data!$D$10:$D$5509,"Jan"),0)</f>
        <v/>
      </c>
      <c r="AF8" s="75">
        <f>IFERROR(SUMIFS(Data!$O$10:$O$5509,Data!$U$10:$U$5509,1,Data!$C$10:$C$5509,2025,Data!$D$10:$D$5509,"Feb")/SUMIFS(Data!$K$10:$K$5509,Data!$U$10:$U$5509,1,Data!$C$10:$C$5509,2025,Data!$D$10:$D$5509,"Feb"),0)</f>
        <v/>
      </c>
      <c r="AG8" s="75">
        <f>IFERROR(SUMIFS(Data!$O$10:$O$5509,Data!$U$10:$U$5509,1,Data!$C$10:$C$5509,2025,Data!$D$10:$D$5509,"Mar")/SUMIFS(Data!$K$10:$K$5509,Data!$U$10:$U$5509,1,Data!$C$10:$C$5509,2025,Data!$D$10:$D$5509,"Mar"),0)</f>
        <v/>
      </c>
      <c r="AH8" s="75">
        <f>IFERROR(SUMIFS(Data!$O$10:$O$5509,Data!$U$10:$U$5509,1,Data!$C$10:$C$5509,2025,Data!$D$10:$D$5509,"Apr")/SUMIFS(Data!$K$10:$K$5509,Data!$U$10:$U$5509,1,Data!$C$10:$C$5509,2025,Data!$D$10:$D$5509,"Apr"),0)</f>
        <v/>
      </c>
      <c r="AI8" s="75">
        <f>IFERROR(SUMIFS(Data!$O$10:$O$5509,Data!$U$10:$U$5509,1,Data!$C$10:$C$5509,2025,Data!$D$10:$D$5509,"May")/SUMIFS(Data!$K$10:$K$5509,Data!$U$10:$U$5509,1,Data!$C$10:$C$5509,2025,Data!$D$10:$D$5509,"May"),0)</f>
        <v/>
      </c>
      <c r="AJ8" s="75">
        <f>IFERROR(SUMIFS(Data!$O$10:$O$5509,Data!$U$10:$U$5509,1,Data!$C$10:$C$5509,2025,Data!$D$10:$D$5509,"Jun")/SUMIFS(Data!$K$10:$K$5509,Data!$U$10:$U$5509,1,Data!$C$10:$C$5509,2025,Data!$D$10:$D$5509,"Jun"),0)</f>
        <v/>
      </c>
      <c r="AK8" s="75">
        <f>IFERROR(SUMIFS(Data!$O$10:$O$5509,Data!$U$10:$U$5509,1,Data!$C$10:$C$5509,2025,Data!$D$10:$D$5509,"Jul")/SUMIFS(Data!$K$10:$K$5509,Data!$U$10:$U$5509,1,Data!$C$10:$C$5509,2025,Data!$D$10:$D$5509,"Jul"),0)</f>
        <v/>
      </c>
      <c r="AL8" s="75">
        <f>IFERROR(SUMIFS(Data!$O$10:$O$5509,Data!$U$10:$U$5509,1,Data!$C$10:$C$5509,2025,Data!$D$10:$D$5509,"Aug")/SUMIFS(Data!$K$10:$K$5509,Data!$U$10:$U$5509,1,Data!$C$10:$C$5509,2025,Data!$D$10:$D$5509,"Aug"),0)</f>
        <v/>
      </c>
      <c r="AM8" s="75">
        <f>IFERROR(SUMIFS(Data!$O$10:$O$5509,Data!$U$10:$U$5509,1,Data!$C$10:$C$5509,2025,Data!$D$10:$D$5509,"Sep")/SUMIFS(Data!$K$10:$K$5509,Data!$U$10:$U$5509,1,Data!$C$10:$C$5509,2025,Data!$D$10:$D$5509,"Sep"),0)</f>
        <v/>
      </c>
      <c r="AN8" s="75">
        <f>IFERROR(SUMIFS(Data!$O$10:$O$5509,Data!$U$10:$U$5509,1,Data!$C$10:$C$5509,2025,Data!$D$10:$D$5509,"Oct")/SUMIFS(Data!$K$10:$K$5509,Data!$U$10:$U$5509,1,Data!$C$10:$C$5509,2025,Data!$D$10:$D$5509,"Oct"),0)</f>
        <v/>
      </c>
      <c r="AO8" s="75">
        <f>IFERROR(SUMIFS(Data!$O$10:$O$5509,Data!$U$10:$U$5509,1,Data!$C$10:$C$5509,2025,Data!$D$10:$D$5509,"Nov")/SUMIFS(Data!$K$10:$K$5509,Data!$U$10:$U$5509,1,Data!$C$10:$C$5509,2025,Data!$D$10:$D$5509,"Nov"),0)</f>
        <v/>
      </c>
      <c r="AP8" s="75">
        <f>IFERROR(SUMIFS(Data!$O$10:$O$5509,Data!$U$10:$U$5509,1,Data!$C$10:$C$5509,2025,Data!$D$10:$D$5509,"Dec")/SUMIFS(Data!$K$10:$K$5509,Data!$U$10:$U$5509,1,Data!$C$10:$C$5509,2025,Data!$D$10:$D$5509,"Dec"),0)</f>
        <v/>
      </c>
      <c r="AQ8" s="75">
        <f>IFERROR(SUMIFS(Data!$O$10:$O$5509,Data!$U$10:$U$5509,1,Data!$C$10:$C$5509,2026,Data!$D$10:$D$5509,"Jan")/SUMIFS(Data!$K$10:$K$5509,Data!$U$10:$U$5509,1,Data!$C$10:$C$5509,2026,Data!$D$10:$D$5509,"Jan"),0)</f>
        <v/>
      </c>
      <c r="AR8" s="75">
        <f>IFERROR(SUMIFS(Data!$O$10:$O$5509,Data!$U$10:$U$5509,1,Data!$C$10:$C$5509,2026,Data!$D$10:$D$5509,"Feb")/SUMIFS(Data!$K$10:$K$5509,Data!$U$10:$U$5509,1,Data!$C$10:$C$5509,2026,Data!$D$10:$D$5509,"Feb"),0)</f>
        <v/>
      </c>
      <c r="AS8" s="75">
        <f>IFERROR(SUMIFS(Data!$O$10:$O$5509,Data!$U$10:$U$5509,1,Data!$C$10:$C$5509,2026,Data!$D$10:$D$5509,"Mar")/SUMIFS(Data!$K$10:$K$5509,Data!$U$10:$U$5509,1,Data!$C$10:$C$5509,2026,Data!$D$10:$D$5509,"Mar"),0)</f>
        <v/>
      </c>
      <c r="AT8" s="75">
        <f>IFERROR(SUMIFS(Data!$O$10:$O$5509,Data!$U$10:$U$5509,1,Data!$C$10:$C$5509,2026,Data!$D$10:$D$5509,"Apr")/SUMIFS(Data!$K$10:$K$5509,Data!$U$10:$U$5509,1,Data!$C$10:$C$5509,2026,Data!$D$10:$D$5509,"Apr"),0)</f>
        <v/>
      </c>
      <c r="AU8" s="75">
        <f>IFERROR(SUMIFS(Data!$O$10:$O$5509,Data!$U$10:$U$5509,1,Data!$C$10:$C$5509,2026,Data!$D$10:$D$5509,"May")/SUMIFS(Data!$K$10:$K$5509,Data!$U$10:$U$5509,1,Data!$C$10:$C$5509,2026,Data!$D$10:$D$5509,"May"),0)</f>
        <v/>
      </c>
      <c r="AV8" s="75">
        <f>IFERROR(SUMIFS(Data!$O$10:$O$5509,Data!$U$10:$U$5509,1,Data!$C$10:$C$5509,2026,Data!$D$10:$D$5509,"Jun")/SUMIFS(Data!$K$10:$K$5509,Data!$U$10:$U$5509,1,Data!$C$10:$C$5509,2026,Data!$D$10:$D$5509,"Jun"),0)</f>
        <v/>
      </c>
      <c r="AW8" s="75">
        <f>IFERROR(SUMIFS(Data!$O$10:$O$5509,Data!$U$10:$U$5509,1,Data!$C$10:$C$5509,2026,Data!$D$10:$D$5509,"Jul")/SUMIFS(Data!$K$10:$K$5509,Data!$U$10:$U$5509,1,Data!$C$10:$C$5509,2026,Data!$D$10:$D$5509,"Jul"),0)</f>
        <v/>
      </c>
      <c r="AX8" s="75">
        <f>IFERROR(SUMIFS(Data!$O$10:$O$5509,Data!$U$10:$U$5509,1,Data!$C$10:$C$5509,2026,Data!$D$10:$D$5509,"Aug")/SUMIFS(Data!$K$10:$K$5509,Data!$U$10:$U$5509,1,Data!$C$10:$C$5509,2026,Data!$D$10:$D$5509,"Aug"),0)</f>
        <v/>
      </c>
      <c r="AY8" s="75">
        <f>IFERROR(SUMIFS(Data!$O$10:$O$5509,Data!$U$10:$U$5509,1,Data!$C$10:$C$5509,2026,Data!$D$10:$D$5509,"Sep")/SUMIFS(Data!$K$10:$K$5509,Data!$U$10:$U$5509,1,Data!$C$10:$C$5509,2026,Data!$D$10:$D$5509,"Sep"),0)</f>
        <v/>
      </c>
      <c r="AZ8" s="75">
        <f>IFERROR(SUMIFS(Data!$O$10:$O$5509,Data!$U$10:$U$5509,1,Data!$C$10:$C$5509,2026,Data!$D$10:$D$5509,"Oct")/SUMIFS(Data!$K$10:$K$5509,Data!$U$10:$U$5509,1,Data!$C$10:$C$5509,2026,Data!$D$10:$D$5509,"Oct"),0)</f>
        <v/>
      </c>
      <c r="BA8" s="75">
        <f>IFERROR(SUMIFS(Data!$O$10:$O$5509,Data!$U$10:$U$5509,1,Data!$C$10:$C$5509,2026,Data!$D$10:$D$5509,"Nov")/SUMIFS(Data!$K$10:$K$5509,Data!$U$10:$U$5509,1,Data!$C$10:$C$5509,2026,Data!$D$10:$D$5509,"Nov"),0)</f>
        <v/>
      </c>
      <c r="BB8" s="75">
        <f>IFERROR(SUMIFS(Data!$O$10:$O$5509,Data!$U$10:$U$5509,1,Data!$C$10:$C$5509,2026,Data!$D$10:$D$5509,"Dec")/SUMIFS(Data!$K$10:$K$5509,Data!$U$10:$U$5509,1,Data!$C$10:$C$5509,2026,Data!$D$10:$D$5509,"Dec"),0)</f>
        <v/>
      </c>
    </row>
    <row r="9">
      <c r="A9" s="78" t="inlineStr">
        <is>
          <t>May</t>
        </is>
      </c>
      <c r="B9" s="79">
        <f>SUMIFS(Data!$O$10:$O$5509,Data!$U$10:$U$5509,1,Data!$D$10:$D$5509,$A9,Data!$C$10:$C$5509,2025)</f>
        <v/>
      </c>
      <c r="C9" s="79">
        <f>SUMIFS(Data!$O$10:$O$5509,Data!$U$10:$U$5509,1,Data!$D$10:$D$5509,$A9,Data!$C$10:$C$5509,2026)</f>
        <v/>
      </c>
      <c r="D9" s="80">
        <f>IFERROR(C9/B9-1,0)</f>
        <v/>
      </c>
      <c r="AD9" s="74" t="inlineStr">
        <is>
          <t>🔋 Hybrid + EV % (trend)</t>
        </is>
      </c>
      <c r="AE9" s="75">
        <f>IFERROR((SUMIFS(Data!$K$10:$K$5509,Data!$U$10:$U$5509,1,Data!$C$10:$C$5509,2025,Data!$D$10:$D$5509,"Jan",Data!$S$10:$S$5509,"Hybrid")+SUMIFS(Data!$K$10:$K$5509,Data!$U$10:$U$5509,1,Data!$C$10:$C$5509,2025,Data!$D$10:$D$5509,"Jan",Data!$S$10:$S$5509,"EV"))/SUMIFS(Data!$K$10:$K$5509,Data!$U$10:$U$5509,1,Data!$C$10:$C$5509,2025,Data!$D$10:$D$5509,"Jan"),0)</f>
        <v/>
      </c>
      <c r="AF9" s="75">
        <f>IFERROR((SUMIFS(Data!$K$10:$K$5509,Data!$U$10:$U$5509,1,Data!$C$10:$C$5509,2025,Data!$D$10:$D$5509,"Feb",Data!$S$10:$S$5509,"Hybrid")+SUMIFS(Data!$K$10:$K$5509,Data!$U$10:$U$5509,1,Data!$C$10:$C$5509,2025,Data!$D$10:$D$5509,"Feb",Data!$S$10:$S$5509,"EV"))/SUMIFS(Data!$K$10:$K$5509,Data!$U$10:$U$5509,1,Data!$C$10:$C$5509,2025,Data!$D$10:$D$5509,"Feb"),0)</f>
        <v/>
      </c>
      <c r="AG9" s="75">
        <f>IFERROR((SUMIFS(Data!$K$10:$K$5509,Data!$U$10:$U$5509,1,Data!$C$10:$C$5509,2025,Data!$D$10:$D$5509,"Mar",Data!$S$10:$S$5509,"Hybrid")+SUMIFS(Data!$K$10:$K$5509,Data!$U$10:$U$5509,1,Data!$C$10:$C$5509,2025,Data!$D$10:$D$5509,"Mar",Data!$S$10:$S$5509,"EV"))/SUMIFS(Data!$K$10:$K$5509,Data!$U$10:$U$5509,1,Data!$C$10:$C$5509,2025,Data!$D$10:$D$5509,"Mar"),0)</f>
        <v/>
      </c>
      <c r="AH9" s="75">
        <f>IFERROR((SUMIFS(Data!$K$10:$K$5509,Data!$U$10:$U$5509,1,Data!$C$10:$C$5509,2025,Data!$D$10:$D$5509,"Apr",Data!$S$10:$S$5509,"Hybrid")+SUMIFS(Data!$K$10:$K$5509,Data!$U$10:$U$5509,1,Data!$C$10:$C$5509,2025,Data!$D$10:$D$5509,"Apr",Data!$S$10:$S$5509,"EV"))/SUMIFS(Data!$K$10:$K$5509,Data!$U$10:$U$5509,1,Data!$C$10:$C$5509,2025,Data!$D$10:$D$5509,"Apr"),0)</f>
        <v/>
      </c>
      <c r="AI9" s="75">
        <f>IFERROR((SUMIFS(Data!$K$10:$K$5509,Data!$U$10:$U$5509,1,Data!$C$10:$C$5509,2025,Data!$D$10:$D$5509,"May",Data!$S$10:$S$5509,"Hybrid")+SUMIFS(Data!$K$10:$K$5509,Data!$U$10:$U$5509,1,Data!$C$10:$C$5509,2025,Data!$D$10:$D$5509,"May",Data!$S$10:$S$5509,"EV"))/SUMIFS(Data!$K$10:$K$5509,Data!$U$10:$U$5509,1,Data!$C$10:$C$5509,2025,Data!$D$10:$D$5509,"May"),0)</f>
        <v/>
      </c>
      <c r="AJ9" s="75">
        <f>IFERROR((SUMIFS(Data!$K$10:$K$5509,Data!$U$10:$U$5509,1,Data!$C$10:$C$5509,2025,Data!$D$10:$D$5509,"Jun",Data!$S$10:$S$5509,"Hybrid")+SUMIFS(Data!$K$10:$K$5509,Data!$U$10:$U$5509,1,Data!$C$10:$C$5509,2025,Data!$D$10:$D$5509,"Jun",Data!$S$10:$S$5509,"EV"))/SUMIFS(Data!$K$10:$K$5509,Data!$U$10:$U$5509,1,Data!$C$10:$C$5509,2025,Data!$D$10:$D$5509,"Jun"),0)</f>
        <v/>
      </c>
      <c r="AK9" s="75">
        <f>IFERROR((SUMIFS(Data!$K$10:$K$5509,Data!$U$10:$U$5509,1,Data!$C$10:$C$5509,2025,Data!$D$10:$D$5509,"Jul",Data!$S$10:$S$5509,"Hybrid")+SUMIFS(Data!$K$10:$K$5509,Data!$U$10:$U$5509,1,Data!$C$10:$C$5509,2025,Data!$D$10:$D$5509,"Jul",Data!$S$10:$S$5509,"EV"))/SUMIFS(Data!$K$10:$K$5509,Data!$U$10:$U$5509,1,Data!$C$10:$C$5509,2025,Data!$D$10:$D$5509,"Jul"),0)</f>
        <v/>
      </c>
      <c r="AL9" s="75">
        <f>IFERROR((SUMIFS(Data!$K$10:$K$5509,Data!$U$10:$U$5509,1,Data!$C$10:$C$5509,2025,Data!$D$10:$D$5509,"Aug",Data!$S$10:$S$5509,"Hybrid")+SUMIFS(Data!$K$10:$K$5509,Data!$U$10:$U$5509,1,Data!$C$10:$C$5509,2025,Data!$D$10:$D$5509,"Aug",Data!$S$10:$S$5509,"EV"))/SUMIFS(Data!$K$10:$K$5509,Data!$U$10:$U$5509,1,Data!$C$10:$C$5509,2025,Data!$D$10:$D$5509,"Aug"),0)</f>
        <v/>
      </c>
      <c r="AM9" s="75">
        <f>IFERROR((SUMIFS(Data!$K$10:$K$5509,Data!$U$10:$U$5509,1,Data!$C$10:$C$5509,2025,Data!$D$10:$D$5509,"Sep",Data!$S$10:$S$5509,"Hybrid")+SUMIFS(Data!$K$10:$K$5509,Data!$U$10:$U$5509,1,Data!$C$10:$C$5509,2025,Data!$D$10:$D$5509,"Sep",Data!$S$10:$S$5509,"EV"))/SUMIFS(Data!$K$10:$K$5509,Data!$U$10:$U$5509,1,Data!$C$10:$C$5509,2025,Data!$D$10:$D$5509,"Sep"),0)</f>
        <v/>
      </c>
      <c r="AN9" s="75">
        <f>IFERROR((SUMIFS(Data!$K$10:$K$5509,Data!$U$10:$U$5509,1,Data!$C$10:$C$5509,2025,Data!$D$10:$D$5509,"Oct",Data!$S$10:$S$5509,"Hybrid")+SUMIFS(Data!$K$10:$K$5509,Data!$U$10:$U$5509,1,Data!$C$10:$C$5509,2025,Data!$D$10:$D$5509,"Oct",Data!$S$10:$S$5509,"EV"))/SUMIFS(Data!$K$10:$K$5509,Data!$U$10:$U$5509,1,Data!$C$10:$C$5509,2025,Data!$D$10:$D$5509,"Oct"),0)</f>
        <v/>
      </c>
      <c r="AO9" s="75">
        <f>IFERROR((SUMIFS(Data!$K$10:$K$5509,Data!$U$10:$U$5509,1,Data!$C$10:$C$5509,2025,Data!$D$10:$D$5509,"Nov",Data!$S$10:$S$5509,"Hybrid")+SUMIFS(Data!$K$10:$K$5509,Data!$U$10:$U$5509,1,Data!$C$10:$C$5509,2025,Data!$D$10:$D$5509,"Nov",Data!$S$10:$S$5509,"EV"))/SUMIFS(Data!$K$10:$K$5509,Data!$U$10:$U$5509,1,Data!$C$10:$C$5509,2025,Data!$D$10:$D$5509,"Nov"),0)</f>
        <v/>
      </c>
      <c r="AP9" s="75">
        <f>IFERROR((SUMIFS(Data!$K$10:$K$5509,Data!$U$10:$U$5509,1,Data!$C$10:$C$5509,2025,Data!$D$10:$D$5509,"Dec",Data!$S$10:$S$5509,"Hybrid")+SUMIFS(Data!$K$10:$K$5509,Data!$U$10:$U$5509,1,Data!$C$10:$C$5509,2025,Data!$D$10:$D$5509,"Dec",Data!$S$10:$S$5509,"EV"))/SUMIFS(Data!$K$10:$K$5509,Data!$U$10:$U$5509,1,Data!$C$10:$C$5509,2025,Data!$D$10:$D$5509,"Dec"),0)</f>
        <v/>
      </c>
      <c r="AQ9" s="75">
        <f>IFERROR((SUMIFS(Data!$K$10:$K$5509,Data!$U$10:$U$5509,1,Data!$C$10:$C$5509,2026,Data!$D$10:$D$5509,"Jan",Data!$S$10:$S$5509,"Hybrid")+SUMIFS(Data!$K$10:$K$5509,Data!$U$10:$U$5509,1,Data!$C$10:$C$5509,2026,Data!$D$10:$D$5509,"Jan",Data!$S$10:$S$5509,"EV"))/SUMIFS(Data!$K$10:$K$5509,Data!$U$10:$U$5509,1,Data!$C$10:$C$5509,2026,Data!$D$10:$D$5509,"Jan"),0)</f>
        <v/>
      </c>
      <c r="AR9" s="75">
        <f>IFERROR((SUMIFS(Data!$K$10:$K$5509,Data!$U$10:$U$5509,1,Data!$C$10:$C$5509,2026,Data!$D$10:$D$5509,"Feb",Data!$S$10:$S$5509,"Hybrid")+SUMIFS(Data!$K$10:$K$5509,Data!$U$10:$U$5509,1,Data!$C$10:$C$5509,2026,Data!$D$10:$D$5509,"Feb",Data!$S$10:$S$5509,"EV"))/SUMIFS(Data!$K$10:$K$5509,Data!$U$10:$U$5509,1,Data!$C$10:$C$5509,2026,Data!$D$10:$D$5509,"Feb"),0)</f>
        <v/>
      </c>
      <c r="AS9" s="75">
        <f>IFERROR((SUMIFS(Data!$K$10:$K$5509,Data!$U$10:$U$5509,1,Data!$C$10:$C$5509,2026,Data!$D$10:$D$5509,"Mar",Data!$S$10:$S$5509,"Hybrid")+SUMIFS(Data!$K$10:$K$5509,Data!$U$10:$U$5509,1,Data!$C$10:$C$5509,2026,Data!$D$10:$D$5509,"Mar",Data!$S$10:$S$5509,"EV"))/SUMIFS(Data!$K$10:$K$5509,Data!$U$10:$U$5509,1,Data!$C$10:$C$5509,2026,Data!$D$10:$D$5509,"Mar"),0)</f>
        <v/>
      </c>
      <c r="AT9" s="75">
        <f>IFERROR((SUMIFS(Data!$K$10:$K$5509,Data!$U$10:$U$5509,1,Data!$C$10:$C$5509,2026,Data!$D$10:$D$5509,"Apr",Data!$S$10:$S$5509,"Hybrid")+SUMIFS(Data!$K$10:$K$5509,Data!$U$10:$U$5509,1,Data!$C$10:$C$5509,2026,Data!$D$10:$D$5509,"Apr",Data!$S$10:$S$5509,"EV"))/SUMIFS(Data!$K$10:$K$5509,Data!$U$10:$U$5509,1,Data!$C$10:$C$5509,2026,Data!$D$10:$D$5509,"Apr"),0)</f>
        <v/>
      </c>
      <c r="AU9" s="75">
        <f>IFERROR((SUMIFS(Data!$K$10:$K$5509,Data!$U$10:$U$5509,1,Data!$C$10:$C$5509,2026,Data!$D$10:$D$5509,"May",Data!$S$10:$S$5509,"Hybrid")+SUMIFS(Data!$K$10:$K$5509,Data!$U$10:$U$5509,1,Data!$C$10:$C$5509,2026,Data!$D$10:$D$5509,"May",Data!$S$10:$S$5509,"EV"))/SUMIFS(Data!$K$10:$K$5509,Data!$U$10:$U$5509,1,Data!$C$10:$C$5509,2026,Data!$D$10:$D$5509,"May"),0)</f>
        <v/>
      </c>
      <c r="AV9" s="75">
        <f>IFERROR((SUMIFS(Data!$K$10:$K$5509,Data!$U$10:$U$5509,1,Data!$C$10:$C$5509,2026,Data!$D$10:$D$5509,"Jun",Data!$S$10:$S$5509,"Hybrid")+SUMIFS(Data!$K$10:$K$5509,Data!$U$10:$U$5509,1,Data!$C$10:$C$5509,2026,Data!$D$10:$D$5509,"Jun",Data!$S$10:$S$5509,"EV"))/SUMIFS(Data!$K$10:$K$5509,Data!$U$10:$U$5509,1,Data!$C$10:$C$5509,2026,Data!$D$10:$D$5509,"Jun"),0)</f>
        <v/>
      </c>
      <c r="AW9" s="75">
        <f>IFERROR((SUMIFS(Data!$K$10:$K$5509,Data!$U$10:$U$5509,1,Data!$C$10:$C$5509,2026,Data!$D$10:$D$5509,"Jul",Data!$S$10:$S$5509,"Hybrid")+SUMIFS(Data!$K$10:$K$5509,Data!$U$10:$U$5509,1,Data!$C$10:$C$5509,2026,Data!$D$10:$D$5509,"Jul",Data!$S$10:$S$5509,"EV"))/SUMIFS(Data!$K$10:$K$5509,Data!$U$10:$U$5509,1,Data!$C$10:$C$5509,2026,Data!$D$10:$D$5509,"Jul"),0)</f>
        <v/>
      </c>
      <c r="AX9" s="75">
        <f>IFERROR((SUMIFS(Data!$K$10:$K$5509,Data!$U$10:$U$5509,1,Data!$C$10:$C$5509,2026,Data!$D$10:$D$5509,"Aug",Data!$S$10:$S$5509,"Hybrid")+SUMIFS(Data!$K$10:$K$5509,Data!$U$10:$U$5509,1,Data!$C$10:$C$5509,2026,Data!$D$10:$D$5509,"Aug",Data!$S$10:$S$5509,"EV"))/SUMIFS(Data!$K$10:$K$5509,Data!$U$10:$U$5509,1,Data!$C$10:$C$5509,2026,Data!$D$10:$D$5509,"Aug"),0)</f>
        <v/>
      </c>
      <c r="AY9" s="75">
        <f>IFERROR((SUMIFS(Data!$K$10:$K$5509,Data!$U$10:$U$5509,1,Data!$C$10:$C$5509,2026,Data!$D$10:$D$5509,"Sep",Data!$S$10:$S$5509,"Hybrid")+SUMIFS(Data!$K$10:$K$5509,Data!$U$10:$U$5509,1,Data!$C$10:$C$5509,2026,Data!$D$10:$D$5509,"Sep",Data!$S$10:$S$5509,"EV"))/SUMIFS(Data!$K$10:$K$5509,Data!$U$10:$U$5509,1,Data!$C$10:$C$5509,2026,Data!$D$10:$D$5509,"Sep"),0)</f>
        <v/>
      </c>
      <c r="AZ9" s="75">
        <f>IFERROR((SUMIFS(Data!$K$10:$K$5509,Data!$U$10:$U$5509,1,Data!$C$10:$C$5509,2026,Data!$D$10:$D$5509,"Oct",Data!$S$10:$S$5509,"Hybrid")+SUMIFS(Data!$K$10:$K$5509,Data!$U$10:$U$5509,1,Data!$C$10:$C$5509,2026,Data!$D$10:$D$5509,"Oct",Data!$S$10:$S$5509,"EV"))/SUMIFS(Data!$K$10:$K$5509,Data!$U$10:$U$5509,1,Data!$C$10:$C$5509,2026,Data!$D$10:$D$5509,"Oct"),0)</f>
        <v/>
      </c>
      <c r="BA9" s="75">
        <f>IFERROR((SUMIFS(Data!$K$10:$K$5509,Data!$U$10:$U$5509,1,Data!$C$10:$C$5509,2026,Data!$D$10:$D$5509,"Nov",Data!$S$10:$S$5509,"Hybrid")+SUMIFS(Data!$K$10:$K$5509,Data!$U$10:$U$5509,1,Data!$C$10:$C$5509,2026,Data!$D$10:$D$5509,"Nov",Data!$S$10:$S$5509,"EV"))/SUMIFS(Data!$K$10:$K$5509,Data!$U$10:$U$5509,1,Data!$C$10:$C$5509,2026,Data!$D$10:$D$5509,"Nov"),0)</f>
        <v/>
      </c>
      <c r="BB9" s="75">
        <f>IFERROR((SUMIFS(Data!$K$10:$K$5509,Data!$U$10:$U$5509,1,Data!$C$10:$C$5509,2026,Data!$D$10:$D$5509,"Dec",Data!$S$10:$S$5509,"Hybrid")+SUMIFS(Data!$K$10:$K$5509,Data!$U$10:$U$5509,1,Data!$C$10:$C$5509,2026,Data!$D$10:$D$5509,"Dec",Data!$S$10:$S$5509,"EV"))/SUMIFS(Data!$K$10:$K$5509,Data!$U$10:$U$5509,1,Data!$C$10:$C$5509,2026,Data!$D$10:$D$5509,"Dec"),0)</f>
        <v/>
      </c>
    </row>
    <row r="10">
      <c r="A10" s="78" t="inlineStr">
        <is>
          <t>Jun</t>
        </is>
      </c>
      <c r="B10" s="79">
        <f>SUMIFS(Data!$O$10:$O$5509,Data!$U$10:$U$5509,1,Data!$D$10:$D$5509,$A10,Data!$C$10:$C$5509,2025)</f>
        <v/>
      </c>
      <c r="C10" s="79">
        <f>SUMIFS(Data!$O$10:$O$5509,Data!$U$10:$U$5509,1,Data!$D$10:$D$5509,$A10,Data!$C$10:$C$5509,2026)</f>
        <v/>
      </c>
      <c r="D10" s="80">
        <f>IFERROR(C10/B10-1,0)</f>
        <v/>
      </c>
      <c r="AD10" s="74" t="inlineStr">
        <is>
          <t>⚡ EV % (trend)</t>
        </is>
      </c>
      <c r="AE10" s="75">
        <f>IFERROR(SUMIFS(Data!$K$10:$K$5509,Data!$U$10:$U$5509,1,Data!$C$10:$C$5509,2025,Data!$D$10:$D$5509,"Jan",Data!$S$10:$S$5509,"EV")/SUMIFS(Data!$K$10:$K$5509,Data!$U$10:$U$5509,1,Data!$C$10:$C$5509,2025,Data!$D$10:$D$5509,"Jan"),0)</f>
        <v/>
      </c>
      <c r="AF10" s="75">
        <f>IFERROR(SUMIFS(Data!$K$10:$K$5509,Data!$U$10:$U$5509,1,Data!$C$10:$C$5509,2025,Data!$D$10:$D$5509,"Feb",Data!$S$10:$S$5509,"EV")/SUMIFS(Data!$K$10:$K$5509,Data!$U$10:$U$5509,1,Data!$C$10:$C$5509,2025,Data!$D$10:$D$5509,"Feb"),0)</f>
        <v/>
      </c>
      <c r="AG10" s="75">
        <f>IFERROR(SUMIFS(Data!$K$10:$K$5509,Data!$U$10:$U$5509,1,Data!$C$10:$C$5509,2025,Data!$D$10:$D$5509,"Mar",Data!$S$10:$S$5509,"EV")/SUMIFS(Data!$K$10:$K$5509,Data!$U$10:$U$5509,1,Data!$C$10:$C$5509,2025,Data!$D$10:$D$5509,"Mar"),0)</f>
        <v/>
      </c>
      <c r="AH10" s="75">
        <f>IFERROR(SUMIFS(Data!$K$10:$K$5509,Data!$U$10:$U$5509,1,Data!$C$10:$C$5509,2025,Data!$D$10:$D$5509,"Apr",Data!$S$10:$S$5509,"EV")/SUMIFS(Data!$K$10:$K$5509,Data!$U$10:$U$5509,1,Data!$C$10:$C$5509,2025,Data!$D$10:$D$5509,"Apr"),0)</f>
        <v/>
      </c>
      <c r="AI10" s="75">
        <f>IFERROR(SUMIFS(Data!$K$10:$K$5509,Data!$U$10:$U$5509,1,Data!$C$10:$C$5509,2025,Data!$D$10:$D$5509,"May",Data!$S$10:$S$5509,"EV")/SUMIFS(Data!$K$10:$K$5509,Data!$U$10:$U$5509,1,Data!$C$10:$C$5509,2025,Data!$D$10:$D$5509,"May"),0)</f>
        <v/>
      </c>
      <c r="AJ10" s="75">
        <f>IFERROR(SUMIFS(Data!$K$10:$K$5509,Data!$U$10:$U$5509,1,Data!$C$10:$C$5509,2025,Data!$D$10:$D$5509,"Jun",Data!$S$10:$S$5509,"EV")/SUMIFS(Data!$K$10:$K$5509,Data!$U$10:$U$5509,1,Data!$C$10:$C$5509,2025,Data!$D$10:$D$5509,"Jun"),0)</f>
        <v/>
      </c>
      <c r="AK10" s="75">
        <f>IFERROR(SUMIFS(Data!$K$10:$K$5509,Data!$U$10:$U$5509,1,Data!$C$10:$C$5509,2025,Data!$D$10:$D$5509,"Jul",Data!$S$10:$S$5509,"EV")/SUMIFS(Data!$K$10:$K$5509,Data!$U$10:$U$5509,1,Data!$C$10:$C$5509,2025,Data!$D$10:$D$5509,"Jul"),0)</f>
        <v/>
      </c>
      <c r="AL10" s="75">
        <f>IFERROR(SUMIFS(Data!$K$10:$K$5509,Data!$U$10:$U$5509,1,Data!$C$10:$C$5509,2025,Data!$D$10:$D$5509,"Aug",Data!$S$10:$S$5509,"EV")/SUMIFS(Data!$K$10:$K$5509,Data!$U$10:$U$5509,1,Data!$C$10:$C$5509,2025,Data!$D$10:$D$5509,"Aug"),0)</f>
        <v/>
      </c>
      <c r="AM10" s="75">
        <f>IFERROR(SUMIFS(Data!$K$10:$K$5509,Data!$U$10:$U$5509,1,Data!$C$10:$C$5509,2025,Data!$D$10:$D$5509,"Sep",Data!$S$10:$S$5509,"EV")/SUMIFS(Data!$K$10:$K$5509,Data!$U$10:$U$5509,1,Data!$C$10:$C$5509,2025,Data!$D$10:$D$5509,"Sep"),0)</f>
        <v/>
      </c>
      <c r="AN10" s="75">
        <f>IFERROR(SUMIFS(Data!$K$10:$K$5509,Data!$U$10:$U$5509,1,Data!$C$10:$C$5509,2025,Data!$D$10:$D$5509,"Oct",Data!$S$10:$S$5509,"EV")/SUMIFS(Data!$K$10:$K$5509,Data!$U$10:$U$5509,1,Data!$C$10:$C$5509,2025,Data!$D$10:$D$5509,"Oct"),0)</f>
        <v/>
      </c>
      <c r="AO10" s="75">
        <f>IFERROR(SUMIFS(Data!$K$10:$K$5509,Data!$U$10:$U$5509,1,Data!$C$10:$C$5509,2025,Data!$D$10:$D$5509,"Nov",Data!$S$10:$S$5509,"EV")/SUMIFS(Data!$K$10:$K$5509,Data!$U$10:$U$5509,1,Data!$C$10:$C$5509,2025,Data!$D$10:$D$5509,"Nov"),0)</f>
        <v/>
      </c>
      <c r="AP10" s="75">
        <f>IFERROR(SUMIFS(Data!$K$10:$K$5509,Data!$U$10:$U$5509,1,Data!$C$10:$C$5509,2025,Data!$D$10:$D$5509,"Dec",Data!$S$10:$S$5509,"EV")/SUMIFS(Data!$K$10:$K$5509,Data!$U$10:$U$5509,1,Data!$C$10:$C$5509,2025,Data!$D$10:$D$5509,"Dec"),0)</f>
        <v/>
      </c>
      <c r="AQ10" s="75">
        <f>IFERROR(SUMIFS(Data!$K$10:$K$5509,Data!$U$10:$U$5509,1,Data!$C$10:$C$5509,2026,Data!$D$10:$D$5509,"Jan",Data!$S$10:$S$5509,"EV")/SUMIFS(Data!$K$10:$K$5509,Data!$U$10:$U$5509,1,Data!$C$10:$C$5509,2026,Data!$D$10:$D$5509,"Jan"),0)</f>
        <v/>
      </c>
      <c r="AR10" s="75">
        <f>IFERROR(SUMIFS(Data!$K$10:$K$5509,Data!$U$10:$U$5509,1,Data!$C$10:$C$5509,2026,Data!$D$10:$D$5509,"Feb",Data!$S$10:$S$5509,"EV")/SUMIFS(Data!$K$10:$K$5509,Data!$U$10:$U$5509,1,Data!$C$10:$C$5509,2026,Data!$D$10:$D$5509,"Feb"),0)</f>
        <v/>
      </c>
      <c r="AS10" s="75">
        <f>IFERROR(SUMIFS(Data!$K$10:$K$5509,Data!$U$10:$U$5509,1,Data!$C$10:$C$5509,2026,Data!$D$10:$D$5509,"Mar",Data!$S$10:$S$5509,"EV")/SUMIFS(Data!$K$10:$K$5509,Data!$U$10:$U$5509,1,Data!$C$10:$C$5509,2026,Data!$D$10:$D$5509,"Mar"),0)</f>
        <v/>
      </c>
      <c r="AT10" s="75">
        <f>IFERROR(SUMIFS(Data!$K$10:$K$5509,Data!$U$10:$U$5509,1,Data!$C$10:$C$5509,2026,Data!$D$10:$D$5509,"Apr",Data!$S$10:$S$5509,"EV")/SUMIFS(Data!$K$10:$K$5509,Data!$U$10:$U$5509,1,Data!$C$10:$C$5509,2026,Data!$D$10:$D$5509,"Apr"),0)</f>
        <v/>
      </c>
      <c r="AU10" s="75">
        <f>IFERROR(SUMIFS(Data!$K$10:$K$5509,Data!$U$10:$U$5509,1,Data!$C$10:$C$5509,2026,Data!$D$10:$D$5509,"May",Data!$S$10:$S$5509,"EV")/SUMIFS(Data!$K$10:$K$5509,Data!$U$10:$U$5509,1,Data!$C$10:$C$5509,2026,Data!$D$10:$D$5509,"May"),0)</f>
        <v/>
      </c>
      <c r="AV10" s="75">
        <f>IFERROR(SUMIFS(Data!$K$10:$K$5509,Data!$U$10:$U$5509,1,Data!$C$10:$C$5509,2026,Data!$D$10:$D$5509,"Jun",Data!$S$10:$S$5509,"EV")/SUMIFS(Data!$K$10:$K$5509,Data!$U$10:$U$5509,1,Data!$C$10:$C$5509,2026,Data!$D$10:$D$5509,"Jun"),0)</f>
        <v/>
      </c>
      <c r="AW10" s="75">
        <f>IFERROR(SUMIFS(Data!$K$10:$K$5509,Data!$U$10:$U$5509,1,Data!$C$10:$C$5509,2026,Data!$D$10:$D$5509,"Jul",Data!$S$10:$S$5509,"EV")/SUMIFS(Data!$K$10:$K$5509,Data!$U$10:$U$5509,1,Data!$C$10:$C$5509,2026,Data!$D$10:$D$5509,"Jul"),0)</f>
        <v/>
      </c>
      <c r="AX10" s="75">
        <f>IFERROR(SUMIFS(Data!$K$10:$K$5509,Data!$U$10:$U$5509,1,Data!$C$10:$C$5509,2026,Data!$D$10:$D$5509,"Aug",Data!$S$10:$S$5509,"EV")/SUMIFS(Data!$K$10:$K$5509,Data!$U$10:$U$5509,1,Data!$C$10:$C$5509,2026,Data!$D$10:$D$5509,"Aug"),0)</f>
        <v/>
      </c>
      <c r="AY10" s="75">
        <f>IFERROR(SUMIFS(Data!$K$10:$K$5509,Data!$U$10:$U$5509,1,Data!$C$10:$C$5509,2026,Data!$D$10:$D$5509,"Sep",Data!$S$10:$S$5509,"EV")/SUMIFS(Data!$K$10:$K$5509,Data!$U$10:$U$5509,1,Data!$C$10:$C$5509,2026,Data!$D$10:$D$5509,"Sep"),0)</f>
        <v/>
      </c>
      <c r="AZ10" s="75">
        <f>IFERROR(SUMIFS(Data!$K$10:$K$5509,Data!$U$10:$U$5509,1,Data!$C$10:$C$5509,2026,Data!$D$10:$D$5509,"Oct",Data!$S$10:$S$5509,"EV")/SUMIFS(Data!$K$10:$K$5509,Data!$U$10:$U$5509,1,Data!$C$10:$C$5509,2026,Data!$D$10:$D$5509,"Oct"),0)</f>
        <v/>
      </c>
      <c r="BA10" s="75">
        <f>IFERROR(SUMIFS(Data!$K$10:$K$5509,Data!$U$10:$U$5509,1,Data!$C$10:$C$5509,2026,Data!$D$10:$D$5509,"Nov",Data!$S$10:$S$5509,"EV")/SUMIFS(Data!$K$10:$K$5509,Data!$U$10:$U$5509,1,Data!$C$10:$C$5509,2026,Data!$D$10:$D$5509,"Nov"),0)</f>
        <v/>
      </c>
      <c r="BB10" s="75">
        <f>IFERROR(SUMIFS(Data!$K$10:$K$5509,Data!$U$10:$U$5509,1,Data!$C$10:$C$5509,2026,Data!$D$10:$D$5509,"Dec",Data!$S$10:$S$5509,"EV")/SUMIFS(Data!$K$10:$K$5509,Data!$U$10:$U$5509,1,Data!$C$10:$C$5509,2026,Data!$D$10:$D$5509,"Dec"),0)</f>
        <v/>
      </c>
    </row>
    <row r="11">
      <c r="A11" s="78" t="inlineStr">
        <is>
          <t>Jul</t>
        </is>
      </c>
      <c r="B11" s="79">
        <f>SUMIFS(Data!$O$10:$O$5509,Data!$U$10:$U$5509,1,Data!$D$10:$D$5509,$A11,Data!$C$10:$C$5509,2025)</f>
        <v/>
      </c>
      <c r="C11" s="79">
        <f>SUMIFS(Data!$O$10:$O$5509,Data!$U$10:$U$5509,1,Data!$D$10:$D$5509,$A11,Data!$C$10:$C$5509,2026)</f>
        <v/>
      </c>
      <c r="D11" s="80">
        <f>IFERROR(C11/B11-1,0)</f>
        <v/>
      </c>
      <c r="AD11" s="74" t="inlineStr">
        <is>
          <t>🏭 Sales ÷ production (trend)</t>
        </is>
      </c>
      <c r="AE11" s="75">
        <f>IFERROR(SUMIFS(Data!$K$10:$K$5509,Data!$U$10:$U$5509,1,Data!$C$10:$C$5509,2025,Data!$D$10:$D$5509,"Jan")/SUMIFS(Data!$T$10:$T$5509,Data!$U$10:$U$5509,1,Data!$C$10:$C$5509,2025,Data!$D$10:$D$5509,"Jan"),0)</f>
        <v/>
      </c>
      <c r="AF11" s="75">
        <f>IFERROR(SUMIFS(Data!$K$10:$K$5509,Data!$U$10:$U$5509,1,Data!$C$10:$C$5509,2025,Data!$D$10:$D$5509,"Feb")/SUMIFS(Data!$T$10:$T$5509,Data!$U$10:$U$5509,1,Data!$C$10:$C$5509,2025,Data!$D$10:$D$5509,"Feb"),0)</f>
        <v/>
      </c>
      <c r="AG11" s="75">
        <f>IFERROR(SUMIFS(Data!$K$10:$K$5509,Data!$U$10:$U$5509,1,Data!$C$10:$C$5509,2025,Data!$D$10:$D$5509,"Mar")/SUMIFS(Data!$T$10:$T$5509,Data!$U$10:$U$5509,1,Data!$C$10:$C$5509,2025,Data!$D$10:$D$5509,"Mar"),0)</f>
        <v/>
      </c>
      <c r="AH11" s="75">
        <f>IFERROR(SUMIFS(Data!$K$10:$K$5509,Data!$U$10:$U$5509,1,Data!$C$10:$C$5509,2025,Data!$D$10:$D$5509,"Apr")/SUMIFS(Data!$T$10:$T$5509,Data!$U$10:$U$5509,1,Data!$C$10:$C$5509,2025,Data!$D$10:$D$5509,"Apr"),0)</f>
        <v/>
      </c>
      <c r="AI11" s="75">
        <f>IFERROR(SUMIFS(Data!$K$10:$K$5509,Data!$U$10:$U$5509,1,Data!$C$10:$C$5509,2025,Data!$D$10:$D$5509,"May")/SUMIFS(Data!$T$10:$T$5509,Data!$U$10:$U$5509,1,Data!$C$10:$C$5509,2025,Data!$D$10:$D$5509,"May"),0)</f>
        <v/>
      </c>
      <c r="AJ11" s="75">
        <f>IFERROR(SUMIFS(Data!$K$10:$K$5509,Data!$U$10:$U$5509,1,Data!$C$10:$C$5509,2025,Data!$D$10:$D$5509,"Jun")/SUMIFS(Data!$T$10:$T$5509,Data!$U$10:$U$5509,1,Data!$C$10:$C$5509,2025,Data!$D$10:$D$5509,"Jun"),0)</f>
        <v/>
      </c>
      <c r="AK11" s="75">
        <f>IFERROR(SUMIFS(Data!$K$10:$K$5509,Data!$U$10:$U$5509,1,Data!$C$10:$C$5509,2025,Data!$D$10:$D$5509,"Jul")/SUMIFS(Data!$T$10:$T$5509,Data!$U$10:$U$5509,1,Data!$C$10:$C$5509,2025,Data!$D$10:$D$5509,"Jul"),0)</f>
        <v/>
      </c>
      <c r="AL11" s="75">
        <f>IFERROR(SUMIFS(Data!$K$10:$K$5509,Data!$U$10:$U$5509,1,Data!$C$10:$C$5509,2025,Data!$D$10:$D$5509,"Aug")/SUMIFS(Data!$T$10:$T$5509,Data!$U$10:$U$5509,1,Data!$C$10:$C$5509,2025,Data!$D$10:$D$5509,"Aug"),0)</f>
        <v/>
      </c>
      <c r="AM11" s="75">
        <f>IFERROR(SUMIFS(Data!$K$10:$K$5509,Data!$U$10:$U$5509,1,Data!$C$10:$C$5509,2025,Data!$D$10:$D$5509,"Sep")/SUMIFS(Data!$T$10:$T$5509,Data!$U$10:$U$5509,1,Data!$C$10:$C$5509,2025,Data!$D$10:$D$5509,"Sep"),0)</f>
        <v/>
      </c>
      <c r="AN11" s="75">
        <f>IFERROR(SUMIFS(Data!$K$10:$K$5509,Data!$U$10:$U$5509,1,Data!$C$10:$C$5509,2025,Data!$D$10:$D$5509,"Oct")/SUMIFS(Data!$T$10:$T$5509,Data!$U$10:$U$5509,1,Data!$C$10:$C$5509,2025,Data!$D$10:$D$5509,"Oct"),0)</f>
        <v/>
      </c>
      <c r="AO11" s="75">
        <f>IFERROR(SUMIFS(Data!$K$10:$K$5509,Data!$U$10:$U$5509,1,Data!$C$10:$C$5509,2025,Data!$D$10:$D$5509,"Nov")/SUMIFS(Data!$T$10:$T$5509,Data!$U$10:$U$5509,1,Data!$C$10:$C$5509,2025,Data!$D$10:$D$5509,"Nov"),0)</f>
        <v/>
      </c>
      <c r="AP11" s="75">
        <f>IFERROR(SUMIFS(Data!$K$10:$K$5509,Data!$U$10:$U$5509,1,Data!$C$10:$C$5509,2025,Data!$D$10:$D$5509,"Dec")/SUMIFS(Data!$T$10:$T$5509,Data!$U$10:$U$5509,1,Data!$C$10:$C$5509,2025,Data!$D$10:$D$5509,"Dec"),0)</f>
        <v/>
      </c>
      <c r="AQ11" s="75">
        <f>IFERROR(SUMIFS(Data!$K$10:$K$5509,Data!$U$10:$U$5509,1,Data!$C$10:$C$5509,2026,Data!$D$10:$D$5509,"Jan")/SUMIFS(Data!$T$10:$T$5509,Data!$U$10:$U$5509,1,Data!$C$10:$C$5509,2026,Data!$D$10:$D$5509,"Jan"),0)</f>
        <v/>
      </c>
      <c r="AR11" s="75">
        <f>IFERROR(SUMIFS(Data!$K$10:$K$5509,Data!$U$10:$U$5509,1,Data!$C$10:$C$5509,2026,Data!$D$10:$D$5509,"Feb")/SUMIFS(Data!$T$10:$T$5509,Data!$U$10:$U$5509,1,Data!$C$10:$C$5509,2026,Data!$D$10:$D$5509,"Feb"),0)</f>
        <v/>
      </c>
      <c r="AS11" s="75">
        <f>IFERROR(SUMIFS(Data!$K$10:$K$5509,Data!$U$10:$U$5509,1,Data!$C$10:$C$5509,2026,Data!$D$10:$D$5509,"Mar")/SUMIFS(Data!$T$10:$T$5509,Data!$U$10:$U$5509,1,Data!$C$10:$C$5509,2026,Data!$D$10:$D$5509,"Mar"),0)</f>
        <v/>
      </c>
      <c r="AT11" s="75">
        <f>IFERROR(SUMIFS(Data!$K$10:$K$5509,Data!$U$10:$U$5509,1,Data!$C$10:$C$5509,2026,Data!$D$10:$D$5509,"Apr")/SUMIFS(Data!$T$10:$T$5509,Data!$U$10:$U$5509,1,Data!$C$10:$C$5509,2026,Data!$D$10:$D$5509,"Apr"),0)</f>
        <v/>
      </c>
      <c r="AU11" s="75">
        <f>IFERROR(SUMIFS(Data!$K$10:$K$5509,Data!$U$10:$U$5509,1,Data!$C$10:$C$5509,2026,Data!$D$10:$D$5509,"May")/SUMIFS(Data!$T$10:$T$5509,Data!$U$10:$U$5509,1,Data!$C$10:$C$5509,2026,Data!$D$10:$D$5509,"May"),0)</f>
        <v/>
      </c>
      <c r="AV11" s="75">
        <f>IFERROR(SUMIFS(Data!$K$10:$K$5509,Data!$U$10:$U$5509,1,Data!$C$10:$C$5509,2026,Data!$D$10:$D$5509,"Jun")/SUMIFS(Data!$T$10:$T$5509,Data!$U$10:$U$5509,1,Data!$C$10:$C$5509,2026,Data!$D$10:$D$5509,"Jun"),0)</f>
        <v/>
      </c>
      <c r="AW11" s="75">
        <f>IFERROR(SUMIFS(Data!$K$10:$K$5509,Data!$U$10:$U$5509,1,Data!$C$10:$C$5509,2026,Data!$D$10:$D$5509,"Jul")/SUMIFS(Data!$T$10:$T$5509,Data!$U$10:$U$5509,1,Data!$C$10:$C$5509,2026,Data!$D$10:$D$5509,"Jul"),0)</f>
        <v/>
      </c>
      <c r="AX11" s="75">
        <f>IFERROR(SUMIFS(Data!$K$10:$K$5509,Data!$U$10:$U$5509,1,Data!$C$10:$C$5509,2026,Data!$D$10:$D$5509,"Aug")/SUMIFS(Data!$T$10:$T$5509,Data!$U$10:$U$5509,1,Data!$C$10:$C$5509,2026,Data!$D$10:$D$5509,"Aug"),0)</f>
        <v/>
      </c>
      <c r="AY11" s="75">
        <f>IFERROR(SUMIFS(Data!$K$10:$K$5509,Data!$U$10:$U$5509,1,Data!$C$10:$C$5509,2026,Data!$D$10:$D$5509,"Sep")/SUMIFS(Data!$T$10:$T$5509,Data!$U$10:$U$5509,1,Data!$C$10:$C$5509,2026,Data!$D$10:$D$5509,"Sep"),0)</f>
        <v/>
      </c>
      <c r="AZ11" s="75">
        <f>IFERROR(SUMIFS(Data!$K$10:$K$5509,Data!$U$10:$U$5509,1,Data!$C$10:$C$5509,2026,Data!$D$10:$D$5509,"Oct")/SUMIFS(Data!$T$10:$T$5509,Data!$U$10:$U$5509,1,Data!$C$10:$C$5509,2026,Data!$D$10:$D$5509,"Oct"),0)</f>
        <v/>
      </c>
      <c r="BA11" s="75">
        <f>IFERROR(SUMIFS(Data!$K$10:$K$5509,Data!$U$10:$U$5509,1,Data!$C$10:$C$5509,2026,Data!$D$10:$D$5509,"Nov")/SUMIFS(Data!$T$10:$T$5509,Data!$U$10:$U$5509,1,Data!$C$10:$C$5509,2026,Data!$D$10:$D$5509,"Nov"),0)</f>
        <v/>
      </c>
      <c r="BB11" s="75">
        <f>IFERROR(SUMIFS(Data!$K$10:$K$5509,Data!$U$10:$U$5509,1,Data!$C$10:$C$5509,2026,Data!$D$10:$D$5509,"Dec")/SUMIFS(Data!$T$10:$T$5509,Data!$U$10:$U$5509,1,Data!$C$10:$C$5509,2026,Data!$D$10:$D$5509,"Dec"),0)</f>
        <v/>
      </c>
    </row>
    <row r="12">
      <c r="A12" s="78" t="inlineStr">
        <is>
          <t>Aug</t>
        </is>
      </c>
      <c r="B12" s="79">
        <f>SUMIFS(Data!$O$10:$O$5509,Data!$U$10:$U$5509,1,Data!$D$10:$D$5509,$A12,Data!$C$10:$C$5509,2025)</f>
        <v/>
      </c>
      <c r="C12" s="79">
        <f>SUMIFS(Data!$O$10:$O$5509,Data!$U$10:$U$5509,1,Data!$D$10:$D$5509,$A12,Data!$C$10:$C$5509,2026)</f>
        <v/>
      </c>
      <c r="D12" s="80">
        <f>IFERROR(C12/B12-1,0)</f>
        <v/>
      </c>
      <c r="AD12" s="74" t="inlineStr">
        <is>
          <t>🏪 Units per dealer-month (trend)</t>
        </is>
      </c>
      <c r="AE12" s="75">
        <f>IFERROR(SUMIFS(Data!$K$10:$K$5509,Data!$U$10:$U$5509,1,Data!$C$10:$C$5509,2025,Data!$D$10:$D$5509,"Jan")/COUNTIFS(Data!$U$10:$U$5509,1,Data!$C$10:$C$5509,2025,Data!$D$10:$D$5509,"Jan"),0)</f>
        <v/>
      </c>
      <c r="AF12" s="75">
        <f>IFERROR(SUMIFS(Data!$K$10:$K$5509,Data!$U$10:$U$5509,1,Data!$C$10:$C$5509,2025,Data!$D$10:$D$5509,"Feb")/COUNTIFS(Data!$U$10:$U$5509,1,Data!$C$10:$C$5509,2025,Data!$D$10:$D$5509,"Feb"),0)</f>
        <v/>
      </c>
      <c r="AG12" s="75">
        <f>IFERROR(SUMIFS(Data!$K$10:$K$5509,Data!$U$10:$U$5509,1,Data!$C$10:$C$5509,2025,Data!$D$10:$D$5509,"Mar")/COUNTIFS(Data!$U$10:$U$5509,1,Data!$C$10:$C$5509,2025,Data!$D$10:$D$5509,"Mar"),0)</f>
        <v/>
      </c>
      <c r="AH12" s="75">
        <f>IFERROR(SUMIFS(Data!$K$10:$K$5509,Data!$U$10:$U$5509,1,Data!$C$10:$C$5509,2025,Data!$D$10:$D$5509,"Apr")/COUNTIFS(Data!$U$10:$U$5509,1,Data!$C$10:$C$5509,2025,Data!$D$10:$D$5509,"Apr"),0)</f>
        <v/>
      </c>
      <c r="AI12" s="75">
        <f>IFERROR(SUMIFS(Data!$K$10:$K$5509,Data!$U$10:$U$5509,1,Data!$C$10:$C$5509,2025,Data!$D$10:$D$5509,"May")/COUNTIFS(Data!$U$10:$U$5509,1,Data!$C$10:$C$5509,2025,Data!$D$10:$D$5509,"May"),0)</f>
        <v/>
      </c>
      <c r="AJ12" s="75">
        <f>IFERROR(SUMIFS(Data!$K$10:$K$5509,Data!$U$10:$U$5509,1,Data!$C$10:$C$5509,2025,Data!$D$10:$D$5509,"Jun")/COUNTIFS(Data!$U$10:$U$5509,1,Data!$C$10:$C$5509,2025,Data!$D$10:$D$5509,"Jun"),0)</f>
        <v/>
      </c>
      <c r="AK12" s="75">
        <f>IFERROR(SUMIFS(Data!$K$10:$K$5509,Data!$U$10:$U$5509,1,Data!$C$10:$C$5509,2025,Data!$D$10:$D$5509,"Jul")/COUNTIFS(Data!$U$10:$U$5509,1,Data!$C$10:$C$5509,2025,Data!$D$10:$D$5509,"Jul"),0)</f>
        <v/>
      </c>
      <c r="AL12" s="75">
        <f>IFERROR(SUMIFS(Data!$K$10:$K$5509,Data!$U$10:$U$5509,1,Data!$C$10:$C$5509,2025,Data!$D$10:$D$5509,"Aug")/COUNTIFS(Data!$U$10:$U$5509,1,Data!$C$10:$C$5509,2025,Data!$D$10:$D$5509,"Aug"),0)</f>
        <v/>
      </c>
      <c r="AM12" s="75">
        <f>IFERROR(SUMIFS(Data!$K$10:$K$5509,Data!$U$10:$U$5509,1,Data!$C$10:$C$5509,2025,Data!$D$10:$D$5509,"Sep")/COUNTIFS(Data!$U$10:$U$5509,1,Data!$C$10:$C$5509,2025,Data!$D$10:$D$5509,"Sep"),0)</f>
        <v/>
      </c>
      <c r="AN12" s="75">
        <f>IFERROR(SUMIFS(Data!$K$10:$K$5509,Data!$U$10:$U$5509,1,Data!$C$10:$C$5509,2025,Data!$D$10:$D$5509,"Oct")/COUNTIFS(Data!$U$10:$U$5509,1,Data!$C$10:$C$5509,2025,Data!$D$10:$D$5509,"Oct"),0)</f>
        <v/>
      </c>
      <c r="AO12" s="75">
        <f>IFERROR(SUMIFS(Data!$K$10:$K$5509,Data!$U$10:$U$5509,1,Data!$C$10:$C$5509,2025,Data!$D$10:$D$5509,"Nov")/COUNTIFS(Data!$U$10:$U$5509,1,Data!$C$10:$C$5509,2025,Data!$D$10:$D$5509,"Nov"),0)</f>
        <v/>
      </c>
      <c r="AP12" s="75">
        <f>IFERROR(SUMIFS(Data!$K$10:$K$5509,Data!$U$10:$U$5509,1,Data!$C$10:$C$5509,2025,Data!$D$10:$D$5509,"Dec")/COUNTIFS(Data!$U$10:$U$5509,1,Data!$C$10:$C$5509,2025,Data!$D$10:$D$5509,"Dec"),0)</f>
        <v/>
      </c>
      <c r="AQ12" s="75">
        <f>IFERROR(SUMIFS(Data!$K$10:$K$5509,Data!$U$10:$U$5509,1,Data!$C$10:$C$5509,2026,Data!$D$10:$D$5509,"Jan")/COUNTIFS(Data!$U$10:$U$5509,1,Data!$C$10:$C$5509,2026,Data!$D$10:$D$5509,"Jan"),0)</f>
        <v/>
      </c>
      <c r="AR12" s="75">
        <f>IFERROR(SUMIFS(Data!$K$10:$K$5509,Data!$U$10:$U$5509,1,Data!$C$10:$C$5509,2026,Data!$D$10:$D$5509,"Feb")/COUNTIFS(Data!$U$10:$U$5509,1,Data!$C$10:$C$5509,2026,Data!$D$10:$D$5509,"Feb"),0)</f>
        <v/>
      </c>
      <c r="AS12" s="75">
        <f>IFERROR(SUMIFS(Data!$K$10:$K$5509,Data!$U$10:$U$5509,1,Data!$C$10:$C$5509,2026,Data!$D$10:$D$5509,"Mar")/COUNTIFS(Data!$U$10:$U$5509,1,Data!$C$10:$C$5509,2026,Data!$D$10:$D$5509,"Mar"),0)</f>
        <v/>
      </c>
      <c r="AT12" s="75">
        <f>IFERROR(SUMIFS(Data!$K$10:$K$5509,Data!$U$10:$U$5509,1,Data!$C$10:$C$5509,2026,Data!$D$10:$D$5509,"Apr")/COUNTIFS(Data!$U$10:$U$5509,1,Data!$C$10:$C$5509,2026,Data!$D$10:$D$5509,"Apr"),0)</f>
        <v/>
      </c>
      <c r="AU12" s="75">
        <f>IFERROR(SUMIFS(Data!$K$10:$K$5509,Data!$U$10:$U$5509,1,Data!$C$10:$C$5509,2026,Data!$D$10:$D$5509,"May")/COUNTIFS(Data!$U$10:$U$5509,1,Data!$C$10:$C$5509,2026,Data!$D$10:$D$5509,"May"),0)</f>
        <v/>
      </c>
      <c r="AV12" s="75">
        <f>IFERROR(SUMIFS(Data!$K$10:$K$5509,Data!$U$10:$U$5509,1,Data!$C$10:$C$5509,2026,Data!$D$10:$D$5509,"Jun")/COUNTIFS(Data!$U$10:$U$5509,1,Data!$C$10:$C$5509,2026,Data!$D$10:$D$5509,"Jun"),0)</f>
        <v/>
      </c>
      <c r="AW12" s="75">
        <f>IFERROR(SUMIFS(Data!$K$10:$K$5509,Data!$U$10:$U$5509,1,Data!$C$10:$C$5509,2026,Data!$D$10:$D$5509,"Jul")/COUNTIFS(Data!$U$10:$U$5509,1,Data!$C$10:$C$5509,2026,Data!$D$10:$D$5509,"Jul"),0)</f>
        <v/>
      </c>
      <c r="AX12" s="75">
        <f>IFERROR(SUMIFS(Data!$K$10:$K$5509,Data!$U$10:$U$5509,1,Data!$C$10:$C$5509,2026,Data!$D$10:$D$5509,"Aug")/COUNTIFS(Data!$U$10:$U$5509,1,Data!$C$10:$C$5509,2026,Data!$D$10:$D$5509,"Aug"),0)</f>
        <v/>
      </c>
      <c r="AY12" s="75">
        <f>IFERROR(SUMIFS(Data!$K$10:$K$5509,Data!$U$10:$U$5509,1,Data!$C$10:$C$5509,2026,Data!$D$10:$D$5509,"Sep")/COUNTIFS(Data!$U$10:$U$5509,1,Data!$C$10:$C$5509,2026,Data!$D$10:$D$5509,"Sep"),0)</f>
        <v/>
      </c>
      <c r="AZ12" s="75">
        <f>IFERROR(SUMIFS(Data!$K$10:$K$5509,Data!$U$10:$U$5509,1,Data!$C$10:$C$5509,2026,Data!$D$10:$D$5509,"Oct")/COUNTIFS(Data!$U$10:$U$5509,1,Data!$C$10:$C$5509,2026,Data!$D$10:$D$5509,"Oct"),0)</f>
        <v/>
      </c>
      <c r="BA12" s="75">
        <f>IFERROR(SUMIFS(Data!$K$10:$K$5509,Data!$U$10:$U$5509,1,Data!$C$10:$C$5509,2026,Data!$D$10:$D$5509,"Nov")/COUNTIFS(Data!$U$10:$U$5509,1,Data!$C$10:$C$5509,2026,Data!$D$10:$D$5509,"Nov"),0)</f>
        <v/>
      </c>
      <c r="BB12" s="75">
        <f>IFERROR(SUMIFS(Data!$K$10:$K$5509,Data!$U$10:$U$5509,1,Data!$C$10:$C$5509,2026,Data!$D$10:$D$5509,"Dec")/COUNTIFS(Data!$U$10:$U$5509,1,Data!$C$10:$C$5509,2026,Data!$D$10:$D$5509,"Dec"),0)</f>
        <v/>
      </c>
    </row>
    <row r="13">
      <c r="A13" s="78" t="inlineStr">
        <is>
          <t>Sep</t>
        </is>
      </c>
      <c r="B13" s="79">
        <f>SUMIFS(Data!$O$10:$O$5509,Data!$U$10:$U$5509,1,Data!$D$10:$D$5509,$A13,Data!$C$10:$C$5509,2025)</f>
        <v/>
      </c>
      <c r="C13" s="79">
        <f>SUMIFS(Data!$O$10:$O$5509,Data!$U$10:$U$5509,1,Data!$D$10:$D$5509,$A13,Data!$C$10:$C$5509,2026)</f>
        <v/>
      </c>
      <c r="D13" s="80">
        <f>IFERROR(C13/B13-1,0)</f>
        <v/>
      </c>
      <c r="AD13" s="74" t="inlineStr">
        <is>
          <t>🚚 Fleet % (trend)</t>
        </is>
      </c>
      <c r="AE13" s="75">
        <f>IFERROR(SUMIFS(Data!$K$10:$K$5509,Data!$U$10:$U$5509,1,Data!$C$10:$C$5509,2025,Data!$D$10:$D$5509,"Jan",Data!$H$10:$H$5509,"Fleet")/SUMIFS(Data!$K$10:$K$5509,Data!$U$10:$U$5509,1,Data!$C$10:$C$5509,2025,Data!$D$10:$D$5509,"Jan"),0)</f>
        <v/>
      </c>
      <c r="AF13" s="75">
        <f>IFERROR(SUMIFS(Data!$K$10:$K$5509,Data!$U$10:$U$5509,1,Data!$C$10:$C$5509,2025,Data!$D$10:$D$5509,"Feb",Data!$H$10:$H$5509,"Fleet")/SUMIFS(Data!$K$10:$K$5509,Data!$U$10:$U$5509,1,Data!$C$10:$C$5509,2025,Data!$D$10:$D$5509,"Feb"),0)</f>
        <v/>
      </c>
      <c r="AG13" s="75">
        <f>IFERROR(SUMIFS(Data!$K$10:$K$5509,Data!$U$10:$U$5509,1,Data!$C$10:$C$5509,2025,Data!$D$10:$D$5509,"Mar",Data!$H$10:$H$5509,"Fleet")/SUMIFS(Data!$K$10:$K$5509,Data!$U$10:$U$5509,1,Data!$C$10:$C$5509,2025,Data!$D$10:$D$5509,"Mar"),0)</f>
        <v/>
      </c>
      <c r="AH13" s="75">
        <f>IFERROR(SUMIFS(Data!$K$10:$K$5509,Data!$U$10:$U$5509,1,Data!$C$10:$C$5509,2025,Data!$D$10:$D$5509,"Apr",Data!$H$10:$H$5509,"Fleet")/SUMIFS(Data!$K$10:$K$5509,Data!$U$10:$U$5509,1,Data!$C$10:$C$5509,2025,Data!$D$10:$D$5509,"Apr"),0)</f>
        <v/>
      </c>
      <c r="AI13" s="75">
        <f>IFERROR(SUMIFS(Data!$K$10:$K$5509,Data!$U$10:$U$5509,1,Data!$C$10:$C$5509,2025,Data!$D$10:$D$5509,"May",Data!$H$10:$H$5509,"Fleet")/SUMIFS(Data!$K$10:$K$5509,Data!$U$10:$U$5509,1,Data!$C$10:$C$5509,2025,Data!$D$10:$D$5509,"May"),0)</f>
        <v/>
      </c>
      <c r="AJ13" s="75">
        <f>IFERROR(SUMIFS(Data!$K$10:$K$5509,Data!$U$10:$U$5509,1,Data!$C$10:$C$5509,2025,Data!$D$10:$D$5509,"Jun",Data!$H$10:$H$5509,"Fleet")/SUMIFS(Data!$K$10:$K$5509,Data!$U$10:$U$5509,1,Data!$C$10:$C$5509,2025,Data!$D$10:$D$5509,"Jun"),0)</f>
        <v/>
      </c>
      <c r="AK13" s="75">
        <f>IFERROR(SUMIFS(Data!$K$10:$K$5509,Data!$U$10:$U$5509,1,Data!$C$10:$C$5509,2025,Data!$D$10:$D$5509,"Jul",Data!$H$10:$H$5509,"Fleet")/SUMIFS(Data!$K$10:$K$5509,Data!$U$10:$U$5509,1,Data!$C$10:$C$5509,2025,Data!$D$10:$D$5509,"Jul"),0)</f>
        <v/>
      </c>
      <c r="AL13" s="75">
        <f>IFERROR(SUMIFS(Data!$K$10:$K$5509,Data!$U$10:$U$5509,1,Data!$C$10:$C$5509,2025,Data!$D$10:$D$5509,"Aug",Data!$H$10:$H$5509,"Fleet")/SUMIFS(Data!$K$10:$K$5509,Data!$U$10:$U$5509,1,Data!$C$10:$C$5509,2025,Data!$D$10:$D$5509,"Aug"),0)</f>
        <v/>
      </c>
      <c r="AM13" s="75">
        <f>IFERROR(SUMIFS(Data!$K$10:$K$5509,Data!$U$10:$U$5509,1,Data!$C$10:$C$5509,2025,Data!$D$10:$D$5509,"Sep",Data!$H$10:$H$5509,"Fleet")/SUMIFS(Data!$K$10:$K$5509,Data!$U$10:$U$5509,1,Data!$C$10:$C$5509,2025,Data!$D$10:$D$5509,"Sep"),0)</f>
        <v/>
      </c>
      <c r="AN13" s="75">
        <f>IFERROR(SUMIFS(Data!$K$10:$K$5509,Data!$U$10:$U$5509,1,Data!$C$10:$C$5509,2025,Data!$D$10:$D$5509,"Oct",Data!$H$10:$H$5509,"Fleet")/SUMIFS(Data!$K$10:$K$5509,Data!$U$10:$U$5509,1,Data!$C$10:$C$5509,2025,Data!$D$10:$D$5509,"Oct"),0)</f>
        <v/>
      </c>
      <c r="AO13" s="75">
        <f>IFERROR(SUMIFS(Data!$K$10:$K$5509,Data!$U$10:$U$5509,1,Data!$C$10:$C$5509,2025,Data!$D$10:$D$5509,"Nov",Data!$H$10:$H$5509,"Fleet")/SUMIFS(Data!$K$10:$K$5509,Data!$U$10:$U$5509,1,Data!$C$10:$C$5509,2025,Data!$D$10:$D$5509,"Nov"),0)</f>
        <v/>
      </c>
      <c r="AP13" s="75">
        <f>IFERROR(SUMIFS(Data!$K$10:$K$5509,Data!$U$10:$U$5509,1,Data!$C$10:$C$5509,2025,Data!$D$10:$D$5509,"Dec",Data!$H$10:$H$5509,"Fleet")/SUMIFS(Data!$K$10:$K$5509,Data!$U$10:$U$5509,1,Data!$C$10:$C$5509,2025,Data!$D$10:$D$5509,"Dec"),0)</f>
        <v/>
      </c>
      <c r="AQ13" s="75">
        <f>IFERROR(SUMIFS(Data!$K$10:$K$5509,Data!$U$10:$U$5509,1,Data!$C$10:$C$5509,2026,Data!$D$10:$D$5509,"Jan",Data!$H$10:$H$5509,"Fleet")/SUMIFS(Data!$K$10:$K$5509,Data!$U$10:$U$5509,1,Data!$C$10:$C$5509,2026,Data!$D$10:$D$5509,"Jan"),0)</f>
        <v/>
      </c>
      <c r="AR13" s="75">
        <f>IFERROR(SUMIFS(Data!$K$10:$K$5509,Data!$U$10:$U$5509,1,Data!$C$10:$C$5509,2026,Data!$D$10:$D$5509,"Feb",Data!$H$10:$H$5509,"Fleet")/SUMIFS(Data!$K$10:$K$5509,Data!$U$10:$U$5509,1,Data!$C$10:$C$5509,2026,Data!$D$10:$D$5509,"Feb"),0)</f>
        <v/>
      </c>
      <c r="AS13" s="75">
        <f>IFERROR(SUMIFS(Data!$K$10:$K$5509,Data!$U$10:$U$5509,1,Data!$C$10:$C$5509,2026,Data!$D$10:$D$5509,"Mar",Data!$H$10:$H$5509,"Fleet")/SUMIFS(Data!$K$10:$K$5509,Data!$U$10:$U$5509,1,Data!$C$10:$C$5509,2026,Data!$D$10:$D$5509,"Mar"),0)</f>
        <v/>
      </c>
      <c r="AT13" s="75">
        <f>IFERROR(SUMIFS(Data!$K$10:$K$5509,Data!$U$10:$U$5509,1,Data!$C$10:$C$5509,2026,Data!$D$10:$D$5509,"Apr",Data!$H$10:$H$5509,"Fleet")/SUMIFS(Data!$K$10:$K$5509,Data!$U$10:$U$5509,1,Data!$C$10:$C$5509,2026,Data!$D$10:$D$5509,"Apr"),0)</f>
        <v/>
      </c>
      <c r="AU13" s="75">
        <f>IFERROR(SUMIFS(Data!$K$10:$K$5509,Data!$U$10:$U$5509,1,Data!$C$10:$C$5509,2026,Data!$D$10:$D$5509,"May",Data!$H$10:$H$5509,"Fleet")/SUMIFS(Data!$K$10:$K$5509,Data!$U$10:$U$5509,1,Data!$C$10:$C$5509,2026,Data!$D$10:$D$5509,"May"),0)</f>
        <v/>
      </c>
      <c r="AV13" s="75">
        <f>IFERROR(SUMIFS(Data!$K$10:$K$5509,Data!$U$10:$U$5509,1,Data!$C$10:$C$5509,2026,Data!$D$10:$D$5509,"Jun",Data!$H$10:$H$5509,"Fleet")/SUMIFS(Data!$K$10:$K$5509,Data!$U$10:$U$5509,1,Data!$C$10:$C$5509,2026,Data!$D$10:$D$5509,"Jun"),0)</f>
        <v/>
      </c>
      <c r="AW13" s="75">
        <f>IFERROR(SUMIFS(Data!$K$10:$K$5509,Data!$U$10:$U$5509,1,Data!$C$10:$C$5509,2026,Data!$D$10:$D$5509,"Jul",Data!$H$10:$H$5509,"Fleet")/SUMIFS(Data!$K$10:$K$5509,Data!$U$10:$U$5509,1,Data!$C$10:$C$5509,2026,Data!$D$10:$D$5509,"Jul"),0)</f>
        <v/>
      </c>
      <c r="AX13" s="75">
        <f>IFERROR(SUMIFS(Data!$K$10:$K$5509,Data!$U$10:$U$5509,1,Data!$C$10:$C$5509,2026,Data!$D$10:$D$5509,"Aug",Data!$H$10:$H$5509,"Fleet")/SUMIFS(Data!$K$10:$K$5509,Data!$U$10:$U$5509,1,Data!$C$10:$C$5509,2026,Data!$D$10:$D$5509,"Aug"),0)</f>
        <v/>
      </c>
      <c r="AY13" s="75">
        <f>IFERROR(SUMIFS(Data!$K$10:$K$5509,Data!$U$10:$U$5509,1,Data!$C$10:$C$5509,2026,Data!$D$10:$D$5509,"Sep",Data!$H$10:$H$5509,"Fleet")/SUMIFS(Data!$K$10:$K$5509,Data!$U$10:$U$5509,1,Data!$C$10:$C$5509,2026,Data!$D$10:$D$5509,"Sep"),0)</f>
        <v/>
      </c>
      <c r="AZ13" s="75">
        <f>IFERROR(SUMIFS(Data!$K$10:$K$5509,Data!$U$10:$U$5509,1,Data!$C$10:$C$5509,2026,Data!$D$10:$D$5509,"Oct",Data!$H$10:$H$5509,"Fleet")/SUMIFS(Data!$K$10:$K$5509,Data!$U$10:$U$5509,1,Data!$C$10:$C$5509,2026,Data!$D$10:$D$5509,"Oct"),0)</f>
        <v/>
      </c>
      <c r="BA13" s="75">
        <f>IFERROR(SUMIFS(Data!$K$10:$K$5509,Data!$U$10:$U$5509,1,Data!$C$10:$C$5509,2026,Data!$D$10:$D$5509,"Nov",Data!$H$10:$H$5509,"Fleet")/SUMIFS(Data!$K$10:$K$5509,Data!$U$10:$U$5509,1,Data!$C$10:$C$5509,2026,Data!$D$10:$D$5509,"Nov"),0)</f>
        <v/>
      </c>
      <c r="BB13" s="75">
        <f>IFERROR(SUMIFS(Data!$K$10:$K$5509,Data!$U$10:$U$5509,1,Data!$C$10:$C$5509,2026,Data!$D$10:$D$5509,"Dec",Data!$H$10:$H$5509,"Fleet")/SUMIFS(Data!$K$10:$K$5509,Data!$U$10:$U$5509,1,Data!$C$10:$C$5509,2026,Data!$D$10:$D$5509,"Dec"),0)</f>
        <v/>
      </c>
    </row>
    <row r="14">
      <c r="A14" s="78" t="inlineStr">
        <is>
          <t>Oct</t>
        </is>
      </c>
      <c r="B14" s="79">
        <f>SUMIFS(Data!$O$10:$O$5509,Data!$U$10:$U$5509,1,Data!$D$10:$D$5509,$A14,Data!$C$10:$C$5509,2025)</f>
        <v/>
      </c>
      <c r="C14" s="79">
        <f>SUMIFS(Data!$O$10:$O$5509,Data!$U$10:$U$5509,1,Data!$D$10:$D$5509,$A14,Data!$C$10:$C$5509,2026)</f>
        <v/>
      </c>
      <c r="D14" s="80">
        <f>IFERROR(C14/B14-1,0)</f>
        <v/>
      </c>
    </row>
    <row r="15">
      <c r="A15" s="78" t="inlineStr">
        <is>
          <t>Nov</t>
        </is>
      </c>
      <c r="B15" s="79">
        <f>SUMIFS(Data!$O$10:$O$5509,Data!$U$10:$U$5509,1,Data!$D$10:$D$5509,$A15,Data!$C$10:$C$5509,2025)</f>
        <v/>
      </c>
      <c r="C15" s="79">
        <f>SUMIFS(Data!$O$10:$O$5509,Data!$U$10:$U$5509,1,Data!$D$10:$D$5509,$A15,Data!$C$10:$C$5509,2026)</f>
        <v/>
      </c>
      <c r="D15" s="80">
        <f>IFERROR(C15/B15-1,0)</f>
        <v/>
      </c>
      <c r="AD15" s="49" t="inlineStr">
        <is>
          <t>Chart insight titles (formulas)</t>
        </is>
      </c>
    </row>
    <row r="16">
      <c r="A16" s="78" t="inlineStr">
        <is>
          <t>Dec</t>
        </is>
      </c>
      <c r="B16" s="79">
        <f>SUMIFS(Data!$O$10:$O$5509,Data!$U$10:$U$5509,1,Data!$D$10:$D$5509,$A16,Data!$C$10:$C$5509,2025)</f>
        <v/>
      </c>
      <c r="C16" s="79">
        <f>SUMIFS(Data!$O$10:$O$5509,Data!$U$10:$U$5509,1,Data!$D$10:$D$5509,$A16,Data!$C$10:$C$5509,2026)</f>
        <v/>
      </c>
      <c r="D16" s="80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INDEX(Calc!$A$21:$A$25,MATCH(MAX(Calc!$B$21:$B$25),Calc!$B$21:$B$25,0))&amp;" leads revenue ("&amp;TEXT(IFERROR(MAX(Calc!$B$21:$B$25)/SUM(Calc!$B$21:$B$25),0),"0%")&amp;") · bars = revenue, line = margin %"</f>
        <v/>
      </c>
    </row>
    <row r="18">
      <c r="AD18">
        <f>INDEX(Calc!$A$30:$A$36,MATCH(MAX(Calc!$B$30:$B$36),Calc!$B$30:$B$36,0))&amp;" leads with "&amp;TEXT(IFERROR(MAX(Calc!$B$30:$B$36)/SUM(Calc!$B$30:$B$36),0),"0%")&amp;" · Model revenue mix"</f>
        <v/>
      </c>
    </row>
    <row r="19">
      <c r="A19" s="76" t="inlineStr">
        <is>
          <t>By region</t>
        </is>
      </c>
      <c r="AD19">
        <f>INDEX(Calc!$A$41:$A$43,MATCH(MAX(Calc!$B$41:$B$43),Calc!$B$41:$B$43,0))&amp;" leads with "&amp;TEXT(IFERROR(MAX(Calc!$B$41:$B$43)/SUM(Calc!$B$41:$B$43),0),"0%")&amp;" · Revenue by channel"</f>
        <v/>
      </c>
    </row>
    <row r="20">
      <c r="A20" s="77" t="inlineStr">
        <is>
          <t>Region</t>
        </is>
      </c>
      <c r="B20" s="77" t="inlineStr">
        <is>
          <t>Revenue</t>
        </is>
      </c>
      <c r="C20" s="77" t="inlineStr">
        <is>
          <t>Profit</t>
        </is>
      </c>
      <c r="D20" s="77" t="inlineStr">
        <is>
          <t>Margin %</t>
        </is>
      </c>
      <c r="E20" s="77" t="inlineStr">
        <is>
          <t>Share</t>
        </is>
      </c>
      <c r="AD20">
        <f>INDEX(Calc!$A$30:$A$36,MATCH(MAX(Calc!$D$30:$D$36),Calc!$D$30:$D$36,0))&amp;" leads with "&amp;TEXT(IFERROR(MAX(Calc!$D$30:$D$36)/SUM(Calc!$D$30:$D$36),0),"0%")&amp;" · Profit by model"</f>
        <v/>
      </c>
    </row>
    <row r="21">
      <c r="A21" s="78" t="inlineStr">
        <is>
          <t>Japan</t>
        </is>
      </c>
      <c r="B21" s="79">
        <f>SUMIFS(Data!$O$10:$O$5509,Data!$U$10:$U$5509,1,Data!$E$10:$E$5509,$A21)</f>
        <v/>
      </c>
      <c r="C21" s="79">
        <f>SUMIFS(Data!$Q$10:$Q$5509,Data!$U$10:$U$5509,1,Data!$E$10:$E$5509,$A21)</f>
        <v/>
      </c>
      <c r="D21" s="81">
        <f>IFERROR(C21/B21,0)</f>
        <v/>
      </c>
      <c r="E21" s="81">
        <f>IFERROR(B21/SUM(Calc!$B$21:$B$25),0)</f>
        <v/>
      </c>
      <c r="AD21">
        <f>INDEX(Calc!$A$120:$A$123,MATCH(MAX(Calc!$B$120:$B$123),Calc!$B$120:$B$123,0))&amp;" leads with "&amp;TEXT(IFERROR(MAX(Calc!$B$120:$B$123)/SUM(Calc!$B$120:$B$123),0),"0%")&amp;" · Units by powertrain"</f>
        <v/>
      </c>
    </row>
    <row r="22">
      <c r="A22" s="78" t="inlineStr">
        <is>
          <t>North America</t>
        </is>
      </c>
      <c r="B22" s="79">
        <f>SUMIFS(Data!$O$10:$O$5509,Data!$U$10:$U$5509,1,Data!$E$10:$E$5509,$A22)</f>
        <v/>
      </c>
      <c r="C22" s="79">
        <f>SUMIFS(Data!$Q$10:$Q$5509,Data!$U$10:$U$5509,1,Data!$E$10:$E$5509,$A22)</f>
        <v/>
      </c>
      <c r="D22" s="81">
        <f>IFERROR(C22/B22,0)</f>
        <v/>
      </c>
      <c r="E22" s="81">
        <f>IFERROR(B22/SUM(Calc!$B$21:$B$25),0)</f>
        <v/>
      </c>
    </row>
    <row r="23">
      <c r="A23" s="78" t="inlineStr">
        <is>
          <t>Europe</t>
        </is>
      </c>
      <c r="B23" s="79">
        <f>SUMIFS(Data!$O$10:$O$5509,Data!$U$10:$U$5509,1,Data!$E$10:$E$5509,$A23)</f>
        <v/>
      </c>
      <c r="C23" s="79">
        <f>SUMIFS(Data!$Q$10:$Q$5509,Data!$U$10:$U$5509,1,Data!$E$10:$E$5509,$A23)</f>
        <v/>
      </c>
      <c r="D23" s="81">
        <f>IFERROR(C23/B23,0)</f>
        <v/>
      </c>
      <c r="E23" s="81">
        <f>IFERROR(B23/SUM(Calc!$B$21:$B$25),0)</f>
        <v/>
      </c>
    </row>
    <row r="24">
      <c r="A24" s="78" t="inlineStr">
        <is>
          <t>Asia</t>
        </is>
      </c>
      <c r="B24" s="79">
        <f>SUMIFS(Data!$O$10:$O$5509,Data!$U$10:$U$5509,1,Data!$E$10:$E$5509,$A24)</f>
        <v/>
      </c>
      <c r="C24" s="79">
        <f>SUMIFS(Data!$Q$10:$Q$5509,Data!$U$10:$U$5509,1,Data!$E$10:$E$5509,$A24)</f>
        <v/>
      </c>
      <c r="D24" s="81">
        <f>IFERROR(C24/B24,0)</f>
        <v/>
      </c>
      <c r="E24" s="81">
        <f>IFERROR(B24/SUM(Calc!$B$21:$B$25),0)</f>
        <v/>
      </c>
    </row>
    <row r="25">
      <c r="A25" s="78" t="inlineStr">
        <is>
          <t>Middle East</t>
        </is>
      </c>
      <c r="B25" s="79">
        <f>SUMIFS(Data!$O$10:$O$5509,Data!$U$10:$U$5509,1,Data!$E$10:$E$5509,$A25)</f>
        <v/>
      </c>
      <c r="C25" s="79">
        <f>SUMIFS(Data!$Q$10:$Q$5509,Data!$U$10:$U$5509,1,Data!$E$10:$E$5509,$A25)</f>
        <v/>
      </c>
      <c r="D25" s="81">
        <f>IFERROR(C25/B25,0)</f>
        <v/>
      </c>
      <c r="E25" s="81">
        <f>IFERROR(B25/SUM(Calc!$B$21:$B$25),0)</f>
        <v/>
      </c>
    </row>
    <row r="28">
      <c r="A28" s="76" t="inlineStr">
        <is>
          <t>By model</t>
        </is>
      </c>
    </row>
    <row r="29">
      <c r="A29" s="77" t="inlineStr">
        <is>
          <t>Product</t>
        </is>
      </c>
      <c r="B29" s="77" t="inlineStr">
        <is>
          <t>Revenue</t>
        </is>
      </c>
      <c r="C29" s="77" t="inlineStr">
        <is>
          <t>Units sold</t>
        </is>
      </c>
      <c r="D29" s="77" t="inlineStr">
        <is>
          <t>Profit</t>
        </is>
      </c>
      <c r="E29" s="77" t="inlineStr">
        <is>
          <t>Margin %</t>
        </is>
      </c>
      <c r="F29" s="77" t="inlineStr">
        <is>
          <t>Rank key</t>
        </is>
      </c>
    </row>
    <row r="30">
      <c r="A30" s="78" t="inlineStr">
        <is>
          <t>Corolla</t>
        </is>
      </c>
      <c r="B30" s="79">
        <f>SUMIFS(Data!$O$10:$O$5509,Data!$U$10:$U$5509,1,Data!$G$10:$G$5509,$A30)</f>
        <v/>
      </c>
      <c r="C30" s="82">
        <f>SUMIFS(Data!$K$10:$K$5509,Data!$U$10:$U$5509,1,Data!$G$10:$G$5509,$A30)</f>
        <v/>
      </c>
      <c r="D30" s="79">
        <f>SUMIFS(Data!$Q$10:$Q$5509,Data!$U$10:$U$5509,1,Data!$G$10:$G$5509,$A30)</f>
        <v/>
      </c>
      <c r="E30" s="81">
        <f>IFERROR(D30/B30,0)</f>
        <v/>
      </c>
      <c r="F30" s="83">
        <f>B30+ROW()/1000000</f>
        <v/>
      </c>
    </row>
    <row r="31">
      <c r="A31" s="78" t="inlineStr">
        <is>
          <t>Camry</t>
        </is>
      </c>
      <c r="B31" s="79">
        <f>SUMIFS(Data!$O$10:$O$5509,Data!$U$10:$U$5509,1,Data!$G$10:$G$5509,$A31)</f>
        <v/>
      </c>
      <c r="C31" s="82">
        <f>SUMIFS(Data!$K$10:$K$5509,Data!$U$10:$U$5509,1,Data!$G$10:$G$5509,$A31)</f>
        <v/>
      </c>
      <c r="D31" s="79">
        <f>SUMIFS(Data!$Q$10:$Q$5509,Data!$U$10:$U$5509,1,Data!$G$10:$G$5509,$A31)</f>
        <v/>
      </c>
      <c r="E31" s="81">
        <f>IFERROR(D31/B31,0)</f>
        <v/>
      </c>
      <c r="F31" s="83">
        <f>B31+ROW()/1000000</f>
        <v/>
      </c>
    </row>
    <row r="32">
      <c r="A32" s="78" t="inlineStr">
        <is>
          <t>RAV4</t>
        </is>
      </c>
      <c r="B32" s="79">
        <f>SUMIFS(Data!$O$10:$O$5509,Data!$U$10:$U$5509,1,Data!$G$10:$G$5509,$A32)</f>
        <v/>
      </c>
      <c r="C32" s="82">
        <f>SUMIFS(Data!$K$10:$K$5509,Data!$U$10:$U$5509,1,Data!$G$10:$G$5509,$A32)</f>
        <v/>
      </c>
      <c r="D32" s="79">
        <f>SUMIFS(Data!$Q$10:$Q$5509,Data!$U$10:$U$5509,1,Data!$G$10:$G$5509,$A32)</f>
        <v/>
      </c>
      <c r="E32" s="81">
        <f>IFERROR(D32/B32,0)</f>
        <v/>
      </c>
      <c r="F32" s="83">
        <f>B32+ROW()/1000000</f>
        <v/>
      </c>
    </row>
    <row r="33">
      <c r="A33" s="78" t="inlineStr">
        <is>
          <t>Hilux</t>
        </is>
      </c>
      <c r="B33" s="79">
        <f>SUMIFS(Data!$O$10:$O$5509,Data!$U$10:$U$5509,1,Data!$G$10:$G$5509,$A33)</f>
        <v/>
      </c>
      <c r="C33" s="82">
        <f>SUMIFS(Data!$K$10:$K$5509,Data!$U$10:$U$5509,1,Data!$G$10:$G$5509,$A33)</f>
        <v/>
      </c>
      <c r="D33" s="79">
        <f>SUMIFS(Data!$Q$10:$Q$5509,Data!$U$10:$U$5509,1,Data!$G$10:$G$5509,$A33)</f>
        <v/>
      </c>
      <c r="E33" s="81">
        <f>IFERROR(D33/B33,0)</f>
        <v/>
      </c>
      <c r="F33" s="83">
        <f>B33+ROW()/1000000</f>
        <v/>
      </c>
    </row>
    <row r="34">
      <c r="A34" s="78" t="inlineStr">
        <is>
          <t>Prius</t>
        </is>
      </c>
      <c r="B34" s="79">
        <f>SUMIFS(Data!$O$10:$O$5509,Data!$U$10:$U$5509,1,Data!$G$10:$G$5509,$A34)</f>
        <v/>
      </c>
      <c r="C34" s="82">
        <f>SUMIFS(Data!$K$10:$K$5509,Data!$U$10:$U$5509,1,Data!$G$10:$G$5509,$A34)</f>
        <v/>
      </c>
      <c r="D34" s="79">
        <f>SUMIFS(Data!$Q$10:$Q$5509,Data!$U$10:$U$5509,1,Data!$G$10:$G$5509,$A34)</f>
        <v/>
      </c>
      <c r="E34" s="81">
        <f>IFERROR(D34/B34,0)</f>
        <v/>
      </c>
      <c r="F34" s="83">
        <f>B34+ROW()/1000000</f>
        <v/>
      </c>
    </row>
    <row r="35">
      <c r="A35" s="78" t="inlineStr">
        <is>
          <t>Land Cruiser</t>
        </is>
      </c>
      <c r="B35" s="79">
        <f>SUMIFS(Data!$O$10:$O$5509,Data!$U$10:$U$5509,1,Data!$G$10:$G$5509,$A35)</f>
        <v/>
      </c>
      <c r="C35" s="82">
        <f>SUMIFS(Data!$K$10:$K$5509,Data!$U$10:$U$5509,1,Data!$G$10:$G$5509,$A35)</f>
        <v/>
      </c>
      <c r="D35" s="79">
        <f>SUMIFS(Data!$Q$10:$Q$5509,Data!$U$10:$U$5509,1,Data!$G$10:$G$5509,$A35)</f>
        <v/>
      </c>
      <c r="E35" s="81">
        <f>IFERROR(D35/B35,0)</f>
        <v/>
      </c>
      <c r="F35" s="83">
        <f>B35+ROW()/1000000</f>
        <v/>
      </c>
    </row>
    <row r="36">
      <c r="A36" s="78" t="inlineStr">
        <is>
          <t>bZ4X</t>
        </is>
      </c>
      <c r="B36" s="79">
        <f>SUMIFS(Data!$O$10:$O$5509,Data!$U$10:$U$5509,1,Data!$G$10:$G$5509,$A36)</f>
        <v/>
      </c>
      <c r="C36" s="82">
        <f>SUMIFS(Data!$K$10:$K$5509,Data!$U$10:$U$5509,1,Data!$G$10:$G$5509,$A36)</f>
        <v/>
      </c>
      <c r="D36" s="79">
        <f>SUMIFS(Data!$Q$10:$Q$5509,Data!$U$10:$U$5509,1,Data!$G$10:$G$5509,$A36)</f>
        <v/>
      </c>
      <c r="E36" s="81">
        <f>IFERROR(D36/B36,0)</f>
        <v/>
      </c>
      <c r="F36" s="83">
        <f>B36+ROW()/1000000</f>
        <v/>
      </c>
    </row>
    <row r="39">
      <c r="A39" s="76" t="inlineStr">
        <is>
          <t>By channel</t>
        </is>
      </c>
    </row>
    <row r="40">
      <c r="A40" s="77" t="inlineStr">
        <is>
          <t>Channel</t>
        </is>
      </c>
      <c r="B40" s="77" t="inlineStr">
        <is>
          <t>Revenue</t>
        </is>
      </c>
      <c r="C40" s="77" t="inlineStr">
        <is>
          <t>Margin %</t>
        </is>
      </c>
    </row>
    <row r="41">
      <c r="A41" s="78" t="inlineStr">
        <is>
          <t>Dealer retail</t>
        </is>
      </c>
      <c r="B41" s="79">
        <f>SUMIFS(Data!$O$10:$O$5509,Data!$U$10:$U$5509,1,Data!$H$10:$H$5509,$A41)</f>
        <v/>
      </c>
      <c r="C41" s="81">
        <f>IFERROR(SUMIFS(Data!$Q$10:$Q$5509,Data!$U$10:$U$5509,1,Data!$H$10:$H$5509,$A41)/B41,0)</f>
        <v/>
      </c>
    </row>
    <row r="42">
      <c r="A42" s="78" t="inlineStr">
        <is>
          <t>Fleet</t>
        </is>
      </c>
      <c r="B42" s="79">
        <f>SUMIFS(Data!$O$10:$O$5509,Data!$U$10:$U$5509,1,Data!$H$10:$H$5509,$A42)</f>
        <v/>
      </c>
      <c r="C42" s="81">
        <f>IFERROR(SUMIFS(Data!$Q$10:$Q$5509,Data!$U$10:$U$5509,1,Data!$H$10:$H$5509,$A42)/B42,0)</f>
        <v/>
      </c>
    </row>
    <row r="43">
      <c r="A43" s="78" t="inlineStr">
        <is>
          <t>Online reservation</t>
        </is>
      </c>
      <c r="B43" s="79">
        <f>SUMIFS(Data!$O$10:$O$5509,Data!$U$10:$U$5509,1,Data!$H$10:$H$5509,$A43)</f>
        <v/>
      </c>
      <c r="C43" s="81">
        <f>IFERROR(SUMIFS(Data!$Q$10:$Q$5509,Data!$U$10:$U$5509,1,Data!$H$10:$H$5509,$A43)/B43,0)</f>
        <v/>
      </c>
    </row>
    <row r="46">
      <c r="A46" s="76" t="inlineStr">
        <is>
          <t>By dealer (dealer performance)</t>
        </is>
      </c>
    </row>
    <row r="47">
      <c r="A47" s="77" t="inlineStr">
        <is>
          <t>Dealer</t>
        </is>
      </c>
      <c r="B47" s="77" t="inlineStr">
        <is>
          <t>Units</t>
        </is>
      </c>
      <c r="C47" s="77" t="inlineStr">
        <is>
          <t>Revenue</t>
        </is>
      </c>
      <c r="D47" s="77" t="inlineStr">
        <is>
          <t>Hybrid+EV %</t>
        </is>
      </c>
      <c r="E47" s="77" t="inlineStr">
        <is>
          <t>Rank key</t>
        </is>
      </c>
    </row>
    <row r="48">
      <c r="A48" s="78" t="inlineStr">
        <is>
          <t>BE-01</t>
        </is>
      </c>
      <c r="B48" s="82">
        <f>SUMIFS(Data!$K$10:$K$5509,Data!$U$10:$U$5509,1,Data!$R$10:$R$5509,$A48)</f>
        <v/>
      </c>
      <c r="C48" s="79">
        <f>SUMIFS(Data!$O$10:$O$5509,Data!$U$10:$U$5509,1,Data!$R$10:$R$5509,$A48)</f>
        <v/>
      </c>
      <c r="D48" s="81">
        <f>IFERROR((SUMIFS(Data!$K$10:$K$5509,Data!$U$10:$U$5509,1,Data!$R$10:$R$5509,$A48,Data!$S$10:$S$5509,"Hybrid")+SUMIFS(Data!$K$10:$K$5509,Data!$U$10:$U$5509,1,Data!$R$10:$R$5509,$A48,Data!$S$10:$S$5509,"EV"))/B48,0)</f>
        <v/>
      </c>
      <c r="E48" s="83">
        <f>B48+ROW()/1000000</f>
        <v/>
      </c>
    </row>
    <row r="49">
      <c r="A49" s="78" t="inlineStr">
        <is>
          <t>BE-02</t>
        </is>
      </c>
      <c r="B49" s="82">
        <f>SUMIFS(Data!$K$10:$K$5509,Data!$U$10:$U$5509,1,Data!$R$10:$R$5509,$A49)</f>
        <v/>
      </c>
      <c r="C49" s="79">
        <f>SUMIFS(Data!$O$10:$O$5509,Data!$U$10:$U$5509,1,Data!$R$10:$R$5509,$A49)</f>
        <v/>
      </c>
      <c r="D49" s="81">
        <f>IFERROR((SUMIFS(Data!$K$10:$K$5509,Data!$U$10:$U$5509,1,Data!$R$10:$R$5509,$A49,Data!$S$10:$S$5509,"Hybrid")+SUMIFS(Data!$K$10:$K$5509,Data!$U$10:$U$5509,1,Data!$R$10:$R$5509,$A49,Data!$S$10:$S$5509,"EV"))/B49,0)</f>
        <v/>
      </c>
      <c r="E49" s="83">
        <f>B49+ROW()/1000000</f>
        <v/>
      </c>
    </row>
    <row r="50">
      <c r="A50" s="78" t="inlineStr">
        <is>
          <t>BE-03</t>
        </is>
      </c>
      <c r="B50" s="82">
        <f>SUMIFS(Data!$K$10:$K$5509,Data!$U$10:$U$5509,1,Data!$R$10:$R$5509,$A50)</f>
        <v/>
      </c>
      <c r="C50" s="79">
        <f>SUMIFS(Data!$O$10:$O$5509,Data!$U$10:$U$5509,1,Data!$R$10:$R$5509,$A50)</f>
        <v/>
      </c>
      <c r="D50" s="81">
        <f>IFERROR((SUMIFS(Data!$K$10:$K$5509,Data!$U$10:$U$5509,1,Data!$R$10:$R$5509,$A50,Data!$S$10:$S$5509,"Hybrid")+SUMIFS(Data!$K$10:$K$5509,Data!$U$10:$U$5509,1,Data!$R$10:$R$5509,$A50,Data!$S$10:$S$5509,"EV"))/B50,0)</f>
        <v/>
      </c>
      <c r="E50" s="83">
        <f>B50+ROW()/1000000</f>
        <v/>
      </c>
    </row>
    <row r="51">
      <c r="A51" s="78" t="inlineStr">
        <is>
          <t>BE-04</t>
        </is>
      </c>
      <c r="B51" s="82">
        <f>SUMIFS(Data!$K$10:$K$5509,Data!$U$10:$U$5509,1,Data!$R$10:$R$5509,$A51)</f>
        <v/>
      </c>
      <c r="C51" s="79">
        <f>SUMIFS(Data!$O$10:$O$5509,Data!$U$10:$U$5509,1,Data!$R$10:$R$5509,$A51)</f>
        <v/>
      </c>
      <c r="D51" s="81">
        <f>IFERROR((SUMIFS(Data!$K$10:$K$5509,Data!$U$10:$U$5509,1,Data!$R$10:$R$5509,$A51,Data!$S$10:$S$5509,"Hybrid")+SUMIFS(Data!$K$10:$K$5509,Data!$U$10:$U$5509,1,Data!$R$10:$R$5509,$A51,Data!$S$10:$S$5509,"EV"))/B51,0)</f>
        <v/>
      </c>
      <c r="E51" s="83">
        <f>B51+ROW()/1000000</f>
        <v/>
      </c>
    </row>
    <row r="52">
      <c r="A52" s="78" t="inlineStr">
        <is>
          <t>BK-01</t>
        </is>
      </c>
      <c r="B52" s="82">
        <f>SUMIFS(Data!$K$10:$K$5509,Data!$U$10:$U$5509,1,Data!$R$10:$R$5509,$A52)</f>
        <v/>
      </c>
      <c r="C52" s="79">
        <f>SUMIFS(Data!$O$10:$O$5509,Data!$U$10:$U$5509,1,Data!$R$10:$R$5509,$A52)</f>
        <v/>
      </c>
      <c r="D52" s="81">
        <f>IFERROR((SUMIFS(Data!$K$10:$K$5509,Data!$U$10:$U$5509,1,Data!$R$10:$R$5509,$A52,Data!$S$10:$S$5509,"Hybrid")+SUMIFS(Data!$K$10:$K$5509,Data!$U$10:$U$5509,1,Data!$R$10:$R$5509,$A52,Data!$S$10:$S$5509,"EV"))/B52,0)</f>
        <v/>
      </c>
      <c r="E52" s="83">
        <f>B52+ROW()/1000000</f>
        <v/>
      </c>
    </row>
    <row r="53">
      <c r="A53" s="78" t="inlineStr">
        <is>
          <t>BK-02</t>
        </is>
      </c>
      <c r="B53" s="82">
        <f>SUMIFS(Data!$K$10:$K$5509,Data!$U$10:$U$5509,1,Data!$R$10:$R$5509,$A53)</f>
        <v/>
      </c>
      <c r="C53" s="79">
        <f>SUMIFS(Data!$O$10:$O$5509,Data!$U$10:$U$5509,1,Data!$R$10:$R$5509,$A53)</f>
        <v/>
      </c>
      <c r="D53" s="81">
        <f>IFERROR((SUMIFS(Data!$K$10:$K$5509,Data!$U$10:$U$5509,1,Data!$R$10:$R$5509,$A53,Data!$S$10:$S$5509,"Hybrid")+SUMIFS(Data!$K$10:$K$5509,Data!$U$10:$U$5509,1,Data!$R$10:$R$5509,$A53,Data!$S$10:$S$5509,"EV"))/B53,0)</f>
        <v/>
      </c>
      <c r="E53" s="83">
        <f>B53+ROW()/1000000</f>
        <v/>
      </c>
    </row>
    <row r="54">
      <c r="A54" s="78" t="inlineStr">
        <is>
          <t>BK-03</t>
        </is>
      </c>
      <c r="B54" s="82">
        <f>SUMIFS(Data!$K$10:$K$5509,Data!$U$10:$U$5509,1,Data!$R$10:$R$5509,$A54)</f>
        <v/>
      </c>
      <c r="C54" s="79">
        <f>SUMIFS(Data!$O$10:$O$5509,Data!$U$10:$U$5509,1,Data!$R$10:$R$5509,$A54)</f>
        <v/>
      </c>
      <c r="D54" s="81">
        <f>IFERROR((SUMIFS(Data!$K$10:$K$5509,Data!$U$10:$U$5509,1,Data!$R$10:$R$5509,$A54,Data!$S$10:$S$5509,"Hybrid")+SUMIFS(Data!$K$10:$K$5509,Data!$U$10:$U$5509,1,Data!$R$10:$R$5509,$A54,Data!$S$10:$S$5509,"EV"))/B54,0)</f>
        <v/>
      </c>
      <c r="E54" s="83">
        <f>B54+ROW()/1000000</f>
        <v/>
      </c>
    </row>
    <row r="55">
      <c r="A55" s="78" t="inlineStr">
        <is>
          <t>BK-04</t>
        </is>
      </c>
      <c r="B55" s="82">
        <f>SUMIFS(Data!$K$10:$K$5509,Data!$U$10:$U$5509,1,Data!$R$10:$R$5509,$A55)</f>
        <v/>
      </c>
      <c r="C55" s="79">
        <f>SUMIFS(Data!$O$10:$O$5509,Data!$U$10:$U$5509,1,Data!$R$10:$R$5509,$A55)</f>
        <v/>
      </c>
      <c r="D55" s="81">
        <f>IFERROR((SUMIFS(Data!$K$10:$K$5509,Data!$U$10:$U$5509,1,Data!$R$10:$R$5509,$A55,Data!$S$10:$S$5509,"Hybrid")+SUMIFS(Data!$K$10:$K$5509,Data!$U$10:$U$5509,1,Data!$R$10:$R$5509,$A55,Data!$S$10:$S$5509,"EV"))/B55,0)</f>
        <v/>
      </c>
      <c r="E55" s="83">
        <f>B55+ROW()/1000000</f>
        <v/>
      </c>
    </row>
    <row r="56">
      <c r="A56" s="78" t="inlineStr">
        <is>
          <t>BL-01</t>
        </is>
      </c>
      <c r="B56" s="82">
        <f>SUMIFS(Data!$K$10:$K$5509,Data!$U$10:$U$5509,1,Data!$R$10:$R$5509,$A56)</f>
        <v/>
      </c>
      <c r="C56" s="79">
        <f>SUMIFS(Data!$O$10:$O$5509,Data!$U$10:$U$5509,1,Data!$R$10:$R$5509,$A56)</f>
        <v/>
      </c>
      <c r="D56" s="81">
        <f>IFERROR((SUMIFS(Data!$K$10:$K$5509,Data!$U$10:$U$5509,1,Data!$R$10:$R$5509,$A56,Data!$S$10:$S$5509,"Hybrid")+SUMIFS(Data!$K$10:$K$5509,Data!$U$10:$U$5509,1,Data!$R$10:$R$5509,$A56,Data!$S$10:$S$5509,"EV"))/B56,0)</f>
        <v/>
      </c>
      <c r="E56" s="83">
        <f>B56+ROW()/1000000</f>
        <v/>
      </c>
    </row>
    <row r="57">
      <c r="A57" s="78" t="inlineStr">
        <is>
          <t>BL-02</t>
        </is>
      </c>
      <c r="B57" s="82">
        <f>SUMIFS(Data!$K$10:$K$5509,Data!$U$10:$U$5509,1,Data!$R$10:$R$5509,$A57)</f>
        <v/>
      </c>
      <c r="C57" s="79">
        <f>SUMIFS(Data!$O$10:$O$5509,Data!$U$10:$U$5509,1,Data!$R$10:$R$5509,$A57)</f>
        <v/>
      </c>
      <c r="D57" s="81">
        <f>IFERROR((SUMIFS(Data!$K$10:$K$5509,Data!$U$10:$U$5509,1,Data!$R$10:$R$5509,$A57,Data!$S$10:$S$5509,"Hybrid")+SUMIFS(Data!$K$10:$K$5509,Data!$U$10:$U$5509,1,Data!$R$10:$R$5509,$A57,Data!$S$10:$S$5509,"EV"))/B57,0)</f>
        <v/>
      </c>
      <c r="E57" s="83">
        <f>B57+ROW()/1000000</f>
        <v/>
      </c>
    </row>
    <row r="58">
      <c r="A58" s="78" t="inlineStr">
        <is>
          <t>BL-03</t>
        </is>
      </c>
      <c r="B58" s="82">
        <f>SUMIFS(Data!$K$10:$K$5509,Data!$U$10:$U$5509,1,Data!$R$10:$R$5509,$A58)</f>
        <v/>
      </c>
      <c r="C58" s="79">
        <f>SUMIFS(Data!$O$10:$O$5509,Data!$U$10:$U$5509,1,Data!$R$10:$R$5509,$A58)</f>
        <v/>
      </c>
      <c r="D58" s="81">
        <f>IFERROR((SUMIFS(Data!$K$10:$K$5509,Data!$U$10:$U$5509,1,Data!$R$10:$R$5509,$A58,Data!$S$10:$S$5509,"Hybrid")+SUMIFS(Data!$K$10:$K$5509,Data!$U$10:$U$5509,1,Data!$R$10:$R$5509,$A58,Data!$S$10:$S$5509,"EV"))/B58,0)</f>
        <v/>
      </c>
      <c r="E58" s="83">
        <f>B58+ROW()/1000000</f>
        <v/>
      </c>
    </row>
    <row r="59">
      <c r="A59" s="78" t="inlineStr">
        <is>
          <t>BL-04</t>
        </is>
      </c>
      <c r="B59" s="82">
        <f>SUMIFS(Data!$K$10:$K$5509,Data!$U$10:$U$5509,1,Data!$R$10:$R$5509,$A59)</f>
        <v/>
      </c>
      <c r="C59" s="79">
        <f>SUMIFS(Data!$O$10:$O$5509,Data!$U$10:$U$5509,1,Data!$R$10:$R$5509,$A59)</f>
        <v/>
      </c>
      <c r="D59" s="81">
        <f>IFERROR((SUMIFS(Data!$K$10:$K$5509,Data!$U$10:$U$5509,1,Data!$R$10:$R$5509,$A59,Data!$S$10:$S$5509,"Hybrid")+SUMIFS(Data!$K$10:$K$5509,Data!$U$10:$U$5509,1,Data!$R$10:$R$5509,$A59,Data!$S$10:$S$5509,"EV"))/B59,0)</f>
        <v/>
      </c>
      <c r="E59" s="83">
        <f>B59+ROW()/1000000</f>
        <v/>
      </c>
    </row>
    <row r="60">
      <c r="A60" s="78" t="inlineStr">
        <is>
          <t>DB-01</t>
        </is>
      </c>
      <c r="B60" s="82">
        <f>SUMIFS(Data!$K$10:$K$5509,Data!$U$10:$U$5509,1,Data!$R$10:$R$5509,$A60)</f>
        <v/>
      </c>
      <c r="C60" s="79">
        <f>SUMIFS(Data!$O$10:$O$5509,Data!$U$10:$U$5509,1,Data!$R$10:$R$5509,$A60)</f>
        <v/>
      </c>
      <c r="D60" s="81">
        <f>IFERROR((SUMIFS(Data!$K$10:$K$5509,Data!$U$10:$U$5509,1,Data!$R$10:$R$5509,$A60,Data!$S$10:$S$5509,"Hybrid")+SUMIFS(Data!$K$10:$K$5509,Data!$U$10:$U$5509,1,Data!$R$10:$R$5509,$A60,Data!$S$10:$S$5509,"EV"))/B60,0)</f>
        <v/>
      </c>
      <c r="E60" s="83">
        <f>B60+ROW()/1000000</f>
        <v/>
      </c>
    </row>
    <row r="61">
      <c r="A61" s="78" t="inlineStr">
        <is>
          <t>DB-02</t>
        </is>
      </c>
      <c r="B61" s="82">
        <f>SUMIFS(Data!$K$10:$K$5509,Data!$U$10:$U$5509,1,Data!$R$10:$R$5509,$A61)</f>
        <v/>
      </c>
      <c r="C61" s="79">
        <f>SUMIFS(Data!$O$10:$O$5509,Data!$U$10:$U$5509,1,Data!$R$10:$R$5509,$A61)</f>
        <v/>
      </c>
      <c r="D61" s="81">
        <f>IFERROR((SUMIFS(Data!$K$10:$K$5509,Data!$U$10:$U$5509,1,Data!$R$10:$R$5509,$A61,Data!$S$10:$S$5509,"Hybrid")+SUMIFS(Data!$K$10:$K$5509,Data!$U$10:$U$5509,1,Data!$R$10:$R$5509,$A61,Data!$S$10:$S$5509,"EV"))/B61,0)</f>
        <v/>
      </c>
      <c r="E61" s="83">
        <f>B61+ROW()/1000000</f>
        <v/>
      </c>
    </row>
    <row r="62">
      <c r="A62" s="78" t="inlineStr">
        <is>
          <t>DB-03</t>
        </is>
      </c>
      <c r="B62" s="82">
        <f>SUMIFS(Data!$K$10:$K$5509,Data!$U$10:$U$5509,1,Data!$R$10:$R$5509,$A62)</f>
        <v/>
      </c>
      <c r="C62" s="79">
        <f>SUMIFS(Data!$O$10:$O$5509,Data!$U$10:$U$5509,1,Data!$R$10:$R$5509,$A62)</f>
        <v/>
      </c>
      <c r="D62" s="81">
        <f>IFERROR((SUMIFS(Data!$K$10:$K$5509,Data!$U$10:$U$5509,1,Data!$R$10:$R$5509,$A62,Data!$S$10:$S$5509,"Hybrid")+SUMIFS(Data!$K$10:$K$5509,Data!$U$10:$U$5509,1,Data!$R$10:$R$5509,$A62,Data!$S$10:$S$5509,"EV"))/B62,0)</f>
        <v/>
      </c>
      <c r="E62" s="83">
        <f>B62+ROW()/1000000</f>
        <v/>
      </c>
    </row>
    <row r="63">
      <c r="A63" s="78" t="inlineStr">
        <is>
          <t>DB-04</t>
        </is>
      </c>
      <c r="B63" s="82">
        <f>SUMIFS(Data!$K$10:$K$5509,Data!$U$10:$U$5509,1,Data!$R$10:$R$5509,$A63)</f>
        <v/>
      </c>
      <c r="C63" s="79">
        <f>SUMIFS(Data!$O$10:$O$5509,Data!$U$10:$U$5509,1,Data!$R$10:$R$5509,$A63)</f>
        <v/>
      </c>
      <c r="D63" s="81">
        <f>IFERROR((SUMIFS(Data!$K$10:$K$5509,Data!$U$10:$U$5509,1,Data!$R$10:$R$5509,$A63,Data!$S$10:$S$5509,"Hybrid")+SUMIFS(Data!$K$10:$K$5509,Data!$U$10:$U$5509,1,Data!$R$10:$R$5509,$A63,Data!$S$10:$S$5509,"EV"))/B63,0)</f>
        <v/>
      </c>
      <c r="E63" s="83">
        <f>B63+ROW()/1000000</f>
        <v/>
      </c>
    </row>
    <row r="64">
      <c r="A64" s="78" t="inlineStr">
        <is>
          <t>DL-01</t>
        </is>
      </c>
      <c r="B64" s="82">
        <f>SUMIFS(Data!$K$10:$K$5509,Data!$U$10:$U$5509,1,Data!$R$10:$R$5509,$A64)</f>
        <v/>
      </c>
      <c r="C64" s="79">
        <f>SUMIFS(Data!$O$10:$O$5509,Data!$U$10:$U$5509,1,Data!$R$10:$R$5509,$A64)</f>
        <v/>
      </c>
      <c r="D64" s="81">
        <f>IFERROR((SUMIFS(Data!$K$10:$K$5509,Data!$U$10:$U$5509,1,Data!$R$10:$R$5509,$A64,Data!$S$10:$S$5509,"Hybrid")+SUMIFS(Data!$K$10:$K$5509,Data!$U$10:$U$5509,1,Data!$R$10:$R$5509,$A64,Data!$S$10:$S$5509,"EV"))/B64,0)</f>
        <v/>
      </c>
      <c r="E64" s="83">
        <f>B64+ROW()/1000000</f>
        <v/>
      </c>
    </row>
    <row r="65">
      <c r="A65" s="78" t="inlineStr">
        <is>
          <t>DL-02</t>
        </is>
      </c>
      <c r="B65" s="82">
        <f>SUMIFS(Data!$K$10:$K$5509,Data!$U$10:$U$5509,1,Data!$R$10:$R$5509,$A65)</f>
        <v/>
      </c>
      <c r="C65" s="79">
        <f>SUMIFS(Data!$O$10:$O$5509,Data!$U$10:$U$5509,1,Data!$R$10:$R$5509,$A65)</f>
        <v/>
      </c>
      <c r="D65" s="81">
        <f>IFERROR((SUMIFS(Data!$K$10:$K$5509,Data!$U$10:$U$5509,1,Data!$R$10:$R$5509,$A65,Data!$S$10:$S$5509,"Hybrid")+SUMIFS(Data!$K$10:$K$5509,Data!$U$10:$U$5509,1,Data!$R$10:$R$5509,$A65,Data!$S$10:$S$5509,"EV"))/B65,0)</f>
        <v/>
      </c>
      <c r="E65" s="83">
        <f>B65+ROW()/1000000</f>
        <v/>
      </c>
    </row>
    <row r="66">
      <c r="A66" s="78" t="inlineStr">
        <is>
          <t>DL-03</t>
        </is>
      </c>
      <c r="B66" s="82">
        <f>SUMIFS(Data!$K$10:$K$5509,Data!$U$10:$U$5509,1,Data!$R$10:$R$5509,$A66)</f>
        <v/>
      </c>
      <c r="C66" s="79">
        <f>SUMIFS(Data!$O$10:$O$5509,Data!$U$10:$U$5509,1,Data!$R$10:$R$5509,$A66)</f>
        <v/>
      </c>
      <c r="D66" s="81">
        <f>IFERROR((SUMIFS(Data!$K$10:$K$5509,Data!$U$10:$U$5509,1,Data!$R$10:$R$5509,$A66,Data!$S$10:$S$5509,"Hybrid")+SUMIFS(Data!$K$10:$K$5509,Data!$U$10:$U$5509,1,Data!$R$10:$R$5509,$A66,Data!$S$10:$S$5509,"EV"))/B66,0)</f>
        <v/>
      </c>
      <c r="E66" s="83">
        <f>B66+ROW()/1000000</f>
        <v/>
      </c>
    </row>
    <row r="67">
      <c r="A67" s="78" t="inlineStr">
        <is>
          <t>DL-04</t>
        </is>
      </c>
      <c r="B67" s="82">
        <f>SUMIFS(Data!$K$10:$K$5509,Data!$U$10:$U$5509,1,Data!$R$10:$R$5509,$A67)</f>
        <v/>
      </c>
      <c r="C67" s="79">
        <f>SUMIFS(Data!$O$10:$O$5509,Data!$U$10:$U$5509,1,Data!$R$10:$R$5509,$A67)</f>
        <v/>
      </c>
      <c r="D67" s="81">
        <f>IFERROR((SUMIFS(Data!$K$10:$K$5509,Data!$U$10:$U$5509,1,Data!$R$10:$R$5509,$A67,Data!$S$10:$S$5509,"Hybrid")+SUMIFS(Data!$K$10:$K$5509,Data!$U$10:$U$5509,1,Data!$R$10:$R$5509,$A67,Data!$S$10:$S$5509,"EV"))/B67,0)</f>
        <v/>
      </c>
      <c r="E67" s="83">
        <f>B67+ROW()/1000000</f>
        <v/>
      </c>
    </row>
    <row r="68">
      <c r="A68" s="78" t="inlineStr">
        <is>
          <t>JK-01</t>
        </is>
      </c>
      <c r="B68" s="82">
        <f>SUMIFS(Data!$K$10:$K$5509,Data!$U$10:$U$5509,1,Data!$R$10:$R$5509,$A68)</f>
        <v/>
      </c>
      <c r="C68" s="79">
        <f>SUMIFS(Data!$O$10:$O$5509,Data!$U$10:$U$5509,1,Data!$R$10:$R$5509,$A68)</f>
        <v/>
      </c>
      <c r="D68" s="81">
        <f>IFERROR((SUMIFS(Data!$K$10:$K$5509,Data!$U$10:$U$5509,1,Data!$R$10:$R$5509,$A68,Data!$S$10:$S$5509,"Hybrid")+SUMIFS(Data!$K$10:$K$5509,Data!$U$10:$U$5509,1,Data!$R$10:$R$5509,$A68,Data!$S$10:$S$5509,"EV"))/B68,0)</f>
        <v/>
      </c>
      <c r="E68" s="83">
        <f>B68+ROW()/1000000</f>
        <v/>
      </c>
    </row>
    <row r="69">
      <c r="A69" s="78" t="inlineStr">
        <is>
          <t>JK-02</t>
        </is>
      </c>
      <c r="B69" s="82">
        <f>SUMIFS(Data!$K$10:$K$5509,Data!$U$10:$U$5509,1,Data!$R$10:$R$5509,$A69)</f>
        <v/>
      </c>
      <c r="C69" s="79">
        <f>SUMIFS(Data!$O$10:$O$5509,Data!$U$10:$U$5509,1,Data!$R$10:$R$5509,$A69)</f>
        <v/>
      </c>
      <c r="D69" s="81">
        <f>IFERROR((SUMIFS(Data!$K$10:$K$5509,Data!$U$10:$U$5509,1,Data!$R$10:$R$5509,$A69,Data!$S$10:$S$5509,"Hybrid")+SUMIFS(Data!$K$10:$K$5509,Data!$U$10:$U$5509,1,Data!$R$10:$R$5509,$A69,Data!$S$10:$S$5509,"EV"))/B69,0)</f>
        <v/>
      </c>
      <c r="E69" s="83">
        <f>B69+ROW()/1000000</f>
        <v/>
      </c>
    </row>
    <row r="70">
      <c r="A70" s="78" t="inlineStr">
        <is>
          <t>JK-03</t>
        </is>
      </c>
      <c r="B70" s="82">
        <f>SUMIFS(Data!$K$10:$K$5509,Data!$U$10:$U$5509,1,Data!$R$10:$R$5509,$A70)</f>
        <v/>
      </c>
      <c r="C70" s="79">
        <f>SUMIFS(Data!$O$10:$O$5509,Data!$U$10:$U$5509,1,Data!$R$10:$R$5509,$A70)</f>
        <v/>
      </c>
      <c r="D70" s="81">
        <f>IFERROR((SUMIFS(Data!$K$10:$K$5509,Data!$U$10:$U$5509,1,Data!$R$10:$R$5509,$A70,Data!$S$10:$S$5509,"Hybrid")+SUMIFS(Data!$K$10:$K$5509,Data!$U$10:$U$5509,1,Data!$R$10:$R$5509,$A70,Data!$S$10:$S$5509,"EV"))/B70,0)</f>
        <v/>
      </c>
      <c r="E70" s="83">
        <f>B70+ROW()/1000000</f>
        <v/>
      </c>
    </row>
    <row r="71">
      <c r="A71" s="78" t="inlineStr">
        <is>
          <t>JK-04</t>
        </is>
      </c>
      <c r="B71" s="82">
        <f>SUMIFS(Data!$K$10:$K$5509,Data!$U$10:$U$5509,1,Data!$R$10:$R$5509,$A71)</f>
        <v/>
      </c>
      <c r="C71" s="79">
        <f>SUMIFS(Data!$O$10:$O$5509,Data!$U$10:$U$5509,1,Data!$R$10:$R$5509,$A71)</f>
        <v/>
      </c>
      <c r="D71" s="81">
        <f>IFERROR((SUMIFS(Data!$K$10:$K$5509,Data!$U$10:$U$5509,1,Data!$R$10:$R$5509,$A71,Data!$S$10:$S$5509,"Hybrid")+SUMIFS(Data!$K$10:$K$5509,Data!$U$10:$U$5509,1,Data!$R$10:$R$5509,$A71,Data!$S$10:$S$5509,"EV"))/B71,0)</f>
        <v/>
      </c>
      <c r="E71" s="83">
        <f>B71+ROW()/1000000</f>
        <v/>
      </c>
    </row>
    <row r="72">
      <c r="A72" s="78" t="inlineStr">
        <is>
          <t>LA-01</t>
        </is>
      </c>
      <c r="B72" s="82">
        <f>SUMIFS(Data!$K$10:$K$5509,Data!$U$10:$U$5509,1,Data!$R$10:$R$5509,$A72)</f>
        <v/>
      </c>
      <c r="C72" s="79">
        <f>SUMIFS(Data!$O$10:$O$5509,Data!$U$10:$U$5509,1,Data!$R$10:$R$5509,$A72)</f>
        <v/>
      </c>
      <c r="D72" s="81">
        <f>IFERROR((SUMIFS(Data!$K$10:$K$5509,Data!$U$10:$U$5509,1,Data!$R$10:$R$5509,$A72,Data!$S$10:$S$5509,"Hybrid")+SUMIFS(Data!$K$10:$K$5509,Data!$U$10:$U$5509,1,Data!$R$10:$R$5509,$A72,Data!$S$10:$S$5509,"EV"))/B72,0)</f>
        <v/>
      </c>
      <c r="E72" s="83">
        <f>B72+ROW()/1000000</f>
        <v/>
      </c>
    </row>
    <row r="73">
      <c r="A73" s="78" t="inlineStr">
        <is>
          <t>LA-02</t>
        </is>
      </c>
      <c r="B73" s="82">
        <f>SUMIFS(Data!$K$10:$K$5509,Data!$U$10:$U$5509,1,Data!$R$10:$R$5509,$A73)</f>
        <v/>
      </c>
      <c r="C73" s="79">
        <f>SUMIFS(Data!$O$10:$O$5509,Data!$U$10:$U$5509,1,Data!$R$10:$R$5509,$A73)</f>
        <v/>
      </c>
      <c r="D73" s="81">
        <f>IFERROR((SUMIFS(Data!$K$10:$K$5509,Data!$U$10:$U$5509,1,Data!$R$10:$R$5509,$A73,Data!$S$10:$S$5509,"Hybrid")+SUMIFS(Data!$K$10:$K$5509,Data!$U$10:$U$5509,1,Data!$R$10:$R$5509,$A73,Data!$S$10:$S$5509,"EV"))/B73,0)</f>
        <v/>
      </c>
      <c r="E73" s="83">
        <f>B73+ROW()/1000000</f>
        <v/>
      </c>
    </row>
    <row r="74">
      <c r="A74" s="78" t="inlineStr">
        <is>
          <t>LA-03</t>
        </is>
      </c>
      <c r="B74" s="82">
        <f>SUMIFS(Data!$K$10:$K$5509,Data!$U$10:$U$5509,1,Data!$R$10:$R$5509,$A74)</f>
        <v/>
      </c>
      <c r="C74" s="79">
        <f>SUMIFS(Data!$O$10:$O$5509,Data!$U$10:$U$5509,1,Data!$R$10:$R$5509,$A74)</f>
        <v/>
      </c>
      <c r="D74" s="81">
        <f>IFERROR((SUMIFS(Data!$K$10:$K$5509,Data!$U$10:$U$5509,1,Data!$R$10:$R$5509,$A74,Data!$S$10:$S$5509,"Hybrid")+SUMIFS(Data!$K$10:$K$5509,Data!$U$10:$U$5509,1,Data!$R$10:$R$5509,$A74,Data!$S$10:$S$5509,"EV"))/B74,0)</f>
        <v/>
      </c>
      <c r="E74" s="83">
        <f>B74+ROW()/1000000</f>
        <v/>
      </c>
    </row>
    <row r="75">
      <c r="A75" s="78" t="inlineStr">
        <is>
          <t>LA-04</t>
        </is>
      </c>
      <c r="B75" s="82">
        <f>SUMIFS(Data!$K$10:$K$5509,Data!$U$10:$U$5509,1,Data!$R$10:$R$5509,$A75)</f>
        <v/>
      </c>
      <c r="C75" s="79">
        <f>SUMIFS(Data!$O$10:$O$5509,Data!$U$10:$U$5509,1,Data!$R$10:$R$5509,$A75)</f>
        <v/>
      </c>
      <c r="D75" s="81">
        <f>IFERROR((SUMIFS(Data!$K$10:$K$5509,Data!$U$10:$U$5509,1,Data!$R$10:$R$5509,$A75,Data!$S$10:$S$5509,"Hybrid")+SUMIFS(Data!$K$10:$K$5509,Data!$U$10:$U$5509,1,Data!$R$10:$R$5509,$A75,Data!$S$10:$S$5509,"EV"))/B75,0)</f>
        <v/>
      </c>
      <c r="E75" s="83">
        <f>B75+ROW()/1000000</f>
        <v/>
      </c>
    </row>
    <row r="76">
      <c r="A76" s="78" t="inlineStr">
        <is>
          <t>LN-01</t>
        </is>
      </c>
      <c r="B76" s="82">
        <f>SUMIFS(Data!$K$10:$K$5509,Data!$U$10:$U$5509,1,Data!$R$10:$R$5509,$A76)</f>
        <v/>
      </c>
      <c r="C76" s="79">
        <f>SUMIFS(Data!$O$10:$O$5509,Data!$U$10:$U$5509,1,Data!$R$10:$R$5509,$A76)</f>
        <v/>
      </c>
      <c r="D76" s="81">
        <f>IFERROR((SUMIFS(Data!$K$10:$K$5509,Data!$U$10:$U$5509,1,Data!$R$10:$R$5509,$A76,Data!$S$10:$S$5509,"Hybrid")+SUMIFS(Data!$K$10:$K$5509,Data!$U$10:$U$5509,1,Data!$R$10:$R$5509,$A76,Data!$S$10:$S$5509,"EV"))/B76,0)</f>
        <v/>
      </c>
      <c r="E76" s="83">
        <f>B76+ROW()/1000000</f>
        <v/>
      </c>
    </row>
    <row r="77">
      <c r="A77" s="78" t="inlineStr">
        <is>
          <t>LN-02</t>
        </is>
      </c>
      <c r="B77" s="82">
        <f>SUMIFS(Data!$K$10:$K$5509,Data!$U$10:$U$5509,1,Data!$R$10:$R$5509,$A77)</f>
        <v/>
      </c>
      <c r="C77" s="79">
        <f>SUMIFS(Data!$O$10:$O$5509,Data!$U$10:$U$5509,1,Data!$R$10:$R$5509,$A77)</f>
        <v/>
      </c>
      <c r="D77" s="81">
        <f>IFERROR((SUMIFS(Data!$K$10:$K$5509,Data!$U$10:$U$5509,1,Data!$R$10:$R$5509,$A77,Data!$S$10:$S$5509,"Hybrid")+SUMIFS(Data!$K$10:$K$5509,Data!$U$10:$U$5509,1,Data!$R$10:$R$5509,$A77,Data!$S$10:$S$5509,"EV"))/B77,0)</f>
        <v/>
      </c>
      <c r="E77" s="83">
        <f>B77+ROW()/1000000</f>
        <v/>
      </c>
    </row>
    <row r="78">
      <c r="A78" s="78" t="inlineStr">
        <is>
          <t>LN-03</t>
        </is>
      </c>
      <c r="B78" s="82">
        <f>SUMIFS(Data!$K$10:$K$5509,Data!$U$10:$U$5509,1,Data!$R$10:$R$5509,$A78)</f>
        <v/>
      </c>
      <c r="C78" s="79">
        <f>SUMIFS(Data!$O$10:$O$5509,Data!$U$10:$U$5509,1,Data!$R$10:$R$5509,$A78)</f>
        <v/>
      </c>
      <c r="D78" s="81">
        <f>IFERROR((SUMIFS(Data!$K$10:$K$5509,Data!$U$10:$U$5509,1,Data!$R$10:$R$5509,$A78,Data!$S$10:$S$5509,"Hybrid")+SUMIFS(Data!$K$10:$K$5509,Data!$U$10:$U$5509,1,Data!$R$10:$R$5509,$A78,Data!$S$10:$S$5509,"EV"))/B78,0)</f>
        <v/>
      </c>
      <c r="E78" s="83">
        <f>B78+ROW()/1000000</f>
        <v/>
      </c>
    </row>
    <row r="79">
      <c r="A79" s="78" t="inlineStr">
        <is>
          <t>LN-04</t>
        </is>
      </c>
      <c r="B79" s="82">
        <f>SUMIFS(Data!$K$10:$K$5509,Data!$U$10:$U$5509,1,Data!$R$10:$R$5509,$A79)</f>
        <v/>
      </c>
      <c r="C79" s="79">
        <f>SUMIFS(Data!$O$10:$O$5509,Data!$U$10:$U$5509,1,Data!$R$10:$R$5509,$A79)</f>
        <v/>
      </c>
      <c r="D79" s="81">
        <f>IFERROR((SUMIFS(Data!$K$10:$K$5509,Data!$U$10:$U$5509,1,Data!$R$10:$R$5509,$A79,Data!$S$10:$S$5509,"Hybrid")+SUMIFS(Data!$K$10:$K$5509,Data!$U$10:$U$5509,1,Data!$R$10:$R$5509,$A79,Data!$S$10:$S$5509,"EV"))/B79,0)</f>
        <v/>
      </c>
      <c r="E79" s="83">
        <f>B79+ROW()/1000000</f>
        <v/>
      </c>
    </row>
    <row r="80">
      <c r="A80" s="78" t="inlineStr">
        <is>
          <t>NG-01</t>
        </is>
      </c>
      <c r="B80" s="82">
        <f>SUMIFS(Data!$K$10:$K$5509,Data!$U$10:$U$5509,1,Data!$R$10:$R$5509,$A80)</f>
        <v/>
      </c>
      <c r="C80" s="79">
        <f>SUMIFS(Data!$O$10:$O$5509,Data!$U$10:$U$5509,1,Data!$R$10:$R$5509,$A80)</f>
        <v/>
      </c>
      <c r="D80" s="81">
        <f>IFERROR((SUMIFS(Data!$K$10:$K$5509,Data!$U$10:$U$5509,1,Data!$R$10:$R$5509,$A80,Data!$S$10:$S$5509,"Hybrid")+SUMIFS(Data!$K$10:$K$5509,Data!$U$10:$U$5509,1,Data!$R$10:$R$5509,$A80,Data!$S$10:$S$5509,"EV"))/B80,0)</f>
        <v/>
      </c>
      <c r="E80" s="83">
        <f>B80+ROW()/1000000</f>
        <v/>
      </c>
    </row>
    <row r="81">
      <c r="A81" s="78" t="inlineStr">
        <is>
          <t>NG-02</t>
        </is>
      </c>
      <c r="B81" s="82">
        <f>SUMIFS(Data!$K$10:$K$5509,Data!$U$10:$U$5509,1,Data!$R$10:$R$5509,$A81)</f>
        <v/>
      </c>
      <c r="C81" s="79">
        <f>SUMIFS(Data!$O$10:$O$5509,Data!$U$10:$U$5509,1,Data!$R$10:$R$5509,$A81)</f>
        <v/>
      </c>
      <c r="D81" s="81">
        <f>IFERROR((SUMIFS(Data!$K$10:$K$5509,Data!$U$10:$U$5509,1,Data!$R$10:$R$5509,$A81,Data!$S$10:$S$5509,"Hybrid")+SUMIFS(Data!$K$10:$K$5509,Data!$U$10:$U$5509,1,Data!$R$10:$R$5509,$A81,Data!$S$10:$S$5509,"EV"))/B81,0)</f>
        <v/>
      </c>
      <c r="E81" s="83">
        <f>B81+ROW()/1000000</f>
        <v/>
      </c>
    </row>
    <row r="82">
      <c r="A82" s="78" t="inlineStr">
        <is>
          <t>NG-03</t>
        </is>
      </c>
      <c r="B82" s="82">
        <f>SUMIFS(Data!$K$10:$K$5509,Data!$U$10:$U$5509,1,Data!$R$10:$R$5509,$A82)</f>
        <v/>
      </c>
      <c r="C82" s="79">
        <f>SUMIFS(Data!$O$10:$O$5509,Data!$U$10:$U$5509,1,Data!$R$10:$R$5509,$A82)</f>
        <v/>
      </c>
      <c r="D82" s="81">
        <f>IFERROR((SUMIFS(Data!$K$10:$K$5509,Data!$U$10:$U$5509,1,Data!$R$10:$R$5509,$A82,Data!$S$10:$S$5509,"Hybrid")+SUMIFS(Data!$K$10:$K$5509,Data!$U$10:$U$5509,1,Data!$R$10:$R$5509,$A82,Data!$S$10:$S$5509,"EV"))/B82,0)</f>
        <v/>
      </c>
      <c r="E82" s="83">
        <f>B82+ROW()/1000000</f>
        <v/>
      </c>
    </row>
    <row r="83">
      <c r="A83" s="78" t="inlineStr">
        <is>
          <t>NG-04</t>
        </is>
      </c>
      <c r="B83" s="82">
        <f>SUMIFS(Data!$K$10:$K$5509,Data!$U$10:$U$5509,1,Data!$R$10:$R$5509,$A83)</f>
        <v/>
      </c>
      <c r="C83" s="79">
        <f>SUMIFS(Data!$O$10:$O$5509,Data!$U$10:$U$5509,1,Data!$R$10:$R$5509,$A83)</f>
        <v/>
      </c>
      <c r="D83" s="81">
        <f>IFERROR((SUMIFS(Data!$K$10:$K$5509,Data!$U$10:$U$5509,1,Data!$R$10:$R$5509,$A83,Data!$S$10:$S$5509,"Hybrid")+SUMIFS(Data!$K$10:$K$5509,Data!$U$10:$U$5509,1,Data!$R$10:$R$5509,$A83,Data!$S$10:$S$5509,"EV"))/B83,0)</f>
        <v/>
      </c>
      <c r="E83" s="83">
        <f>B83+ROW()/1000000</f>
        <v/>
      </c>
    </row>
    <row r="84">
      <c r="A84" s="78" t="inlineStr">
        <is>
          <t>NY-01</t>
        </is>
      </c>
      <c r="B84" s="82">
        <f>SUMIFS(Data!$K$10:$K$5509,Data!$U$10:$U$5509,1,Data!$R$10:$R$5509,$A84)</f>
        <v/>
      </c>
      <c r="C84" s="79">
        <f>SUMIFS(Data!$O$10:$O$5509,Data!$U$10:$U$5509,1,Data!$R$10:$R$5509,$A84)</f>
        <v/>
      </c>
      <c r="D84" s="81">
        <f>IFERROR((SUMIFS(Data!$K$10:$K$5509,Data!$U$10:$U$5509,1,Data!$R$10:$R$5509,$A84,Data!$S$10:$S$5509,"Hybrid")+SUMIFS(Data!$K$10:$K$5509,Data!$U$10:$U$5509,1,Data!$R$10:$R$5509,$A84,Data!$S$10:$S$5509,"EV"))/B84,0)</f>
        <v/>
      </c>
      <c r="E84" s="83">
        <f>B84+ROW()/1000000</f>
        <v/>
      </c>
    </row>
    <row r="85">
      <c r="A85" s="78" t="inlineStr">
        <is>
          <t>NY-02</t>
        </is>
      </c>
      <c r="B85" s="82">
        <f>SUMIFS(Data!$K$10:$K$5509,Data!$U$10:$U$5509,1,Data!$R$10:$R$5509,$A85)</f>
        <v/>
      </c>
      <c r="C85" s="79">
        <f>SUMIFS(Data!$O$10:$O$5509,Data!$U$10:$U$5509,1,Data!$R$10:$R$5509,$A85)</f>
        <v/>
      </c>
      <c r="D85" s="81">
        <f>IFERROR((SUMIFS(Data!$K$10:$K$5509,Data!$U$10:$U$5509,1,Data!$R$10:$R$5509,$A85,Data!$S$10:$S$5509,"Hybrid")+SUMIFS(Data!$K$10:$K$5509,Data!$U$10:$U$5509,1,Data!$R$10:$R$5509,$A85,Data!$S$10:$S$5509,"EV"))/B85,0)</f>
        <v/>
      </c>
      <c r="E85" s="83">
        <f>B85+ROW()/1000000</f>
        <v/>
      </c>
    </row>
    <row r="86">
      <c r="A86" s="78" t="inlineStr">
        <is>
          <t>NY-03</t>
        </is>
      </c>
      <c r="B86" s="82">
        <f>SUMIFS(Data!$K$10:$K$5509,Data!$U$10:$U$5509,1,Data!$R$10:$R$5509,$A86)</f>
        <v/>
      </c>
      <c r="C86" s="79">
        <f>SUMIFS(Data!$O$10:$O$5509,Data!$U$10:$U$5509,1,Data!$R$10:$R$5509,$A86)</f>
        <v/>
      </c>
      <c r="D86" s="81">
        <f>IFERROR((SUMIFS(Data!$K$10:$K$5509,Data!$U$10:$U$5509,1,Data!$R$10:$R$5509,$A86,Data!$S$10:$S$5509,"Hybrid")+SUMIFS(Data!$K$10:$K$5509,Data!$U$10:$U$5509,1,Data!$R$10:$R$5509,$A86,Data!$S$10:$S$5509,"EV"))/B86,0)</f>
        <v/>
      </c>
      <c r="E86" s="83">
        <f>B86+ROW()/1000000</f>
        <v/>
      </c>
    </row>
    <row r="87">
      <c r="A87" s="78" t="inlineStr">
        <is>
          <t>NY-04</t>
        </is>
      </c>
      <c r="B87" s="82">
        <f>SUMIFS(Data!$K$10:$K$5509,Data!$U$10:$U$5509,1,Data!$R$10:$R$5509,$A87)</f>
        <v/>
      </c>
      <c r="C87" s="79">
        <f>SUMIFS(Data!$O$10:$O$5509,Data!$U$10:$U$5509,1,Data!$R$10:$R$5509,$A87)</f>
        <v/>
      </c>
      <c r="D87" s="81">
        <f>IFERROR((SUMIFS(Data!$K$10:$K$5509,Data!$U$10:$U$5509,1,Data!$R$10:$R$5509,$A87,Data!$S$10:$S$5509,"Hybrid")+SUMIFS(Data!$K$10:$K$5509,Data!$U$10:$U$5509,1,Data!$R$10:$R$5509,$A87,Data!$S$10:$S$5509,"EV"))/B87,0)</f>
        <v/>
      </c>
      <c r="E87" s="83">
        <f>B87+ROW()/1000000</f>
        <v/>
      </c>
    </row>
    <row r="88">
      <c r="A88" s="78" t="inlineStr">
        <is>
          <t>OS-01</t>
        </is>
      </c>
      <c r="B88" s="82">
        <f>SUMIFS(Data!$K$10:$K$5509,Data!$U$10:$U$5509,1,Data!$R$10:$R$5509,$A88)</f>
        <v/>
      </c>
      <c r="C88" s="79">
        <f>SUMIFS(Data!$O$10:$O$5509,Data!$U$10:$U$5509,1,Data!$R$10:$R$5509,$A88)</f>
        <v/>
      </c>
      <c r="D88" s="81">
        <f>IFERROR((SUMIFS(Data!$K$10:$K$5509,Data!$U$10:$U$5509,1,Data!$R$10:$R$5509,$A88,Data!$S$10:$S$5509,"Hybrid")+SUMIFS(Data!$K$10:$K$5509,Data!$U$10:$U$5509,1,Data!$R$10:$R$5509,$A88,Data!$S$10:$S$5509,"EV"))/B88,0)</f>
        <v/>
      </c>
      <c r="E88" s="83">
        <f>B88+ROW()/1000000</f>
        <v/>
      </c>
    </row>
    <row r="89">
      <c r="A89" s="78" t="inlineStr">
        <is>
          <t>OS-02</t>
        </is>
      </c>
      <c r="B89" s="82">
        <f>SUMIFS(Data!$K$10:$K$5509,Data!$U$10:$U$5509,1,Data!$R$10:$R$5509,$A89)</f>
        <v/>
      </c>
      <c r="C89" s="79">
        <f>SUMIFS(Data!$O$10:$O$5509,Data!$U$10:$U$5509,1,Data!$R$10:$R$5509,$A89)</f>
        <v/>
      </c>
      <c r="D89" s="81">
        <f>IFERROR((SUMIFS(Data!$K$10:$K$5509,Data!$U$10:$U$5509,1,Data!$R$10:$R$5509,$A89,Data!$S$10:$S$5509,"Hybrid")+SUMIFS(Data!$K$10:$K$5509,Data!$U$10:$U$5509,1,Data!$R$10:$R$5509,$A89,Data!$S$10:$S$5509,"EV"))/B89,0)</f>
        <v/>
      </c>
      <c r="E89" s="83">
        <f>B89+ROW()/1000000</f>
        <v/>
      </c>
    </row>
    <row r="90">
      <c r="A90" s="78" t="inlineStr">
        <is>
          <t>OS-03</t>
        </is>
      </c>
      <c r="B90" s="82">
        <f>SUMIFS(Data!$K$10:$K$5509,Data!$U$10:$U$5509,1,Data!$R$10:$R$5509,$A90)</f>
        <v/>
      </c>
      <c r="C90" s="79">
        <f>SUMIFS(Data!$O$10:$O$5509,Data!$U$10:$U$5509,1,Data!$R$10:$R$5509,$A90)</f>
        <v/>
      </c>
      <c r="D90" s="81">
        <f>IFERROR((SUMIFS(Data!$K$10:$K$5509,Data!$U$10:$U$5509,1,Data!$R$10:$R$5509,$A90,Data!$S$10:$S$5509,"Hybrid")+SUMIFS(Data!$K$10:$K$5509,Data!$U$10:$U$5509,1,Data!$R$10:$R$5509,$A90,Data!$S$10:$S$5509,"EV"))/B90,0)</f>
        <v/>
      </c>
      <c r="E90" s="83">
        <f>B90+ROW()/1000000</f>
        <v/>
      </c>
    </row>
    <row r="91">
      <c r="A91" s="78" t="inlineStr">
        <is>
          <t>OS-04</t>
        </is>
      </c>
      <c r="B91" s="82">
        <f>SUMIFS(Data!$K$10:$K$5509,Data!$U$10:$U$5509,1,Data!$R$10:$R$5509,$A91)</f>
        <v/>
      </c>
      <c r="C91" s="79">
        <f>SUMIFS(Data!$O$10:$O$5509,Data!$U$10:$U$5509,1,Data!$R$10:$R$5509,$A91)</f>
        <v/>
      </c>
      <c r="D91" s="81">
        <f>IFERROR((SUMIFS(Data!$K$10:$K$5509,Data!$U$10:$U$5509,1,Data!$R$10:$R$5509,$A91,Data!$S$10:$S$5509,"Hybrid")+SUMIFS(Data!$K$10:$K$5509,Data!$U$10:$U$5509,1,Data!$R$10:$R$5509,$A91,Data!$S$10:$S$5509,"EV"))/B91,0)</f>
        <v/>
      </c>
      <c r="E91" s="83">
        <f>B91+ROW()/1000000</f>
        <v/>
      </c>
    </row>
    <row r="92">
      <c r="A92" s="78" t="inlineStr">
        <is>
          <t>PA-01</t>
        </is>
      </c>
      <c r="B92" s="82">
        <f>SUMIFS(Data!$K$10:$K$5509,Data!$U$10:$U$5509,1,Data!$R$10:$R$5509,$A92)</f>
        <v/>
      </c>
      <c r="C92" s="79">
        <f>SUMIFS(Data!$O$10:$O$5509,Data!$U$10:$U$5509,1,Data!$R$10:$R$5509,$A92)</f>
        <v/>
      </c>
      <c r="D92" s="81">
        <f>IFERROR((SUMIFS(Data!$K$10:$K$5509,Data!$U$10:$U$5509,1,Data!$R$10:$R$5509,$A92,Data!$S$10:$S$5509,"Hybrid")+SUMIFS(Data!$K$10:$K$5509,Data!$U$10:$U$5509,1,Data!$R$10:$R$5509,$A92,Data!$S$10:$S$5509,"EV"))/B92,0)</f>
        <v/>
      </c>
      <c r="E92" s="83">
        <f>B92+ROW()/1000000</f>
        <v/>
      </c>
    </row>
    <row r="93">
      <c r="A93" s="78" t="inlineStr">
        <is>
          <t>PA-02</t>
        </is>
      </c>
      <c r="B93" s="82">
        <f>SUMIFS(Data!$K$10:$K$5509,Data!$U$10:$U$5509,1,Data!$R$10:$R$5509,$A93)</f>
        <v/>
      </c>
      <c r="C93" s="79">
        <f>SUMIFS(Data!$O$10:$O$5509,Data!$U$10:$U$5509,1,Data!$R$10:$R$5509,$A93)</f>
        <v/>
      </c>
      <c r="D93" s="81">
        <f>IFERROR((SUMIFS(Data!$K$10:$K$5509,Data!$U$10:$U$5509,1,Data!$R$10:$R$5509,$A93,Data!$S$10:$S$5509,"Hybrid")+SUMIFS(Data!$K$10:$K$5509,Data!$U$10:$U$5509,1,Data!$R$10:$R$5509,$A93,Data!$S$10:$S$5509,"EV"))/B93,0)</f>
        <v/>
      </c>
      <c r="E93" s="83">
        <f>B93+ROW()/1000000</f>
        <v/>
      </c>
    </row>
    <row r="94">
      <c r="A94" s="78" t="inlineStr">
        <is>
          <t>PA-03</t>
        </is>
      </c>
      <c r="B94" s="82">
        <f>SUMIFS(Data!$K$10:$K$5509,Data!$U$10:$U$5509,1,Data!$R$10:$R$5509,$A94)</f>
        <v/>
      </c>
      <c r="C94" s="79">
        <f>SUMIFS(Data!$O$10:$O$5509,Data!$U$10:$U$5509,1,Data!$R$10:$R$5509,$A94)</f>
        <v/>
      </c>
      <c r="D94" s="81">
        <f>IFERROR((SUMIFS(Data!$K$10:$K$5509,Data!$U$10:$U$5509,1,Data!$R$10:$R$5509,$A94,Data!$S$10:$S$5509,"Hybrid")+SUMIFS(Data!$K$10:$K$5509,Data!$U$10:$U$5509,1,Data!$R$10:$R$5509,$A94,Data!$S$10:$S$5509,"EV"))/B94,0)</f>
        <v/>
      </c>
      <c r="E94" s="83">
        <f>B94+ROW()/1000000</f>
        <v/>
      </c>
    </row>
    <row r="95">
      <c r="A95" s="78" t="inlineStr">
        <is>
          <t>PA-04</t>
        </is>
      </c>
      <c r="B95" s="82">
        <f>SUMIFS(Data!$K$10:$K$5509,Data!$U$10:$U$5509,1,Data!$R$10:$R$5509,$A95)</f>
        <v/>
      </c>
      <c r="C95" s="79">
        <f>SUMIFS(Data!$O$10:$O$5509,Data!$U$10:$U$5509,1,Data!$R$10:$R$5509,$A95)</f>
        <v/>
      </c>
      <c r="D95" s="81">
        <f>IFERROR((SUMIFS(Data!$K$10:$K$5509,Data!$U$10:$U$5509,1,Data!$R$10:$R$5509,$A95,Data!$S$10:$S$5509,"Hybrid")+SUMIFS(Data!$K$10:$K$5509,Data!$U$10:$U$5509,1,Data!$R$10:$R$5509,$A95,Data!$S$10:$S$5509,"EV"))/B95,0)</f>
        <v/>
      </c>
      <c r="E95" s="83">
        <f>B95+ROW()/1000000</f>
        <v/>
      </c>
    </row>
    <row r="96">
      <c r="A96" s="78" t="inlineStr">
        <is>
          <t>PU-01</t>
        </is>
      </c>
      <c r="B96" s="82">
        <f>SUMIFS(Data!$K$10:$K$5509,Data!$U$10:$U$5509,1,Data!$R$10:$R$5509,$A96)</f>
        <v/>
      </c>
      <c r="C96" s="79">
        <f>SUMIFS(Data!$O$10:$O$5509,Data!$U$10:$U$5509,1,Data!$R$10:$R$5509,$A96)</f>
        <v/>
      </c>
      <c r="D96" s="81">
        <f>IFERROR((SUMIFS(Data!$K$10:$K$5509,Data!$U$10:$U$5509,1,Data!$R$10:$R$5509,$A96,Data!$S$10:$S$5509,"Hybrid")+SUMIFS(Data!$K$10:$K$5509,Data!$U$10:$U$5509,1,Data!$R$10:$R$5509,$A96,Data!$S$10:$S$5509,"EV"))/B96,0)</f>
        <v/>
      </c>
      <c r="E96" s="83">
        <f>B96+ROW()/1000000</f>
        <v/>
      </c>
    </row>
    <row r="97">
      <c r="A97" s="78" t="inlineStr">
        <is>
          <t>PU-02</t>
        </is>
      </c>
      <c r="B97" s="82">
        <f>SUMIFS(Data!$K$10:$K$5509,Data!$U$10:$U$5509,1,Data!$R$10:$R$5509,$A97)</f>
        <v/>
      </c>
      <c r="C97" s="79">
        <f>SUMIFS(Data!$O$10:$O$5509,Data!$U$10:$U$5509,1,Data!$R$10:$R$5509,$A97)</f>
        <v/>
      </c>
      <c r="D97" s="81">
        <f>IFERROR((SUMIFS(Data!$K$10:$K$5509,Data!$U$10:$U$5509,1,Data!$R$10:$R$5509,$A97,Data!$S$10:$S$5509,"Hybrid")+SUMIFS(Data!$K$10:$K$5509,Data!$U$10:$U$5509,1,Data!$R$10:$R$5509,$A97,Data!$S$10:$S$5509,"EV"))/B97,0)</f>
        <v/>
      </c>
      <c r="E97" s="83">
        <f>B97+ROW()/1000000</f>
        <v/>
      </c>
    </row>
    <row r="98">
      <c r="A98" s="78" t="inlineStr">
        <is>
          <t>PU-03</t>
        </is>
      </c>
      <c r="B98" s="82">
        <f>SUMIFS(Data!$K$10:$K$5509,Data!$U$10:$U$5509,1,Data!$R$10:$R$5509,$A98)</f>
        <v/>
      </c>
      <c r="C98" s="79">
        <f>SUMIFS(Data!$O$10:$O$5509,Data!$U$10:$U$5509,1,Data!$R$10:$R$5509,$A98)</f>
        <v/>
      </c>
      <c r="D98" s="81">
        <f>IFERROR((SUMIFS(Data!$K$10:$K$5509,Data!$U$10:$U$5509,1,Data!$R$10:$R$5509,$A98,Data!$S$10:$S$5509,"Hybrid")+SUMIFS(Data!$K$10:$K$5509,Data!$U$10:$U$5509,1,Data!$R$10:$R$5509,$A98,Data!$S$10:$S$5509,"EV"))/B98,0)</f>
        <v/>
      </c>
      <c r="E98" s="83">
        <f>B98+ROW()/1000000</f>
        <v/>
      </c>
    </row>
    <row r="99">
      <c r="A99" s="78" t="inlineStr">
        <is>
          <t>PU-04</t>
        </is>
      </c>
      <c r="B99" s="82">
        <f>SUMIFS(Data!$K$10:$K$5509,Data!$U$10:$U$5509,1,Data!$R$10:$R$5509,$A99)</f>
        <v/>
      </c>
      <c r="C99" s="79">
        <f>SUMIFS(Data!$O$10:$O$5509,Data!$U$10:$U$5509,1,Data!$R$10:$R$5509,$A99)</f>
        <v/>
      </c>
      <c r="D99" s="81">
        <f>IFERROR((SUMIFS(Data!$K$10:$K$5509,Data!$U$10:$U$5509,1,Data!$R$10:$R$5509,$A99,Data!$S$10:$S$5509,"Hybrid")+SUMIFS(Data!$K$10:$K$5509,Data!$U$10:$U$5509,1,Data!$R$10:$R$5509,$A99,Data!$S$10:$S$5509,"EV"))/B99,0)</f>
        <v/>
      </c>
      <c r="E99" s="83">
        <f>B99+ROW()/1000000</f>
        <v/>
      </c>
    </row>
    <row r="100">
      <c r="A100" s="78" t="inlineStr">
        <is>
          <t>RY-01</t>
        </is>
      </c>
      <c r="B100" s="82">
        <f>SUMIFS(Data!$K$10:$K$5509,Data!$U$10:$U$5509,1,Data!$R$10:$R$5509,$A100)</f>
        <v/>
      </c>
      <c r="C100" s="79">
        <f>SUMIFS(Data!$O$10:$O$5509,Data!$U$10:$U$5509,1,Data!$R$10:$R$5509,$A100)</f>
        <v/>
      </c>
      <c r="D100" s="81">
        <f>IFERROR((SUMIFS(Data!$K$10:$K$5509,Data!$U$10:$U$5509,1,Data!$R$10:$R$5509,$A100,Data!$S$10:$S$5509,"Hybrid")+SUMIFS(Data!$K$10:$K$5509,Data!$U$10:$U$5509,1,Data!$R$10:$R$5509,$A100,Data!$S$10:$S$5509,"EV"))/B100,0)</f>
        <v/>
      </c>
      <c r="E100" s="83">
        <f>B100+ROW()/1000000</f>
        <v/>
      </c>
    </row>
    <row r="101">
      <c r="A101" s="78" t="inlineStr">
        <is>
          <t>RY-02</t>
        </is>
      </c>
      <c r="B101" s="82">
        <f>SUMIFS(Data!$K$10:$K$5509,Data!$U$10:$U$5509,1,Data!$R$10:$R$5509,$A101)</f>
        <v/>
      </c>
      <c r="C101" s="79">
        <f>SUMIFS(Data!$O$10:$O$5509,Data!$U$10:$U$5509,1,Data!$R$10:$R$5509,$A101)</f>
        <v/>
      </c>
      <c r="D101" s="81">
        <f>IFERROR((SUMIFS(Data!$K$10:$K$5509,Data!$U$10:$U$5509,1,Data!$R$10:$R$5509,$A101,Data!$S$10:$S$5509,"Hybrid")+SUMIFS(Data!$K$10:$K$5509,Data!$U$10:$U$5509,1,Data!$R$10:$R$5509,$A101,Data!$S$10:$S$5509,"EV"))/B101,0)</f>
        <v/>
      </c>
      <c r="E101" s="83">
        <f>B101+ROW()/1000000</f>
        <v/>
      </c>
    </row>
    <row r="102">
      <c r="A102" s="78" t="inlineStr">
        <is>
          <t>RY-03</t>
        </is>
      </c>
      <c r="B102" s="82">
        <f>SUMIFS(Data!$K$10:$K$5509,Data!$U$10:$U$5509,1,Data!$R$10:$R$5509,$A102)</f>
        <v/>
      </c>
      <c r="C102" s="79">
        <f>SUMIFS(Data!$O$10:$O$5509,Data!$U$10:$U$5509,1,Data!$R$10:$R$5509,$A102)</f>
        <v/>
      </c>
      <c r="D102" s="81">
        <f>IFERROR((SUMIFS(Data!$K$10:$K$5509,Data!$U$10:$U$5509,1,Data!$R$10:$R$5509,$A102,Data!$S$10:$S$5509,"Hybrid")+SUMIFS(Data!$K$10:$K$5509,Data!$U$10:$U$5509,1,Data!$R$10:$R$5509,$A102,Data!$S$10:$S$5509,"EV"))/B102,0)</f>
        <v/>
      </c>
      <c r="E102" s="83">
        <f>B102+ROW()/1000000</f>
        <v/>
      </c>
    </row>
    <row r="103">
      <c r="A103" s="78" t="inlineStr">
        <is>
          <t>RY-04</t>
        </is>
      </c>
      <c r="B103" s="82">
        <f>SUMIFS(Data!$K$10:$K$5509,Data!$U$10:$U$5509,1,Data!$R$10:$R$5509,$A103)</f>
        <v/>
      </c>
      <c r="C103" s="79">
        <f>SUMIFS(Data!$O$10:$O$5509,Data!$U$10:$U$5509,1,Data!$R$10:$R$5509,$A103)</f>
        <v/>
      </c>
      <c r="D103" s="81">
        <f>IFERROR((SUMIFS(Data!$K$10:$K$5509,Data!$U$10:$U$5509,1,Data!$R$10:$R$5509,$A103,Data!$S$10:$S$5509,"Hybrid")+SUMIFS(Data!$K$10:$K$5509,Data!$U$10:$U$5509,1,Data!$R$10:$R$5509,$A103,Data!$S$10:$S$5509,"EV"))/B103,0)</f>
        <v/>
      </c>
      <c r="E103" s="83">
        <f>B103+ROW()/1000000</f>
        <v/>
      </c>
    </row>
    <row r="104">
      <c r="A104" s="78" t="inlineStr">
        <is>
          <t>TK-01</t>
        </is>
      </c>
      <c r="B104" s="82">
        <f>SUMIFS(Data!$K$10:$K$5509,Data!$U$10:$U$5509,1,Data!$R$10:$R$5509,$A104)</f>
        <v/>
      </c>
      <c r="C104" s="79">
        <f>SUMIFS(Data!$O$10:$O$5509,Data!$U$10:$U$5509,1,Data!$R$10:$R$5509,$A104)</f>
        <v/>
      </c>
      <c r="D104" s="81">
        <f>IFERROR((SUMIFS(Data!$K$10:$K$5509,Data!$U$10:$U$5509,1,Data!$R$10:$R$5509,$A104,Data!$S$10:$S$5509,"Hybrid")+SUMIFS(Data!$K$10:$K$5509,Data!$U$10:$U$5509,1,Data!$R$10:$R$5509,$A104,Data!$S$10:$S$5509,"EV"))/B104,0)</f>
        <v/>
      </c>
      <c r="E104" s="83">
        <f>B104+ROW()/1000000</f>
        <v/>
      </c>
    </row>
    <row r="105">
      <c r="A105" s="78" t="inlineStr">
        <is>
          <t>TK-02</t>
        </is>
      </c>
      <c r="B105" s="82">
        <f>SUMIFS(Data!$K$10:$K$5509,Data!$U$10:$U$5509,1,Data!$R$10:$R$5509,$A105)</f>
        <v/>
      </c>
      <c r="C105" s="79">
        <f>SUMIFS(Data!$O$10:$O$5509,Data!$U$10:$U$5509,1,Data!$R$10:$R$5509,$A105)</f>
        <v/>
      </c>
      <c r="D105" s="81">
        <f>IFERROR((SUMIFS(Data!$K$10:$K$5509,Data!$U$10:$U$5509,1,Data!$R$10:$R$5509,$A105,Data!$S$10:$S$5509,"Hybrid")+SUMIFS(Data!$K$10:$K$5509,Data!$U$10:$U$5509,1,Data!$R$10:$R$5509,$A105,Data!$S$10:$S$5509,"EV"))/B105,0)</f>
        <v/>
      </c>
      <c r="E105" s="83">
        <f>B105+ROW()/1000000</f>
        <v/>
      </c>
    </row>
    <row r="106">
      <c r="A106" s="78" t="inlineStr">
        <is>
          <t>TK-03</t>
        </is>
      </c>
      <c r="B106" s="82">
        <f>SUMIFS(Data!$K$10:$K$5509,Data!$U$10:$U$5509,1,Data!$R$10:$R$5509,$A106)</f>
        <v/>
      </c>
      <c r="C106" s="79">
        <f>SUMIFS(Data!$O$10:$O$5509,Data!$U$10:$U$5509,1,Data!$R$10:$R$5509,$A106)</f>
        <v/>
      </c>
      <c r="D106" s="81">
        <f>IFERROR((SUMIFS(Data!$K$10:$K$5509,Data!$U$10:$U$5509,1,Data!$R$10:$R$5509,$A106,Data!$S$10:$S$5509,"Hybrid")+SUMIFS(Data!$K$10:$K$5509,Data!$U$10:$U$5509,1,Data!$R$10:$R$5509,$A106,Data!$S$10:$S$5509,"EV"))/B106,0)</f>
        <v/>
      </c>
      <c r="E106" s="83">
        <f>B106+ROW()/1000000</f>
        <v/>
      </c>
    </row>
    <row r="107">
      <c r="A107" s="78" t="inlineStr">
        <is>
          <t>TK-04</t>
        </is>
      </c>
      <c r="B107" s="82">
        <f>SUMIFS(Data!$K$10:$K$5509,Data!$U$10:$U$5509,1,Data!$R$10:$R$5509,$A107)</f>
        <v/>
      </c>
      <c r="C107" s="79">
        <f>SUMIFS(Data!$O$10:$O$5509,Data!$U$10:$U$5509,1,Data!$R$10:$R$5509,$A107)</f>
        <v/>
      </c>
      <c r="D107" s="81">
        <f>IFERROR((SUMIFS(Data!$K$10:$K$5509,Data!$U$10:$U$5509,1,Data!$R$10:$R$5509,$A107,Data!$S$10:$S$5509,"Hybrid")+SUMIFS(Data!$K$10:$K$5509,Data!$U$10:$U$5509,1,Data!$R$10:$R$5509,$A107,Data!$S$10:$S$5509,"EV"))/B107,0)</f>
        <v/>
      </c>
      <c r="E107" s="83">
        <f>B107+ROW()/1000000</f>
        <v/>
      </c>
    </row>
    <row r="108">
      <c r="A108" s="78" t="inlineStr">
        <is>
          <t>TO-01</t>
        </is>
      </c>
      <c r="B108" s="82">
        <f>SUMIFS(Data!$K$10:$K$5509,Data!$U$10:$U$5509,1,Data!$R$10:$R$5509,$A108)</f>
        <v/>
      </c>
      <c r="C108" s="79">
        <f>SUMIFS(Data!$O$10:$O$5509,Data!$U$10:$U$5509,1,Data!$R$10:$R$5509,$A108)</f>
        <v/>
      </c>
      <c r="D108" s="81">
        <f>IFERROR((SUMIFS(Data!$K$10:$K$5509,Data!$U$10:$U$5509,1,Data!$R$10:$R$5509,$A108,Data!$S$10:$S$5509,"Hybrid")+SUMIFS(Data!$K$10:$K$5509,Data!$U$10:$U$5509,1,Data!$R$10:$R$5509,$A108,Data!$S$10:$S$5509,"EV"))/B108,0)</f>
        <v/>
      </c>
      <c r="E108" s="83">
        <f>B108+ROW()/1000000</f>
        <v/>
      </c>
    </row>
    <row r="109">
      <c r="A109" s="78" t="inlineStr">
        <is>
          <t>TO-02</t>
        </is>
      </c>
      <c r="B109" s="82">
        <f>SUMIFS(Data!$K$10:$K$5509,Data!$U$10:$U$5509,1,Data!$R$10:$R$5509,$A109)</f>
        <v/>
      </c>
      <c r="C109" s="79">
        <f>SUMIFS(Data!$O$10:$O$5509,Data!$U$10:$U$5509,1,Data!$R$10:$R$5509,$A109)</f>
        <v/>
      </c>
      <c r="D109" s="81">
        <f>IFERROR((SUMIFS(Data!$K$10:$K$5509,Data!$U$10:$U$5509,1,Data!$R$10:$R$5509,$A109,Data!$S$10:$S$5509,"Hybrid")+SUMIFS(Data!$K$10:$K$5509,Data!$U$10:$U$5509,1,Data!$R$10:$R$5509,$A109,Data!$S$10:$S$5509,"EV"))/B109,0)</f>
        <v/>
      </c>
      <c r="E109" s="83">
        <f>B109+ROW()/1000000</f>
        <v/>
      </c>
    </row>
    <row r="110">
      <c r="A110" s="78" t="inlineStr">
        <is>
          <t>TO-03</t>
        </is>
      </c>
      <c r="B110" s="82">
        <f>SUMIFS(Data!$K$10:$K$5509,Data!$U$10:$U$5509,1,Data!$R$10:$R$5509,$A110)</f>
        <v/>
      </c>
      <c r="C110" s="79">
        <f>SUMIFS(Data!$O$10:$O$5509,Data!$U$10:$U$5509,1,Data!$R$10:$R$5509,$A110)</f>
        <v/>
      </c>
      <c r="D110" s="81">
        <f>IFERROR((SUMIFS(Data!$K$10:$K$5509,Data!$U$10:$U$5509,1,Data!$R$10:$R$5509,$A110,Data!$S$10:$S$5509,"Hybrid")+SUMIFS(Data!$K$10:$K$5509,Data!$U$10:$U$5509,1,Data!$R$10:$R$5509,$A110,Data!$S$10:$S$5509,"EV"))/B110,0)</f>
        <v/>
      </c>
      <c r="E110" s="83">
        <f>B110+ROW()/1000000</f>
        <v/>
      </c>
    </row>
    <row r="111">
      <c r="A111" s="78" t="inlineStr">
        <is>
          <t>TO-04</t>
        </is>
      </c>
      <c r="B111" s="82">
        <f>SUMIFS(Data!$K$10:$K$5509,Data!$U$10:$U$5509,1,Data!$R$10:$R$5509,$A111)</f>
        <v/>
      </c>
      <c r="C111" s="79">
        <f>SUMIFS(Data!$O$10:$O$5509,Data!$U$10:$U$5509,1,Data!$R$10:$R$5509,$A111)</f>
        <v/>
      </c>
      <c r="D111" s="81">
        <f>IFERROR((SUMIFS(Data!$K$10:$K$5509,Data!$U$10:$U$5509,1,Data!$R$10:$R$5509,$A111,Data!$S$10:$S$5509,"Hybrid")+SUMIFS(Data!$K$10:$K$5509,Data!$U$10:$U$5509,1,Data!$R$10:$R$5509,$A111,Data!$S$10:$S$5509,"EV"))/B111,0)</f>
        <v/>
      </c>
      <c r="E111" s="83">
        <f>B111+ROW()/1000000</f>
        <v/>
      </c>
    </row>
    <row r="112">
      <c r="A112" s="78" t="inlineStr">
        <is>
          <t>TX-01</t>
        </is>
      </c>
      <c r="B112" s="82">
        <f>SUMIFS(Data!$K$10:$K$5509,Data!$U$10:$U$5509,1,Data!$R$10:$R$5509,$A112)</f>
        <v/>
      </c>
      <c r="C112" s="79">
        <f>SUMIFS(Data!$O$10:$O$5509,Data!$U$10:$U$5509,1,Data!$R$10:$R$5509,$A112)</f>
        <v/>
      </c>
      <c r="D112" s="81">
        <f>IFERROR((SUMIFS(Data!$K$10:$K$5509,Data!$U$10:$U$5509,1,Data!$R$10:$R$5509,$A112,Data!$S$10:$S$5509,"Hybrid")+SUMIFS(Data!$K$10:$K$5509,Data!$U$10:$U$5509,1,Data!$R$10:$R$5509,$A112,Data!$S$10:$S$5509,"EV"))/B112,0)</f>
        <v/>
      </c>
      <c r="E112" s="83">
        <f>B112+ROW()/1000000</f>
        <v/>
      </c>
    </row>
    <row r="113">
      <c r="A113" s="78" t="inlineStr">
        <is>
          <t>TX-02</t>
        </is>
      </c>
      <c r="B113" s="82">
        <f>SUMIFS(Data!$K$10:$K$5509,Data!$U$10:$U$5509,1,Data!$R$10:$R$5509,$A113)</f>
        <v/>
      </c>
      <c r="C113" s="79">
        <f>SUMIFS(Data!$O$10:$O$5509,Data!$U$10:$U$5509,1,Data!$R$10:$R$5509,$A113)</f>
        <v/>
      </c>
      <c r="D113" s="81">
        <f>IFERROR((SUMIFS(Data!$K$10:$K$5509,Data!$U$10:$U$5509,1,Data!$R$10:$R$5509,$A113,Data!$S$10:$S$5509,"Hybrid")+SUMIFS(Data!$K$10:$K$5509,Data!$U$10:$U$5509,1,Data!$R$10:$R$5509,$A113,Data!$S$10:$S$5509,"EV"))/B113,0)</f>
        <v/>
      </c>
      <c r="E113" s="83">
        <f>B113+ROW()/1000000</f>
        <v/>
      </c>
    </row>
    <row r="114">
      <c r="A114" s="78" t="inlineStr">
        <is>
          <t>TX-03</t>
        </is>
      </c>
      <c r="B114" s="82">
        <f>SUMIFS(Data!$K$10:$K$5509,Data!$U$10:$U$5509,1,Data!$R$10:$R$5509,$A114)</f>
        <v/>
      </c>
      <c r="C114" s="79">
        <f>SUMIFS(Data!$O$10:$O$5509,Data!$U$10:$U$5509,1,Data!$R$10:$R$5509,$A114)</f>
        <v/>
      </c>
      <c r="D114" s="81">
        <f>IFERROR((SUMIFS(Data!$K$10:$K$5509,Data!$U$10:$U$5509,1,Data!$R$10:$R$5509,$A114,Data!$S$10:$S$5509,"Hybrid")+SUMIFS(Data!$K$10:$K$5509,Data!$U$10:$U$5509,1,Data!$R$10:$R$5509,$A114,Data!$S$10:$S$5509,"EV"))/B114,0)</f>
        <v/>
      </c>
      <c r="E114" s="83">
        <f>B114+ROW()/1000000</f>
        <v/>
      </c>
    </row>
    <row r="115">
      <c r="A115" s="78" t="inlineStr">
        <is>
          <t>TX-04</t>
        </is>
      </c>
      <c r="B115" s="82">
        <f>SUMIFS(Data!$K$10:$K$5509,Data!$U$10:$U$5509,1,Data!$R$10:$R$5509,$A115)</f>
        <v/>
      </c>
      <c r="C115" s="79">
        <f>SUMIFS(Data!$O$10:$O$5509,Data!$U$10:$U$5509,1,Data!$R$10:$R$5509,$A115)</f>
        <v/>
      </c>
      <c r="D115" s="81">
        <f>IFERROR((SUMIFS(Data!$K$10:$K$5509,Data!$U$10:$U$5509,1,Data!$R$10:$R$5509,$A115,Data!$S$10:$S$5509,"Hybrid")+SUMIFS(Data!$K$10:$K$5509,Data!$U$10:$U$5509,1,Data!$R$10:$R$5509,$A115,Data!$S$10:$S$5509,"EV"))/B115,0)</f>
        <v/>
      </c>
      <c r="E115" s="83">
        <f>B115+ROW()/1000000</f>
        <v/>
      </c>
    </row>
    <row r="118">
      <c r="A118" s="76" t="inlineStr">
        <is>
          <t>By powertrain</t>
        </is>
      </c>
    </row>
    <row r="119">
      <c r="A119" s="77" t="inlineStr">
        <is>
          <t>Powertrain</t>
        </is>
      </c>
      <c r="B119" s="77" t="inlineStr">
        <is>
          <t>Units</t>
        </is>
      </c>
    </row>
    <row r="120">
      <c r="A120" s="78" t="inlineStr">
        <is>
          <t>Petrol</t>
        </is>
      </c>
      <c r="B120" s="82">
        <f>SUMIFS(Data!$K$10:$K$5509,Data!$U$10:$U$5509,1,Data!$S$10:$S$5509,$A120)</f>
        <v/>
      </c>
    </row>
    <row r="121">
      <c r="A121" s="78" t="inlineStr">
        <is>
          <t>Diesel</t>
        </is>
      </c>
      <c r="B121" s="82">
        <f>SUMIFS(Data!$K$10:$K$5509,Data!$U$10:$U$5509,1,Data!$S$10:$S$5509,$A121)</f>
        <v/>
      </c>
    </row>
    <row r="122">
      <c r="A122" s="78" t="inlineStr">
        <is>
          <t>Hybrid</t>
        </is>
      </c>
      <c r="B122" s="82">
        <f>SUMIFS(Data!$K$10:$K$5509,Data!$U$10:$U$5509,1,Data!$S$10:$S$5509,$A122)</f>
        <v/>
      </c>
    </row>
    <row r="123">
      <c r="A123" s="78" t="inlineStr">
        <is>
          <t>EV</t>
        </is>
      </c>
      <c r="B123" s="82">
        <f>SUMIFS(Data!$K$10:$K$5509,Data!$U$10:$U$5509,1,Data!$S$10:$S$5509,$A123)</f>
        <v/>
      </c>
    </row>
  </sheetData>
  <conditionalFormatting sqref="B5:B16">
    <cfRule type="dataBar" priority="1">
      <dataBar>
        <cfvo type="min"/>
        <cfvo type="max"/>
        <color rgb="00EB0A1E"/>
      </dataBar>
    </cfRule>
  </conditionalFormatting>
  <conditionalFormatting sqref="C5:C16">
    <cfRule type="dataBar" priority="2">
      <dataBar>
        <cfvo type="min"/>
        <cfvo type="max"/>
        <color rgb="00EB0A1E"/>
      </dataBar>
    </cfRule>
  </conditionalFormatting>
  <conditionalFormatting sqref="D5:D16">
    <cfRule type="dataBar" priority="3">
      <dataBar>
        <cfvo type="min"/>
        <cfvo type="max"/>
        <color rgb="00EB0A1E"/>
      </dataBar>
    </cfRule>
  </conditionalFormatting>
  <conditionalFormatting sqref="B21:B25">
    <cfRule type="dataBar" priority="4">
      <dataBar>
        <cfvo type="min"/>
        <cfvo type="max"/>
        <color rgb="00EB0A1E"/>
      </dataBar>
    </cfRule>
  </conditionalFormatting>
  <conditionalFormatting sqref="C21:C25">
    <cfRule type="dataBar" priority="5">
      <dataBar>
        <cfvo type="min"/>
        <cfvo type="max"/>
        <color rgb="00EB0A1E"/>
      </dataBar>
    </cfRule>
  </conditionalFormatting>
  <conditionalFormatting sqref="D21:D25">
    <cfRule type="dataBar" priority="6">
      <dataBar>
        <cfvo type="min"/>
        <cfvo type="max"/>
        <color rgb="00EB0A1E"/>
      </dataBar>
    </cfRule>
  </conditionalFormatting>
  <conditionalFormatting sqref="E21:E25">
    <cfRule type="dataBar" priority="7">
      <dataBar>
        <cfvo type="min"/>
        <cfvo type="max"/>
        <color rgb="00EB0A1E"/>
      </dataBar>
    </cfRule>
  </conditionalFormatting>
  <conditionalFormatting sqref="B30:B36">
    <cfRule type="dataBar" priority="8">
      <dataBar>
        <cfvo type="min"/>
        <cfvo type="max"/>
        <color rgb="00EB0A1E"/>
      </dataBar>
    </cfRule>
  </conditionalFormatting>
  <conditionalFormatting sqref="C30:C36">
    <cfRule type="dataBar" priority="9">
      <dataBar>
        <cfvo type="min"/>
        <cfvo type="max"/>
        <color rgb="00EB0A1E"/>
      </dataBar>
    </cfRule>
  </conditionalFormatting>
  <conditionalFormatting sqref="D30:D36">
    <cfRule type="dataBar" priority="10">
      <dataBar>
        <cfvo type="min"/>
        <cfvo type="max"/>
        <color rgb="00EB0A1E"/>
      </dataBar>
    </cfRule>
  </conditionalFormatting>
  <conditionalFormatting sqref="E30:E36">
    <cfRule type="dataBar" priority="11">
      <dataBar>
        <cfvo type="min"/>
        <cfvo type="max"/>
        <color rgb="00EB0A1E"/>
      </dataBar>
    </cfRule>
  </conditionalFormatting>
  <conditionalFormatting sqref="F30:F36">
    <cfRule type="dataBar" priority="12">
      <dataBar>
        <cfvo type="min"/>
        <cfvo type="max"/>
        <color rgb="00EB0A1E"/>
      </dataBar>
    </cfRule>
  </conditionalFormatting>
  <conditionalFormatting sqref="B41:B43">
    <cfRule type="dataBar" priority="13">
      <dataBar>
        <cfvo type="min"/>
        <cfvo type="max"/>
        <color rgb="00EB0A1E"/>
      </dataBar>
    </cfRule>
  </conditionalFormatting>
  <conditionalFormatting sqref="C41:C43">
    <cfRule type="dataBar" priority="14">
      <dataBar>
        <cfvo type="min"/>
        <cfvo type="max"/>
        <color rgb="00EB0A1E"/>
      </dataBar>
    </cfRule>
  </conditionalFormatting>
  <conditionalFormatting sqref="B48:B115">
    <cfRule type="dataBar" priority="15">
      <dataBar>
        <cfvo type="min"/>
        <cfvo type="max"/>
        <color rgb="00EB0A1E"/>
      </dataBar>
    </cfRule>
  </conditionalFormatting>
  <conditionalFormatting sqref="C48:C115">
    <cfRule type="dataBar" priority="16">
      <dataBar>
        <cfvo type="min"/>
        <cfvo type="max"/>
        <color rgb="00EB0A1E"/>
      </dataBar>
    </cfRule>
  </conditionalFormatting>
  <conditionalFormatting sqref="D48:D115">
    <cfRule type="dataBar" priority="17">
      <dataBar>
        <cfvo type="min"/>
        <cfvo type="max"/>
        <color rgb="00EB0A1E"/>
      </dataBar>
    </cfRule>
  </conditionalFormatting>
  <conditionalFormatting sqref="E48:E115">
    <cfRule type="dataBar" priority="18">
      <dataBar>
        <cfvo type="min"/>
        <cfvo type="max"/>
        <color rgb="00EB0A1E"/>
      </dataBar>
    </cfRule>
  </conditionalFormatting>
  <conditionalFormatting sqref="B120:B123">
    <cfRule type="dataBar" priority="19">
      <dataBar>
        <cfvo type="min"/>
        <cfvo type="max"/>
        <color rgb="00EB0A1E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4" t="inlineStr">
        <is>
          <t>Toyota dashboard: rules and instructions</t>
        </is>
      </c>
      <c r="C1" s="84" t="n"/>
      <c r="D1" s="84" t="n"/>
    </row>
    <row r="2">
      <c r="B2" s="85" t="inlineStr">
        <is>
          <t>EXAMPLE DATA: every number in this workbook is made up for practice. It is not real Toyota data and not an official report.</t>
        </is>
      </c>
      <c r="C2" s="85" t="n"/>
      <c r="D2" s="85" t="n"/>
    </row>
    <row r="4">
      <c r="B4" s="86" t="inlineStr">
        <is>
          <t xml:space="preserve">  1. How to use this dashboard</t>
        </is>
      </c>
      <c r="C4" s="86" t="n"/>
      <c r="D4" s="86" t="n"/>
    </row>
    <row r="5" ht="18" customHeight="1">
      <c r="B5" s="87" t="inlineStr">
        <is>
          <t>Step 1</t>
        </is>
      </c>
      <c r="C5" s="88" t="inlineStr">
        <is>
          <t>Open the Dashboard sheet.</t>
        </is>
      </c>
      <c r="D5" s="88" t="inlineStr"/>
    </row>
    <row r="6" ht="30" customHeight="1">
      <c r="B6" s="87" t="inlineStr">
        <is>
          <t>Step 2</t>
        </is>
      </c>
      <c r="C6" s="88" t="inlineStr">
        <is>
          <t>Pick values in the yellow drop-down cells in row 6 (Region, Model, Channel). Pick All to remove a filter.</t>
        </is>
      </c>
      <c r="D6" s="88" t="inlineStr"/>
    </row>
    <row r="7" ht="30" customHeight="1">
      <c r="B7" s="87" t="inlineStr">
        <is>
          <t>Step 3</t>
        </is>
      </c>
      <c r="C7" s="88" t="inlineStr">
        <is>
          <t>The KPI cards, charts and the top table update at once. Row 6 shows how many data rows are in view.</t>
        </is>
      </c>
      <c r="D7" s="88" t="inlineStr"/>
    </row>
    <row r="8" ht="30" customHeight="1">
      <c r="B8" s="87" t="inlineStr">
        <is>
          <t>Step 4</t>
        </is>
      </c>
      <c r="C8" s="88" t="inlineStr">
        <is>
          <t>Green card = good against the target rule, red card = needs attention (see section 2).</t>
        </is>
      </c>
      <c r="D8" s="88" t="inlineStr"/>
    </row>
    <row r="9" ht="30" customHeight="1">
      <c r="B9" s="87" t="inlineStr">
        <is>
          <t>Step 5</t>
        </is>
      </c>
      <c r="C9" s="88" t="inlineStr">
        <is>
          <t>Open the Calc sheet to see the helper tables behind each chart.</t>
        </is>
      </c>
      <c r="D9" s="88" t="inlineStr"/>
    </row>
    <row r="10" ht="18" customHeight="1">
      <c r="B10" s="87" t="inlineStr">
        <is>
          <t>Step 6</t>
        </is>
      </c>
      <c r="C10" s="88" t="inlineStr">
        <is>
          <t>Open 'Formulas used' to learn every formula, cell by cell.</t>
        </is>
      </c>
      <c r="D10" s="88" t="inlineStr"/>
    </row>
    <row r="12">
      <c r="B12" s="86" t="inlineStr">
        <is>
          <t xml:space="preserve">  2. What each KPI means</t>
        </is>
      </c>
      <c r="C12" s="86" t="n"/>
      <c r="D12" s="86" t="n"/>
    </row>
    <row r="13" ht="18" customHeight="1">
      <c r="B13" s="87" t="inlineStr">
        <is>
          <t>KPI</t>
        </is>
      </c>
      <c r="C13" s="87" t="inlineStr">
        <is>
          <t>Meaning (plain words)</t>
        </is>
      </c>
      <c r="D13" s="87" t="inlineStr">
        <is>
          <t>Formula on the Dashboard</t>
        </is>
      </c>
    </row>
    <row r="14" ht="18" customHeight="1">
      <c r="B14" s="87" t="inlineStr">
        <is>
          <t>💰 Revenue</t>
        </is>
      </c>
      <c r="C14" s="88" t="inlineStr">
        <is>
          <t>Money from sales after discount, both years in view.</t>
        </is>
      </c>
      <c r="D14" s="88" t="inlineStr">
        <is>
          <t>B9:  =SUMIFS(Data[Revenue],Data[Inc],1)</t>
        </is>
      </c>
    </row>
    <row r="15" ht="18" customHeight="1">
      <c r="B15" s="87" t="inlineStr">
        <is>
          <t>📈 Profit</t>
        </is>
      </c>
      <c r="C15" s="88" t="inlineStr">
        <is>
          <t>Revenue minus cost.  [Card turns red when value &lt; 0]</t>
        </is>
      </c>
      <c r="D15" s="88" t="inlineStr">
        <is>
          <t>F9:  =SUMIFS(Data[Profit],Data[Inc],1)</t>
        </is>
      </c>
    </row>
    <row r="16" ht="30" customHeight="1">
      <c r="B16" s="87" t="inlineStr">
        <is>
          <t>🎯 Margin %</t>
        </is>
      </c>
      <c r="C16" s="88" t="inlineStr">
        <is>
          <t>Profit as a share of revenue.  [Card turns green when value &gt;= 0.1]</t>
        </is>
      </c>
      <c r="D16" s="88" t="inlineStr">
        <is>
          <t>J9:  =IFERROR(SUMIFS(Data[Profit],Data[Inc],1)/SUMIFS(Data[Revenue],Data[Inc],1),0)</t>
        </is>
      </c>
    </row>
    <row r="17" ht="30" customHeight="1">
      <c r="B17" s="87" t="inlineStr">
        <is>
          <t>🚀 YoY growth</t>
        </is>
      </c>
      <c r="C17" s="88" t="inlineStr">
        <is>
          <t>Revenue growth of 2026 over 2025 (ΔPY%).  [Card turns green when value &gt;= 0]</t>
        </is>
      </c>
      <c r="D17" s="88" t="inlineStr">
        <is>
          <t>N9:  =IFERROR(SUMIFS(Data[Revenue],Data[Inc],1,Data[Year],2026)/SUMIFS(Data[Revenue],Data[Inc],1,Data[Year],2025)-1,0)</t>
        </is>
      </c>
    </row>
    <row r="18" ht="18" customHeight="1">
      <c r="B18" s="87" t="inlineStr">
        <is>
          <t>📦 Units sold</t>
        </is>
      </c>
      <c r="C18" s="88" t="inlineStr">
        <is>
          <t>vehicles sold</t>
        </is>
      </c>
      <c r="D18" s="88" t="inlineStr">
        <is>
          <t>R9:  =SUMIFS(Data[Qty],Data[Inc],1)</t>
        </is>
      </c>
    </row>
    <row r="19" ht="30" customHeight="1">
      <c r="B19" s="87" t="inlineStr">
        <is>
          <t>🏷️ Discount %</t>
        </is>
      </c>
      <c r="C19" s="88" t="inlineStr">
        <is>
          <t>Discount given as a share of gross sales.  [Card turns red when value &gt; 0.04]</t>
        </is>
      </c>
      <c r="D19" s="88" t="inlineStr">
        <is>
          <t>V9:  =IFERROR(SUMIFS(Data[Discount],Data[Inc],1)/SUMIFS(Data[GrossSales],Data[Inc],1),0)</t>
        </is>
      </c>
    </row>
    <row r="20" ht="30" customHeight="1">
      <c r="B20" s="87" t="inlineStr">
        <is>
          <t>🚗 Revenue per vehicle</t>
        </is>
      </c>
      <c r="C20" s="88" t="inlineStr">
        <is>
          <t>Average revenue from one vehicle.</t>
        </is>
      </c>
      <c r="D20" s="88" t="inlineStr">
        <is>
          <t>B13:  =IFERROR(SUMIFS(Data[Revenue],Data[Inc],1)/SUMIFS(Data[Qty],Data[Inc],1),0)</t>
        </is>
      </c>
    </row>
    <row r="21" ht="45" customHeight="1">
      <c r="B21" s="87" t="inlineStr">
        <is>
          <t>🔋 Hybrid + EV %</t>
        </is>
      </c>
      <c r="C21" s="88" t="inlineStr">
        <is>
          <t>Share of units that are hybrid or electric.  [Card turns green when value &gt;= 0.45]</t>
        </is>
      </c>
      <c r="D21" s="88" t="inlineStr">
        <is>
          <t>F13:  =IFERROR((SUMIFS(Data[Qty],Data[Inc],1,Data[Powertrain],"Hybrid")+SUMIFS(Data[Qty],Data[Inc],1,Data[Powertrain],"EV"))/SUMIFS(Data[Qty],Data[Inc],1),0)</t>
        </is>
      </c>
    </row>
    <row r="22" ht="30" customHeight="1">
      <c r="B22" s="87" t="inlineStr">
        <is>
          <t>⚡ EV %</t>
        </is>
      </c>
      <c r="C22" s="88" t="inlineStr">
        <is>
          <t>Share of units that are fully electric.</t>
        </is>
      </c>
      <c r="D22" s="88" t="inlineStr">
        <is>
          <t>J13:  =IFERROR(SUMIFS(Data[Qty],Data[Inc],1,Data[Powertrain],"EV")/SUMIFS(Data[Qty],Data[Inc],1),0)</t>
        </is>
      </c>
    </row>
    <row r="23" ht="30" customHeight="1">
      <c r="B23" s="87" t="inlineStr">
        <is>
          <t>🏭 Sales ÷ production</t>
        </is>
      </c>
      <c r="C23" s="88" t="inlineStr">
        <is>
          <t>Units sold divided by units produced.  [Card turns green when value &gt;= 0.95]</t>
        </is>
      </c>
      <c r="D23" s="88" t="inlineStr">
        <is>
          <t>N13:  =IFERROR(SUMIFS(Data[Qty],Data[Inc],1)/SUMIFS(Data[Produced],Data[Inc],1),0)</t>
        </is>
      </c>
    </row>
    <row r="24" ht="30" customHeight="1">
      <c r="B24" s="87" t="inlineStr">
        <is>
          <t>🏪 Units per dealer-month</t>
        </is>
      </c>
      <c r="C24" s="88" t="inlineStr">
        <is>
          <t>Average units one dealer sells of one model in a month.</t>
        </is>
      </c>
      <c r="D24" s="88" t="inlineStr">
        <is>
          <t>R13:  =IFERROR(SUMIFS(Data[Qty],Data[Inc],1)/COUNTIFS(Data[Inc],1),0)</t>
        </is>
      </c>
    </row>
    <row r="25" ht="30" customHeight="1">
      <c r="B25" s="87" t="inlineStr">
        <is>
          <t>🚚 Fleet %</t>
        </is>
      </c>
      <c r="C25" s="88" t="inlineStr">
        <is>
          <t>Share of units sold to fleets.  [Card turns red when value &gt; 0.3]</t>
        </is>
      </c>
      <c r="D25" s="88" t="inlineStr">
        <is>
          <t>V13:  =IFERROR(SUMIFS(Data[Qty],Data[Inc],1,Data[Channel],"Fleet")/SUMIFS(Data[Qty],Data[Inc],1),0)</t>
        </is>
      </c>
    </row>
    <row r="27">
      <c r="B27" s="86" t="inlineStr">
        <is>
          <t xml:space="preserve">  3. Data rules (columns on the Data sheet)</t>
        </is>
      </c>
      <c r="C27" s="86" t="n"/>
      <c r="D27" s="86" t="n"/>
    </row>
    <row r="28" ht="18" customHeight="1">
      <c r="B28" s="87" t="inlineStr">
        <is>
          <t>Column</t>
        </is>
      </c>
      <c r="C28" s="87" t="inlineStr">
        <is>
          <t>What it holds</t>
        </is>
      </c>
      <c r="D28" s="87" t="inlineStr">
        <is>
          <t>Rule</t>
        </is>
      </c>
    </row>
    <row r="29" ht="18" customHeight="1">
      <c r="B29" s="87" t="inlineStr">
        <is>
          <t>ID</t>
        </is>
      </c>
      <c r="C29" s="88" t="inlineStr">
        <is>
          <t>Unique row number</t>
        </is>
      </c>
      <c r="D29" s="88" t="inlineStr">
        <is>
          <t>Never repeat</t>
        </is>
      </c>
    </row>
    <row r="30" ht="18" customHeight="1">
      <c r="B30" s="87" t="inlineStr">
        <is>
          <t>Date / Year / Month</t>
        </is>
      </c>
      <c r="C30" s="88" t="inlineStr">
        <is>
          <t>When it happened</t>
        </is>
      </c>
      <c r="D30" s="88" t="inlineStr">
        <is>
          <t>Year 2025 or 2026; Month as Jan..Dec</t>
        </is>
      </c>
    </row>
    <row r="31" ht="18" customHeight="1">
      <c r="B31" s="87" t="inlineStr">
        <is>
          <t>Region / Country</t>
        </is>
      </c>
      <c r="C31" s="88" t="inlineStr">
        <is>
          <t>Where</t>
        </is>
      </c>
      <c r="D31" s="88" t="inlineStr">
        <is>
          <t>Use names from the Lists sheet</t>
        </is>
      </c>
    </row>
    <row r="32" ht="30" customHeight="1">
      <c r="B32" s="87" t="inlineStr">
        <is>
          <t>Product</t>
        </is>
      </c>
      <c r="C32" s="88" t="inlineStr">
        <is>
          <t>Model</t>
        </is>
      </c>
      <c r="D32" s="88" t="inlineStr">
        <is>
          <t>One of: Corolla, Camry, RAV4, Hilux, Prius, Land Cruiser, bZ4X</t>
        </is>
      </c>
    </row>
    <row r="33" ht="18" customHeight="1">
      <c r="B33" s="87" t="inlineStr">
        <is>
          <t>Channel</t>
        </is>
      </c>
      <c r="C33" s="88" t="inlineStr">
        <is>
          <t>How it was sold</t>
        </is>
      </c>
      <c r="D33" s="88" t="inlineStr">
        <is>
          <t>One of: Dealer retail, Fleet, Online reservation</t>
        </is>
      </c>
    </row>
    <row r="34" ht="18" customHeight="1">
      <c r="B34" s="87" t="inlineStr">
        <is>
          <t>Qty, Price</t>
        </is>
      </c>
      <c r="C34" s="88" t="inlineStr">
        <is>
          <t>Quantity and unit price</t>
        </is>
      </c>
      <c r="D34" s="88" t="inlineStr">
        <is>
          <t>Numbers only</t>
        </is>
      </c>
    </row>
    <row r="35" ht="18" customHeight="1">
      <c r="B35" s="87" t="inlineStr">
        <is>
          <t>GrossSales, Discount, Revenue</t>
        </is>
      </c>
      <c r="C35" s="88" t="inlineStr">
        <is>
          <t>Money columns</t>
        </is>
      </c>
      <c r="D35" s="88" t="inlineStr">
        <is>
          <t>Revenue = GrossSales − Discount</t>
        </is>
      </c>
    </row>
    <row r="36" ht="18" customHeight="1">
      <c r="B36" s="87" t="inlineStr">
        <is>
          <t>Cost, Profit</t>
        </is>
      </c>
      <c r="C36" s="88" t="inlineStr">
        <is>
          <t>Cost and profit</t>
        </is>
      </c>
      <c r="D36" s="88" t="inlineStr">
        <is>
          <t>Profit = Revenue − Cost</t>
        </is>
      </c>
    </row>
    <row r="37" ht="18" customHeight="1">
      <c r="B37" s="87" t="inlineStr">
        <is>
          <t>Dealer</t>
        </is>
      </c>
      <c r="C37" s="88" t="inlineStr">
        <is>
          <t>dealer code (made-up)</t>
        </is>
      </c>
      <c r="D37" s="88" t="inlineStr">
        <is>
          <t>From the Lists</t>
        </is>
      </c>
    </row>
    <row r="38" ht="18" customHeight="1">
      <c r="B38" s="87" t="inlineStr">
        <is>
          <t>Powertrain</t>
        </is>
      </c>
      <c r="C38" s="88" t="inlineStr">
        <is>
          <t>Petrol, Diesel, Hybrid or EV</t>
        </is>
      </c>
      <c r="D38" s="88" t="inlineStr">
        <is>
          <t>One of 4</t>
        </is>
      </c>
    </row>
    <row r="39" ht="18" customHeight="1">
      <c r="B39" s="87" t="inlineStr">
        <is>
          <t>Produced</t>
        </is>
      </c>
      <c r="C39" s="88" t="inlineStr">
        <is>
          <t>vehicles produced for this slot</t>
        </is>
      </c>
      <c r="D39" s="88" t="inlineStr">
        <is>
          <t>Whole number</t>
        </is>
      </c>
    </row>
    <row r="40" ht="18" customHeight="1">
      <c r="B40" s="87" t="inlineStr">
        <is>
          <t>Inc</t>
        </is>
      </c>
      <c r="C40" s="88" t="inlineStr">
        <is>
          <t>1 = row matches all Dashboard filters, 0 = it does not</t>
        </is>
      </c>
      <c r="D40" s="88" t="inlineStr">
        <is>
          <t>Formula column. Never type in it; copy it down for new rows.</t>
        </is>
      </c>
    </row>
    <row r="42">
      <c r="B42" s="86" t="inlineStr">
        <is>
          <t xml:space="preserve">  4. How to refresh or add data</t>
        </is>
      </c>
      <c r="C42" s="86" t="n"/>
      <c r="D42" s="86" t="n"/>
    </row>
    <row r="43" ht="45" customHeight="1">
      <c r="B43" s="87" t="inlineStr">
        <is>
          <t>Add rows</t>
        </is>
      </c>
      <c r="C43" s="88" t="inlineStr">
        <is>
          <t>Type or paste new rows directly under the last row of the Data table. The table grows by itself, and the Inc formula fills down.</t>
        </is>
      </c>
      <c r="D43" s="88" t="inlineStr"/>
    </row>
    <row r="44" ht="60" customHeight="1">
      <c r="B44" s="87" t="inlineStr">
        <is>
          <t>Ranges</t>
        </is>
      </c>
      <c r="C44" s="88" t="inlineStr">
        <is>
          <t>The formulas read rows 10 to 5509. If you add rows below 5509, select the formulas in Calc and Dashboard and use Find &amp; Replace to change 5509 to your new last row (or convert them to table references).</t>
        </is>
      </c>
      <c r="D44" s="88" t="inlineStr"/>
    </row>
    <row r="45" ht="30" customHeight="1">
      <c r="B45" s="87" t="inlineStr">
        <is>
          <t>Refresh</t>
        </is>
      </c>
      <c r="C45" s="88" t="inlineStr">
        <is>
          <t>Formulas recalculate automatically. If the file is set to manual, press F9 (Excel) or Ctrl+Shift+F9 (LibreOffice).</t>
        </is>
      </c>
      <c r="D45" s="88" t="inlineStr"/>
    </row>
    <row r="46" ht="45" customHeight="1">
      <c r="B46" s="87" t="inlineStr">
        <is>
          <t>New list item</t>
        </is>
      </c>
      <c r="C46" s="88" t="inlineStr">
        <is>
          <t>If you add a new Region, add it to the Lists sheet and the Calc tables too, or it will not appear in the drop-down and charts.</t>
        </is>
      </c>
      <c r="D46" s="88" t="inlineStr"/>
    </row>
    <row r="47" ht="30" customHeight="1">
      <c r="B47" s="87" t="inlineStr">
        <is>
          <t>Check</t>
        </is>
      </c>
      <c r="C47" s="88" t="inlineStr">
        <is>
          <t>After pasting, filter the Data sheet for blanks and wrong spellings: the SUMIFS/COUNTIFS formulas match text exactly.</t>
        </is>
      </c>
      <c r="D47" s="88" t="inlineStr"/>
    </row>
    <row r="49">
      <c r="B49" s="86" t="inlineStr">
        <is>
          <t xml:space="preserve">  5. Do's and don'ts</t>
        </is>
      </c>
      <c r="C49" s="86" t="n"/>
      <c r="D49" s="86" t="n"/>
    </row>
    <row r="50" ht="30" customHeight="1">
      <c r="B50" s="87" t="inlineStr">
        <is>
          <t>Do</t>
        </is>
      </c>
      <c r="C50" s="88" t="inlineStr">
        <is>
          <t>Keep one row per one dealer's sales of one model in one month, with every column filled.</t>
        </is>
      </c>
      <c r="D50" s="88" t="inlineStr"/>
    </row>
    <row r="51" ht="18" customHeight="1">
      <c r="B51" s="87" t="inlineStr">
        <is>
          <t>Do</t>
        </is>
      </c>
      <c r="C51" s="88" t="inlineStr">
        <is>
          <t>Use the drop-downs only; type nothing else into row 6.</t>
        </is>
      </c>
      <c r="D51" s="88" t="inlineStr"/>
    </row>
    <row r="52" ht="30" customHeight="1">
      <c r="B52" s="87" t="inlineStr">
        <is>
          <t>Do</t>
        </is>
      </c>
      <c r="C52" s="88" t="inlineStr">
        <is>
          <t>Keep numbers as numbers (no ₹ sign or text typed in amount cells).</t>
        </is>
      </c>
      <c r="D52" s="88" t="inlineStr"/>
    </row>
    <row r="53" ht="18" customHeight="1">
      <c r="B53" s="87" t="inlineStr">
        <is>
          <t>Do</t>
        </is>
      </c>
      <c r="C53" s="88" t="inlineStr">
        <is>
          <t>Save a copy before big changes.</t>
        </is>
      </c>
      <c r="D53" s="88" t="inlineStr"/>
    </row>
    <row r="54" ht="30" customHeight="1">
      <c r="B54" s="87" t="inlineStr">
        <is>
          <t>Don't</t>
        </is>
      </c>
      <c r="C54" s="88" t="inlineStr">
        <is>
          <t>Don't type over KPI cards, the Inc column or the Calc sheet: they hold formulas.</t>
        </is>
      </c>
      <c r="D54" s="88" t="inlineStr"/>
    </row>
    <row r="55" ht="18" customHeight="1">
      <c r="B55" s="87" t="inlineStr">
        <is>
          <t>Don't</t>
        </is>
      </c>
      <c r="C55" s="88" t="inlineStr">
        <is>
          <t>Don't merge cells or insert blank rows inside the Data table.</t>
        </is>
      </c>
      <c r="D55" s="88" t="inlineStr"/>
    </row>
    <row r="56" ht="18" customHeight="1">
      <c r="B56" s="87" t="inlineStr">
        <is>
          <t>Don't</t>
        </is>
      </c>
      <c r="C56" s="88" t="inlineStr">
        <is>
          <t>Don't rename sheets or column headers; the formulas use them.</t>
        </is>
      </c>
      <c r="D56" s="88" t="inlineStr"/>
    </row>
    <row r="57" ht="30" customHeight="1">
      <c r="B57" s="87" t="inlineStr">
        <is>
          <t>Don't</t>
        </is>
      </c>
      <c r="C57" s="88" t="inlineStr">
        <is>
          <t>Don't present these numbers as real Toyota figures: they are example data.</t>
        </is>
      </c>
      <c r="D57" s="88" t="inlineStr"/>
    </row>
  </sheetData>
  <mergeCells count="7">
    <mergeCell ref="B42:D42"/>
    <mergeCell ref="B1:D1"/>
    <mergeCell ref="B49:D49"/>
    <mergeCell ref="B4:D4"/>
    <mergeCell ref="B27:D27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C50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89" t="inlineStr">
        <is>
          <t>Formulas used in this workbook</t>
        </is>
      </c>
      <c r="B1" s="89" t="n"/>
      <c r="C1" s="89" t="n"/>
    </row>
    <row r="2">
      <c r="A2" s="85" t="inlineStr">
        <is>
          <t>EXAMPLE DATA: every number in this workbook is made up for practice. It is not real Toyota data and not an official report.</t>
        </is>
      </c>
      <c r="B2" s="85" t="n"/>
      <c r="C2" s="85" t="n"/>
    </row>
    <row r="4">
      <c r="A4" s="90" t="inlineStr">
        <is>
          <t>Cell</t>
        </is>
      </c>
      <c r="B4" s="90" t="inlineStr">
        <is>
          <t>Formula</t>
        </is>
      </c>
      <c r="C4" s="90" t="inlineStr">
        <is>
          <t>What it does</t>
        </is>
      </c>
    </row>
    <row r="5">
      <c r="A5" s="49" t="inlineStr">
        <is>
          <t>Data!U10</t>
        </is>
      </c>
      <c r="B5" s="91" t="inlineStr">
        <is>
          <t xml:space="preserve"> =IF(AND(OR(Dashboard!$C$6="All",E10=Dashboard!$C$6),OR(Dashboard!$F$6="All",G10=Dashboard!$F$6),OR(Dashboard!$I$6="All",H10=Dashboard!$I$6)),1,0)</t>
        </is>
      </c>
      <c r="C5" s="92" t="inlineStr">
        <is>
          <t>Inc flag: 1 when the row matches every Dashboard filter (copied down every row)</t>
        </is>
      </c>
    </row>
    <row r="6">
      <c r="A6" s="49" t="inlineStr">
        <is>
          <t>Dashboard!L6</t>
        </is>
      </c>
      <c r="B6" s="91" t="inlineStr">
        <is>
          <t xml:space="preserve"> ="Rows in view: "&amp;TEXT(SUM(Data!$U$10:$U$5509),"#,##0")&amp;" of 5,500  ·  yellow cells = drop-down filters  "</t>
        </is>
      </c>
      <c r="C6" s="92" t="inlineStr">
        <is>
          <t>Counts rows in view</t>
        </is>
      </c>
    </row>
    <row r="7">
      <c r="A7" s="49" t="inlineStr">
        <is>
          <t>Dashboard!B9</t>
        </is>
      </c>
      <c r="B7" s="91" t="inlineStr">
        <is>
          <t xml:space="preserve"> =SUMIFS(Data!$O$10:$O$5509,Data!$U$10:$U$5509,1)</t>
        </is>
      </c>
      <c r="C7" s="92" t="inlineStr">
        <is>
          <t>KPI: 💰 Revenue</t>
        </is>
      </c>
    </row>
    <row r="8">
      <c r="A8" s="49" t="inlineStr">
        <is>
          <t>Dashboard!F9</t>
        </is>
      </c>
      <c r="B8" s="91" t="inlineStr">
        <is>
          <t xml:space="preserve"> =SUMIFS(Data!$Q$10:$Q$5509,Data!$U$10:$U$5509,1)</t>
        </is>
      </c>
      <c r="C8" s="92" t="inlineStr">
        <is>
          <t>KPI: 📈 Profit</t>
        </is>
      </c>
    </row>
    <row r="9">
      <c r="A9" s="49" t="inlineStr">
        <is>
          <t>Dashboard!J9</t>
        </is>
      </c>
      <c r="B9" s="91" t="inlineStr">
        <is>
          <t xml:space="preserve"> =IFERROR(SUMIFS(Data!$Q$10:$Q$5509,Data!$U$10:$U$5509,1)/SUMIFS(Data!$O$10:$O$5509,Data!$U$10:$U$5509,1),0)</t>
        </is>
      </c>
      <c r="C9" s="92" t="inlineStr">
        <is>
          <t>KPI: 🎯 Margin %</t>
        </is>
      </c>
    </row>
    <row r="10">
      <c r="A10" s="49" t="inlineStr">
        <is>
          <t>Dashboard!N9</t>
        </is>
      </c>
      <c r="B10" s="91" t="inlineStr">
        <is>
          <t xml:space="preserve"> =IFERROR(SUMIFS(Data!$O$10:$O$5509,Data!$U$10:$U$5509,1,Data!$C$10:$C$5509,2026)/SUMIFS(Data!$O$10:$O$5509,Data!$U$10:$U$5509,1,Data!$C$10:$C$5509,2025)-1,0)</t>
        </is>
      </c>
      <c r="C10" s="92" t="inlineStr">
        <is>
          <t>KPI: 🚀 YoY growth</t>
        </is>
      </c>
    </row>
    <row r="11">
      <c r="A11" s="49" t="inlineStr">
        <is>
          <t>Dashboard!R9</t>
        </is>
      </c>
      <c r="B11" s="91" t="inlineStr">
        <is>
          <t xml:space="preserve"> =SUMIFS(Data!$K$10:$K$5509,Data!$U$10:$U$5509,1)</t>
        </is>
      </c>
      <c r="C11" s="92" t="inlineStr">
        <is>
          <t>KPI: 📦 Units sold</t>
        </is>
      </c>
    </row>
    <row r="12">
      <c r="A12" s="49" t="inlineStr">
        <is>
          <t>Dashboard!V9</t>
        </is>
      </c>
      <c r="B12" s="91" t="inlineStr">
        <is>
          <t xml:space="preserve"> =IFERROR(SUMIFS(Data!$N$10:$N$5509,Data!$U$10:$U$5509,1)/SUMIFS(Data!$M$10:$M$5509,Data!$U$10:$U$5509,1),0)</t>
        </is>
      </c>
      <c r="C12" s="92" t="inlineStr">
        <is>
          <t>KPI: 🏷️ Discount %</t>
        </is>
      </c>
    </row>
    <row r="13">
      <c r="A13" s="49" t="inlineStr">
        <is>
          <t>Dashboard!B13</t>
        </is>
      </c>
      <c r="B13" s="91" t="inlineStr">
        <is>
          <t xml:space="preserve"> =IFERROR(SUMIFS(Data!$O$10:$O$5509,Data!$U$10:$U$5509,1)/SUMIFS(Data!$K$10:$K$5509,Data!$U$10:$U$5509,1),0)</t>
        </is>
      </c>
      <c r="C13" s="92" t="inlineStr">
        <is>
          <t>KPI: 🚗 Revenue per vehicle</t>
        </is>
      </c>
    </row>
    <row r="14">
      <c r="A14" s="49" t="inlineStr">
        <is>
          <t>Dashboard!F13</t>
        </is>
      </c>
      <c r="B14" s="91" t="inlineStr">
        <is>
          <t xml:space="preserve"> =IFERROR((SUMIFS(Data!$K$10:$K$5509,Data!$U$10:$U$5509,1,Data!$S$10:$S$5509,"Hybrid")+SUMIFS(Data!$K$10:$K$5509,Data!$U$10:$U$5509,1,Data!$S$10:$S$5509,"EV"))/SUMIFS(Data!$K$10:$K$5509,Data!$U$10:$U$5509,1),0)</t>
        </is>
      </c>
      <c r="C14" s="92" t="inlineStr">
        <is>
          <t>KPI: 🔋 Hybrid + EV %</t>
        </is>
      </c>
    </row>
    <row r="15">
      <c r="A15" s="49" t="inlineStr">
        <is>
          <t>Dashboard!J13</t>
        </is>
      </c>
      <c r="B15" s="91" t="inlineStr">
        <is>
          <t xml:space="preserve"> =IFERROR(SUMIFS(Data!$K$10:$K$5509,Data!$U$10:$U$5509,1,Data!$S$10:$S$5509,"EV")/SUMIFS(Data!$K$10:$K$5509,Data!$U$10:$U$5509,1),0)</t>
        </is>
      </c>
      <c r="C15" s="92" t="inlineStr">
        <is>
          <t>KPI: ⚡ EV %</t>
        </is>
      </c>
    </row>
    <row r="16">
      <c r="A16" s="49" t="inlineStr">
        <is>
          <t>Dashboard!N13</t>
        </is>
      </c>
      <c r="B16" s="91" t="inlineStr">
        <is>
          <t xml:space="preserve"> =IFERROR(SUMIFS(Data!$K$10:$K$5509,Data!$U$10:$U$5509,1)/SUMIFS(Data!$T$10:$T$5509,Data!$U$10:$U$5509,1),0)</t>
        </is>
      </c>
      <c r="C16" s="92" t="inlineStr">
        <is>
          <t>KPI: 🏭 Sales ÷ production</t>
        </is>
      </c>
    </row>
    <row r="17">
      <c r="A17" s="49" t="inlineStr">
        <is>
          <t>Dashboard!R13</t>
        </is>
      </c>
      <c r="B17" s="91" t="inlineStr">
        <is>
          <t xml:space="preserve"> =IFERROR(SUMIFS(Data!$K$10:$K$5509,Data!$U$10:$U$5509,1)/COUNTIFS(Data!$U$10:$U$5509,1),0)</t>
        </is>
      </c>
      <c r="C17" s="92" t="inlineStr">
        <is>
          <t>KPI: 🏪 Units per dealer-month</t>
        </is>
      </c>
    </row>
    <row r="18">
      <c r="A18" s="49" t="inlineStr">
        <is>
          <t>Dashboard!V13</t>
        </is>
      </c>
      <c r="B18" s="91" t="inlineStr">
        <is>
          <t xml:space="preserve"> =IFERROR(SUMIFS(Data!$K$10:$K$5509,Data!$U$10:$U$5509,1,Data!$H$10:$H$5509,"Fleet")/SUMIFS(Data!$K$10:$K$5509,Data!$U$10:$U$5509,1),0)</t>
        </is>
      </c>
      <c r="C18" s="92" t="inlineStr">
        <is>
          <t>KPI: 🚚 Fleet %</t>
        </is>
      </c>
    </row>
    <row r="19">
      <c r="A19" s="49" t="inlineStr">
        <is>
          <t>Calc!B5</t>
        </is>
      </c>
      <c r="B19" s="91" t="inlineStr">
        <is>
          <t xml:space="preserve"> =SUMIFS(Data!$O$10:$O$5509,Data!$U$10:$U$5509,1,Data!$D$10:$D$5509,$A5,Data!$C$10:$C$5509,2025)</t>
        </is>
      </c>
      <c r="C19" s="92" t="inlineStr">
        <is>
          <t>Monthly trend: AC 2026 vs PY 2025: PY 2025 for Jan (copied down)</t>
        </is>
      </c>
    </row>
    <row r="20">
      <c r="A20" s="49" t="inlineStr">
        <is>
          <t>Calc!C5</t>
        </is>
      </c>
      <c r="B20" s="91" t="inlineStr">
        <is>
          <t xml:space="preserve"> =SUMIFS(Data!$O$10:$O$5509,Data!$U$10:$U$5509,1,Data!$D$10:$D$5509,$A5,Data!$C$10:$C$5509,2026)</t>
        </is>
      </c>
      <c r="C20" s="92" t="inlineStr">
        <is>
          <t>Monthly trend: AC 2026 vs PY 2025: AC 2026 for Jan (copied down)</t>
        </is>
      </c>
    </row>
    <row r="21">
      <c r="A21" s="49" t="inlineStr">
        <is>
          <t>Calc!D5</t>
        </is>
      </c>
      <c r="B21" s="91" t="inlineStr">
        <is>
          <t xml:space="preserve"> =IFERROR(C5/B5-1,0)</t>
        </is>
      </c>
      <c r="C21" s="92" t="inlineStr">
        <is>
          <t>Monthly trend: AC 2026 vs PY 2025: ΔPY% for Jan (copied down)</t>
        </is>
      </c>
    </row>
    <row r="22">
      <c r="A22" s="49" t="inlineStr">
        <is>
          <t>Calc!B21</t>
        </is>
      </c>
      <c r="B22" s="91" t="inlineStr">
        <is>
          <t xml:space="preserve"> =SUMIFS(Data!$O$10:$O$5509,Data!$U$10:$U$5509,1,Data!$E$10:$E$5509,$A21)</t>
        </is>
      </c>
      <c r="C22" s="92" t="inlineStr">
        <is>
          <t>By region: Revenue for Japan (copied down)</t>
        </is>
      </c>
    </row>
    <row r="23">
      <c r="A23" s="49" t="inlineStr">
        <is>
          <t>Calc!C21</t>
        </is>
      </c>
      <c r="B23" s="91" t="inlineStr">
        <is>
          <t xml:space="preserve"> =SUMIFS(Data!$Q$10:$Q$5509,Data!$U$10:$U$5509,1,Data!$E$10:$E$5509,$A21)</t>
        </is>
      </c>
      <c r="C23" s="92" t="inlineStr">
        <is>
          <t>By region: Profit for Japan (copied down)</t>
        </is>
      </c>
    </row>
    <row r="24">
      <c r="A24" s="49" t="inlineStr">
        <is>
          <t>Calc!D21</t>
        </is>
      </c>
      <c r="B24" s="91" t="inlineStr">
        <is>
          <t xml:space="preserve"> =IFERROR(C21/B21,0)</t>
        </is>
      </c>
      <c r="C24" s="92" t="inlineStr">
        <is>
          <t>By region: Margin % for Japan (copied down)</t>
        </is>
      </c>
    </row>
    <row r="25">
      <c r="A25" s="49" t="inlineStr">
        <is>
          <t>Calc!E21</t>
        </is>
      </c>
      <c r="B25" s="91" t="inlineStr">
        <is>
          <t xml:space="preserve"> =IFERROR(B21/SUM(Calc!$B$21:$B$25),0)</t>
        </is>
      </c>
      <c r="C25" s="92" t="inlineStr">
        <is>
          <t>By region: Share for Japan (copied down)</t>
        </is>
      </c>
    </row>
    <row r="26">
      <c r="A26" s="49" t="inlineStr">
        <is>
          <t>Calc!B30</t>
        </is>
      </c>
      <c r="B26" s="91" t="inlineStr">
        <is>
          <t xml:space="preserve"> =SUMIFS(Data!$O$10:$O$5509,Data!$U$10:$U$5509,1,Data!$G$10:$G$5509,$A30)</t>
        </is>
      </c>
      <c r="C26" s="92" t="inlineStr">
        <is>
          <t>By model: Revenue for Corolla (copied down)</t>
        </is>
      </c>
    </row>
    <row r="27">
      <c r="A27" s="49" t="inlineStr">
        <is>
          <t>Calc!C30</t>
        </is>
      </c>
      <c r="B27" s="91" t="inlineStr">
        <is>
          <t xml:space="preserve"> =SUMIFS(Data!$K$10:$K$5509,Data!$U$10:$U$5509,1,Data!$G$10:$G$5509,$A30)</t>
        </is>
      </c>
      <c r="C27" s="92" t="inlineStr">
        <is>
          <t>By model: Units sold for Corolla (copied down)</t>
        </is>
      </c>
    </row>
    <row r="28">
      <c r="A28" s="49" t="inlineStr">
        <is>
          <t>Calc!D30</t>
        </is>
      </c>
      <c r="B28" s="91" t="inlineStr">
        <is>
          <t xml:space="preserve"> =SUMIFS(Data!$Q$10:$Q$5509,Data!$U$10:$U$5509,1,Data!$G$10:$G$5509,$A30)</t>
        </is>
      </c>
      <c r="C28" s="92" t="inlineStr">
        <is>
          <t>By model: Profit for Corolla (copied down)</t>
        </is>
      </c>
    </row>
    <row r="29">
      <c r="A29" s="49" t="inlineStr">
        <is>
          <t>Calc!E30</t>
        </is>
      </c>
      <c r="B29" s="91" t="inlineStr">
        <is>
          <t xml:space="preserve"> =IFERROR(D30/B30,0)</t>
        </is>
      </c>
      <c r="C29" s="92" t="inlineStr">
        <is>
          <t>By model: Margin % for Corolla (copied down)</t>
        </is>
      </c>
    </row>
    <row r="30">
      <c r="A30" s="49" t="inlineStr">
        <is>
          <t>Calc!F30</t>
        </is>
      </c>
      <c r="B30" s="91" t="inlineStr">
        <is>
          <t xml:space="preserve"> =B30+ROW()/1000000</t>
        </is>
      </c>
      <c r="C30" s="92" t="inlineStr">
        <is>
          <t>By model: Rank key for Corolla (copied down)</t>
        </is>
      </c>
    </row>
    <row r="31">
      <c r="A31" s="49" t="inlineStr">
        <is>
          <t>Calc!B41</t>
        </is>
      </c>
      <c r="B31" s="91" t="inlineStr">
        <is>
          <t xml:space="preserve"> =SUMIFS(Data!$O$10:$O$5509,Data!$U$10:$U$5509,1,Data!$H$10:$H$5509,$A41)</t>
        </is>
      </c>
      <c r="C31" s="92" t="inlineStr">
        <is>
          <t>By channel: Revenue for Dealer retail (copied down)</t>
        </is>
      </c>
    </row>
    <row r="32">
      <c r="A32" s="49" t="inlineStr">
        <is>
          <t>Calc!C41</t>
        </is>
      </c>
      <c r="B32" s="91" t="inlineStr">
        <is>
          <t xml:space="preserve"> =IFERROR(SUMIFS(Data!$Q$10:$Q$5509,Data!$U$10:$U$5509,1,Data!$H$10:$H$5509,$A41)/B41,0)</t>
        </is>
      </c>
      <c r="C32" s="92" t="inlineStr">
        <is>
          <t>By channel: Margin % for Dealer retail (copied down)</t>
        </is>
      </c>
    </row>
    <row r="33">
      <c r="A33" s="49" t="inlineStr">
        <is>
          <t>Calc!B48</t>
        </is>
      </c>
      <c r="B33" s="91" t="inlineStr">
        <is>
          <t xml:space="preserve"> =SUMIFS(Data!$K$10:$K$5509,Data!$U$10:$U$5509,1,Data!$R$10:$R$5509,$A48)</t>
        </is>
      </c>
      <c r="C33" s="92" t="inlineStr">
        <is>
          <t>By dealer (dealer performance): Units for BE-01 (copied down)</t>
        </is>
      </c>
    </row>
    <row r="34">
      <c r="A34" s="49" t="inlineStr">
        <is>
          <t>Calc!C48</t>
        </is>
      </c>
      <c r="B34" s="91" t="inlineStr">
        <is>
          <t xml:space="preserve"> =SUMIFS(Data!$O$10:$O$5509,Data!$U$10:$U$5509,1,Data!$R$10:$R$5509,$A48)</t>
        </is>
      </c>
      <c r="C34" s="92" t="inlineStr">
        <is>
          <t>By dealer (dealer performance): Revenue for BE-01 (copied down)</t>
        </is>
      </c>
    </row>
    <row r="35">
      <c r="A35" s="49" t="inlineStr">
        <is>
          <t>Calc!D48</t>
        </is>
      </c>
      <c r="B35" s="91" t="inlineStr">
        <is>
          <t xml:space="preserve"> =IFERROR((SUMIFS(Data!$K$10:$K$5509,Data!$U$10:$U$5509,1,Data!$R$10:$R$5509,$A48,Data!$S$10:$S$5509,"Hybrid")+SUMIFS(Data!$K$10:$K$5509,Data!$U$10:$U$5509,1,Data!$R$10:$R$5509,$A48,Data!$S$10:$S$5509,"EV"))/B48,0)</t>
        </is>
      </c>
      <c r="C35" s="92" t="inlineStr">
        <is>
          <t>By dealer (dealer performance): Hybrid+EV % for BE-01 (copied down)</t>
        </is>
      </c>
    </row>
    <row r="36">
      <c r="A36" s="49" t="inlineStr">
        <is>
          <t>Calc!E48</t>
        </is>
      </c>
      <c r="B36" s="91" t="inlineStr">
        <is>
          <t xml:space="preserve"> =B48+ROW()/1000000</t>
        </is>
      </c>
      <c r="C36" s="92" t="inlineStr">
        <is>
          <t>By dealer (dealer performance): Rank key for BE-01 (copied down)</t>
        </is>
      </c>
    </row>
    <row r="37">
      <c r="A37" s="49" t="inlineStr">
        <is>
          <t>Calc!B120</t>
        </is>
      </c>
      <c r="B37" s="91" t="inlineStr">
        <is>
          <t xml:space="preserve"> =SUMIFS(Data!$K$10:$K$5509,Data!$U$10:$U$5509,1,Data!$S$10:$S$5509,$A120)</t>
        </is>
      </c>
      <c r="C37" s="92" t="inlineStr">
        <is>
          <t>By powertrain: Units for Petrol (copied down)</t>
        </is>
      </c>
    </row>
    <row r="38">
      <c r="A38" s="49" t="inlineStr">
        <is>
          <t>Dashboard!B17</t>
        </is>
      </c>
      <c r="B38" s="91" t="inlineStr">
        <is>
          <t xml:space="preserve"> ="Top region: "&amp;INDEX(Calc!$A$21:$A$25,MATCH(MAX(Calc!$B$21:$B$25),Calc!$B$21:$B$25,0))&amp;" with "&amp;TEXT(IFERROR(MAX(Calc!$B$21:$B$25)/SUM(Calc!$B$21:$B$25),0),"0%")&amp;" of revenue"</t>
        </is>
      </c>
      <c r="C38" s="92" t="inlineStr">
        <is>
          <t>Insight headline 1</t>
        </is>
      </c>
    </row>
    <row r="39">
      <c r="A39" s="49" t="inlineStr">
        <is>
          <t>Dashboard!B18</t>
        </is>
      </c>
      <c r="B39" s="91" t="inlineStr">
        <is>
          <t xml:space="preserve"> ="Biggest model: "&amp;INDEX(Calc!$A$30:$A$36,MATCH(MAX(Calc!$B$30:$B$36),Calc!$B$30:$B$36,0))&amp;"  |  Best margin: "&amp;INDEX(Calc!$A$30:$A$36,MATCH(MAX(Calc!$E$30:$E$36),Calc!$E$30:$E$36,0))&amp;" ("&amp;TEXT(MAX(Calc!$E$30:$E$36),"0%")&amp;")"</t>
        </is>
      </c>
      <c r="C39" s="92" t="inlineStr">
        <is>
          <t>Insight headline 2</t>
        </is>
      </c>
    </row>
    <row r="40">
      <c r="A40" s="49" t="inlineStr">
        <is>
          <t>Dashboard!B19</t>
        </is>
      </c>
      <c r="B40" s="91" t="inlineStr">
        <is>
          <t xml:space="preserve"> ="Revenue is "&amp;IF(SUMIFS(Data!$O$10:$O$5509,Data!$U$10:$U$5509,1,Data!$C$10:$C$5509,2026)&gt;=SUMIFS(Data!$O$10:$O$5509,Data!$U$10:$U$5509,1,Data!$C$10:$C$5509,2025),"UP ","DOWN ")&amp;TEXT(IFERROR(SUMIFS(Data!$O$10:$O$5509,Data!$U$10:$U$5509,1,Data!$C$10:$C$5509,2026)/SUMIFS(Data!$O$10:$O$5509,Data!$U$10:$U$5509,1,Data!$C$10:$C$5509,2025)-1,0),"+0.0%;-0.0%")&amp;" vs last year; best month in 2026: "&amp;INDEX(Calc!$A$5:$A$16,MATCH(MAX(Calc!$C$5:$C$16),Calc!$C$5:$C$16,0))</t>
        </is>
      </c>
      <c r="C40" s="92" t="inlineStr">
        <is>
          <t>Insight headline 3</t>
        </is>
      </c>
    </row>
    <row r="41">
      <c r="A41" s="49" t="inlineStr">
        <is>
          <t>Calc!AD16</t>
        </is>
      </c>
      <c r="B41" s="91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41" s="92" t="inlineStr">
        <is>
          <t>Insight title of chart 1 (Revenue by month: AC 2026 vs PY 2025)</t>
        </is>
      </c>
    </row>
    <row r="42">
      <c r="A42" s="49" t="inlineStr">
        <is>
          <t>Calc!AD17</t>
        </is>
      </c>
      <c r="B42" s="91" t="inlineStr">
        <is>
          <t xml:space="preserve"> =INDEX(Calc!$A$21:$A$25,MATCH(MAX(Calc!$B$21:$B$25),Calc!$B$21:$B$25,0))&amp;" leads revenue ("&amp;TEXT(IFERROR(MAX(Calc!$B$21:$B$25)/SUM(Calc!$B$21:$B$25),0),"0%")&amp;") · bars = revenue, line = margin %"</t>
        </is>
      </c>
      <c r="C42" s="92" t="inlineStr">
        <is>
          <t>Insight title of chart 2 (Revenue by region (bars) and margin % (line))</t>
        </is>
      </c>
    </row>
    <row r="43">
      <c r="A43" s="49" t="inlineStr">
        <is>
          <t>Calc!AD18</t>
        </is>
      </c>
      <c r="B43" s="91" t="inlineStr">
        <is>
          <t xml:space="preserve"> =INDEX(Calc!$A$30:$A$36,MATCH(MAX(Calc!$B$30:$B$36),Calc!$B$30:$B$36,0))&amp;" leads with "&amp;TEXT(IFERROR(MAX(Calc!$B$30:$B$36)/SUM(Calc!$B$30:$B$36),0),"0%")&amp;" · Model revenue mix"</t>
        </is>
      </c>
      <c r="C43" s="92" t="inlineStr">
        <is>
          <t>Insight title of chart 3 (Model revenue mix)</t>
        </is>
      </c>
    </row>
    <row r="44">
      <c r="A44" s="49" t="inlineStr">
        <is>
          <t>Calc!AD19</t>
        </is>
      </c>
      <c r="B44" s="91" t="inlineStr">
        <is>
          <t xml:space="preserve"> =INDEX(Calc!$A$41:$A$43,MATCH(MAX(Calc!$B$41:$B$43),Calc!$B$41:$B$43,0))&amp;" leads with "&amp;TEXT(IFERROR(MAX(Calc!$B$41:$B$43)/SUM(Calc!$B$41:$B$43),0),"0%")&amp;" · Revenue by channel"</t>
        </is>
      </c>
      <c r="C44" s="92" t="inlineStr">
        <is>
          <t>Insight title of chart 4 (Revenue by channel)</t>
        </is>
      </c>
    </row>
    <row r="45">
      <c r="A45" s="49" t="inlineStr">
        <is>
          <t>Calc!AD20</t>
        </is>
      </c>
      <c r="B45" s="91" t="inlineStr">
        <is>
          <t xml:space="preserve"> =INDEX(Calc!$A$30:$A$36,MATCH(MAX(Calc!$D$30:$D$36),Calc!$D$30:$D$36,0))&amp;" leads with "&amp;TEXT(IFERROR(MAX(Calc!$D$30:$D$36)/SUM(Calc!$D$30:$D$36),0),"0%")&amp;" · Profit by model"</t>
        </is>
      </c>
      <c r="C45" s="92" t="inlineStr">
        <is>
          <t>Insight title of chart 5 (Profit by model)</t>
        </is>
      </c>
    </row>
    <row r="46">
      <c r="A46" s="49" t="inlineStr">
        <is>
          <t>Calc!AD21</t>
        </is>
      </c>
      <c r="B46" s="91" t="inlineStr">
        <is>
          <t xml:space="preserve"> =INDEX(Calc!$A$120:$A$123,MATCH(MAX(Calc!$B$120:$B$123),Calc!$B$120:$B$123,0))&amp;" leads with "&amp;TEXT(IFERROR(MAX(Calc!$B$120:$B$123)/SUM(Calc!$B$120:$B$123),0),"0%")&amp;" · Units by powertrain"</t>
        </is>
      </c>
      <c r="C46" s="92" t="inlineStr">
        <is>
          <t>Insight title of chart 6 (Units by powertrain)</t>
        </is>
      </c>
    </row>
    <row r="47">
      <c r="A47" s="49" t="inlineStr">
        <is>
          <t>Dashboard!F55</t>
        </is>
      </c>
      <c r="B47" s="91" t="inlineStr">
        <is>
          <t xml:space="preserve"> =IFERROR(INDEX(Calc!$A$48:$A$115,MATCH(LARGE(Calc!$E$48:$E$115,$B55),Calc!$E$48:$E$115,0)),"-")</t>
        </is>
      </c>
      <c r="C47" s="92" t="inlineStr">
        <is>
          <t>Top 5 dealers by units: column 'Dealer' (copied down)</t>
        </is>
      </c>
    </row>
    <row r="48">
      <c r="A48" s="49" t="inlineStr">
        <is>
          <t>Dashboard!J55</t>
        </is>
      </c>
      <c r="B48" s="91" t="inlineStr">
        <is>
          <t xml:space="preserve"> =IFERROR(INDEX(Calc!$B$48:$B$115,MATCH(LARGE(Calc!$E$48:$E$115,$B55),Calc!$E$48:$E$115,0)),"-")</t>
        </is>
      </c>
      <c r="C48" s="92" t="inlineStr">
        <is>
          <t>Top 5 dealers by units: column 'Units' (copied down)</t>
        </is>
      </c>
    </row>
    <row r="49">
      <c r="A49" s="49" t="inlineStr">
        <is>
          <t>Dashboard!N55</t>
        </is>
      </c>
      <c r="B49" s="91" t="inlineStr">
        <is>
          <t xml:space="preserve"> =IFERROR(INDEX(Calc!$C$48:$C$115,MATCH(LARGE(Calc!$E$48:$E$115,$B55),Calc!$E$48:$E$115,0)),"-")</t>
        </is>
      </c>
      <c r="C49" s="92" t="inlineStr">
        <is>
          <t>Top 5 dealers by units: column 'Revenue' (copied down)</t>
        </is>
      </c>
    </row>
    <row r="50">
      <c r="A50" s="49" t="inlineStr">
        <is>
          <t>Dashboard!R55</t>
        </is>
      </c>
      <c r="B50" s="91" t="inlineStr">
        <is>
          <t xml:space="preserve"> =IFERROR(INDEX(Calc!$D$48:$D$115,MATCH(LARGE(Calc!$E$48:$E$115,$B55),Calc!$E$48:$E$115,0)),"-")</t>
        </is>
      </c>
      <c r="C50" s="92" t="inlineStr">
        <is>
          <t>Top 5 dealers by units: column 'Hybrid+EV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EB0A1E"/>
    <outlinePr summaryBelow="1" summaryRight="1"/>
    <pageSetUpPr fitToPage="1"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3" t="inlineStr">
        <is>
          <t>Region</t>
        </is>
      </c>
      <c r="B1" s="93" t="inlineStr">
        <is>
          <t>Model</t>
        </is>
      </c>
      <c r="C1" s="93" t="inlineStr">
        <is>
          <t>Channel</t>
        </is>
      </c>
      <c r="E1" s="72" t="inlineStr">
        <is>
          <t>EXAMPLE DATA: every number in this workbook is made up for practice. It is not real Toyota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Japan</t>
        </is>
      </c>
      <c r="B3" t="inlineStr">
        <is>
          <t>Corolla</t>
        </is>
      </c>
      <c r="C3" t="inlineStr">
        <is>
          <t>Dealer retail</t>
        </is>
      </c>
    </row>
    <row r="4">
      <c r="A4" t="inlineStr">
        <is>
          <t>North America</t>
        </is>
      </c>
      <c r="B4" t="inlineStr">
        <is>
          <t>Camry</t>
        </is>
      </c>
      <c r="C4" t="inlineStr">
        <is>
          <t>Fleet</t>
        </is>
      </c>
    </row>
    <row r="5">
      <c r="A5" t="inlineStr">
        <is>
          <t>Europe</t>
        </is>
      </c>
      <c r="B5" t="inlineStr">
        <is>
          <t>RAV4</t>
        </is>
      </c>
      <c r="C5" t="inlineStr">
        <is>
          <t>Online reservation</t>
        </is>
      </c>
    </row>
    <row r="6">
      <c r="A6" t="inlineStr">
        <is>
          <t>Asia</t>
        </is>
      </c>
      <c r="B6" t="inlineStr">
        <is>
          <t>Hilux</t>
        </is>
      </c>
    </row>
    <row r="7">
      <c r="A7" t="inlineStr">
        <is>
          <t>Middle East</t>
        </is>
      </c>
      <c r="B7" t="inlineStr">
        <is>
          <t>Prius</t>
        </is>
      </c>
    </row>
    <row r="8">
      <c r="B8" t="inlineStr">
        <is>
          <t>Land Cruiser</t>
        </is>
      </c>
    </row>
    <row r="9">
      <c r="B9" t="inlineStr">
        <is>
          <t>bZ4X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2026-10-27T16:01:26Z</dcterms:created>
  <dcterms:modified xmlns:dcterms="http://purl.org/dc/terms/" xmlns:xsi="http://www.w3.org/2001/XMLSchema-instance" xsi:type="dcterms:W3CDTF">2026-10-27T16:01:26Z</dcterms:modified>
</cp:coreProperties>
</file>