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ubscribers" sheetId="3" state="visible" r:id="rId3"/>
    <sheet xmlns:r="http://schemas.openxmlformats.org/officeDocument/2006/relationships" name="Complaint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ReportMonth">Lists!$G$5</definedName>
    <definedName name="SLAHours">Lists!$G$6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-yyyy"/>
    <numFmt numFmtId="166" formatCode="[&gt;=10000000]&quot;₹&quot;##\,##\,##\,##0;[&gt;=100000]&quot;₹&quot;##\,##\,##0;&quot;₹&quot;##,##0"/>
    <numFmt numFmtId="167" formatCode="0.0%"/>
    <numFmt numFmtId="168" formatCode="&quot;₹&quot;#,##0.00"/>
    <numFmt numFmtId="169" formatCode="dd-mmm-yyyy"/>
    <numFmt numFmtId="170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165" fontId="5" fillId="5" borderId="1" applyProtection="1" pivotButton="0" quotePrefix="0" xfId="0">
      <protection locked="0" hidden="0"/>
    </xf>
    <xf numFmtId="0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6" borderId="1" pivotButton="0" quotePrefix="0" xfId="0"/>
    <xf numFmtId="167" fontId="5" fillId="6" borderId="1" pivotButton="0" quotePrefix="0" xfId="0"/>
    <xf numFmtId="168" fontId="5" fillId="6" borderId="1" pivotButton="0" quotePrefix="0" xfId="0"/>
    <xf numFmtId="165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9" fontId="5" fillId="5" borderId="1" applyProtection="1" pivotButton="0" quotePrefix="0" xfId="0">
      <protection locked="0" hidden="0"/>
    </xf>
    <xf numFmtId="0" fontId="5" fillId="6" borderId="1" pivotButton="0" quotePrefix="0" xfId="0"/>
    <xf numFmtId="169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6" fontId="5" fillId="6" borderId="1" pivotButton="0" quotePrefix="0" xfId="0"/>
    <xf numFmtId="2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167" fontId="4" fillId="3" borderId="1" pivotButton="0" quotePrefix="0" xfId="0"/>
    <xf numFmtId="2" fontId="4" fillId="3" borderId="1" pivotButton="0" quotePrefix="0" xfId="0"/>
    <xf numFmtId="165" fontId="4" fillId="5" borderId="1" applyProtection="1" pivotButton="0" quotePrefix="0" xfId="0">
      <protection locked="0" hidden="0"/>
    </xf>
    <xf numFmtId="165" fontId="4" fillId="7" borderId="1" pivotButton="0" quotePrefix="0" xfId="0"/>
    <xf numFmtId="170" fontId="5" fillId="6" borderId="1" pivotButton="0" quotePrefix="0" xfId="0"/>
    <xf numFmtId="170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Subscribers by circle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'Calculations'!$B$6:$B$11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'Calculations'!C16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'Calculations'!$A$17:$A$19</f>
            </numRef>
          </cat>
          <val>
            <numRef>
              <f>'Calculations'!$C$17:$C$19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by complaint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'Calculations'!B24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'Calculations'!$A$25:$A$29</f>
            </numRef>
          </cat>
          <val>
            <numRef>
              <f>'Calculations'!$B$25:$B$29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Churn % by circle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ubscribers" displayName="Subscribers" ref="A4:J58" headerRowCount="1">
  <autoFilter ref="A4:J58"/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>
      <calculatedColumnFormula>Subscribers[[#This Row],[Opening Subs]]+Subscribers[[#This Row],[New Adds]]-Subscribers[[#This Row],[Churned]]</calculatedColumnFormula>
    </tableColumn>
    <tableColumn id="9" name="Column9">
      <calculatedColumnFormula>IFERROR(Subscribers[[#This Row],[Churned]]/Subscribers[[#This Row],[Opening Subs]],0)</calculatedColumnFormula>
    </tableColumn>
    <tableColumn id="10" name="Column10">
      <calculatedColumnFormula>IFERROR(Subscribers[[#This Row],[Revenue]]/((Subscribers[[#This Row],[Opening Subs]]+Subscribers[[#This Row],[Closing Subs]])/2),0)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Complaints" displayName="Complaints" ref="A4:G64" headerRowCount="1">
  <autoFilter ref="A4:G64"/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>
      <calculatedColumnFormula>IF(AND(Complaints[[#This Row],[Status]]="Resolved",Complaints[[#This Row],[Resolution Hours]]&lt;=SLAHours),"Yes","No")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Telecom Excel Template (Subscribers, ARPU, Churn and Complaints)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Track the subscriber base month by month for every circle and plan, calculate closing subscribers, churn % and ARPU, and measure complaint volumes and SLA compliance.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 for ReportMonth.</t>
        </is>
      </c>
    </row>
    <row r="10" ht="18" customHeight="1">
      <c r="B10" s="4" t="inlineStr">
        <is>
          <t>Subscribers</t>
        </is>
      </c>
      <c r="C10" s="5" t="inlineStr">
        <is>
          <t>Input table Subscribers. Closing Subs, Churn % and ARPU are formulas.</t>
        </is>
      </c>
    </row>
    <row r="11" ht="18" customHeight="1">
      <c r="B11" s="4" t="inlineStr">
        <is>
          <t>Complaints</t>
        </is>
      </c>
      <c r="C11" s="5" t="inlineStr">
        <is>
          <t>Input table Complaints. Within SLA is a formula.</t>
        </is>
      </c>
    </row>
    <row r="12" ht="18" customHeight="1">
      <c r="B12" s="4" t="inlineStr">
        <is>
          <t>Calculations</t>
        </is>
      </c>
      <c r="C12" s="5" t="inlineStr">
        <is>
          <t>Circle KPIs, monthly trend, complaint type and plan mix.</t>
        </is>
      </c>
    </row>
    <row r="13" ht="18" customHeight="1">
      <c r="B13" s="4" t="inlineStr">
        <is>
          <t>Lists</t>
        </is>
      </c>
      <c r="C13" s="5" t="inlineStr">
        <is>
          <t>Circles, plans, complaint types, ticket status, ReportMonth and SLA hours.</t>
        </is>
      </c>
    </row>
    <row r="15">
      <c r="B15" s="3" t="inlineStr">
        <is>
          <t>How to fill it (step by step)</t>
        </is>
      </c>
    </row>
    <row r="16" ht="30" customHeight="1">
      <c r="B16" s="4" t="inlineStr">
        <is>
          <t>Step 1</t>
        </is>
      </c>
      <c r="C16" s="5" t="inlineStr">
        <is>
          <t>Open Subscribers. Each month add one row per circle and plan: Month (first day), Opening Subs, New Adds, Churned and Revenue.</t>
        </is>
      </c>
    </row>
    <row r="17" ht="18" customHeight="1">
      <c r="B17" s="4" t="inlineStr">
        <is>
          <t>Step 2</t>
        </is>
      </c>
      <c r="C17" s="5" t="inlineStr">
        <is>
          <t>Opening Subs of a new month = Closing Subs of the last month for the same circle and plan.</t>
        </is>
      </c>
    </row>
    <row r="18" ht="18" customHeight="1">
      <c r="B18" s="4" t="inlineStr">
        <is>
          <t>Step 3</t>
        </is>
      </c>
      <c r="C18" s="5" t="inlineStr">
        <is>
          <t>Open Complaints and add one row per ticket. Leave Resolution Hours blank while open.</t>
        </is>
      </c>
    </row>
    <row r="19" ht="18" customHeight="1">
      <c r="B19" s="4" t="inlineStr">
        <is>
          <t>Step 4</t>
        </is>
      </c>
      <c r="C19" s="5" t="inlineStr">
        <is>
          <t>On Lists, set ReportMonth to the month you want on the Dashboard.</t>
        </is>
      </c>
    </row>
    <row r="20" ht="18" customHeight="1">
      <c r="B20" s="4" t="inlineStr">
        <is>
          <t>Step 5</t>
        </is>
      </c>
      <c r="C20" s="5" t="inlineStr">
        <is>
          <t>Open Dashboard.</t>
        </is>
      </c>
    </row>
    <row r="22">
      <c r="B22" s="3" t="inlineStr">
        <is>
          <t>Start fresh with your own data</t>
        </is>
      </c>
    </row>
    <row r="23" ht="30" customHeight="1">
      <c r="B23" s="4" t="inlineStr">
        <is>
          <t>Step 1</t>
        </is>
      </c>
      <c r="C23" s="5" t="inlineStr">
        <is>
          <t>Go to the first input sheet. Click the second sample row, then press Ctrl + Shift + Down Arrow to select down to the last sample row.</t>
        </is>
      </c>
    </row>
    <row r="24" ht="30" customHeight="1">
      <c r="B24" s="4" t="inlineStr">
        <is>
          <t>Step 2</t>
        </is>
      </c>
      <c r="C24" s="5" t="inlineStr">
        <is>
          <t>Right-click the selection and choose Delete &gt; Table Rows. One sample row stays, so the table and its green formula columns stay alive.</t>
        </is>
      </c>
    </row>
    <row r="25" ht="18" customHeight="1">
      <c r="B25" s="4" t="inlineStr">
        <is>
          <t>Step 3</t>
        </is>
      </c>
      <c r="C25" s="5" t="inlineStr">
        <is>
          <t>Type your first real row over the one sample row that is left (yellow cells only).</t>
        </is>
      </c>
    </row>
    <row r="26" ht="30" customHeight="1">
      <c r="B26" s="4" t="inlineStr">
        <is>
          <t>Step 4</t>
        </is>
      </c>
      <c r="C26" s="5" t="inlineStr">
        <is>
          <t>Type your next rows directly under the table. The table grows by itself and the green formula columns fill down automatically.</t>
        </is>
      </c>
    </row>
    <row r="27" ht="30" customHeight="1">
      <c r="B27" s="4" t="inlineStr">
        <is>
          <t>Step 5</t>
        </is>
      </c>
      <c r="C27" s="5" t="inlineStr">
        <is>
          <t>Repeat for every input sheet, then change the lists on the Lists sheet (cities, products, names) to your own values. Drop-downs follow the Lists sheet.</t>
        </is>
      </c>
    </row>
    <row r="28" ht="18" customHeight="1">
      <c r="B28" s="4" t="inlineStr">
        <is>
          <t>Step 6</t>
        </is>
      </c>
      <c r="C28" s="5" t="inlineStr">
        <is>
          <t>Open Dashboard. Cards and charts read the tables, so they now show your data.</t>
        </is>
      </c>
    </row>
    <row r="30">
      <c r="B30" s="3" t="inlineStr">
        <is>
          <t>Colour key and protection</t>
        </is>
      </c>
    </row>
    <row r="31" ht="18" customHeight="1">
      <c r="B31" s="6" t="inlineStr">
        <is>
          <t>Yellow cells</t>
        </is>
      </c>
      <c r="C31" s="5" t="inlineStr">
        <is>
          <t>Inputs. Type here or pick from the drop-down.</t>
        </is>
      </c>
    </row>
    <row r="32" ht="18" customHeight="1">
      <c r="B32" s="7" t="inlineStr">
        <is>
          <t>Green cells</t>
        </is>
      </c>
      <c r="C32" s="5" t="inlineStr">
        <is>
          <t>Formulas. Do not type over them.</t>
        </is>
      </c>
    </row>
    <row r="33" ht="45" customHeight="1">
      <c r="B33" s="4" t="inlineStr">
        <is>
          <t>Protection</t>
        </is>
      </c>
      <c r="C33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4" ht="18" customHeight="1">
      <c r="B34" s="4" t="inlineStr">
        <is>
          <t>Guide</t>
        </is>
      </c>
      <c r="C34" s="5" t="inlineStr">
        <is>
          <t>Full guide with formulas: https://ravindrabagale.com/guides/excel-template-telecom.html</t>
        </is>
      </c>
    </row>
  </sheetData>
  <mergeCells count="7">
    <mergeCell ref="B30:C30"/>
    <mergeCell ref="B2:C2"/>
    <mergeCell ref="B15:C15"/>
    <mergeCell ref="B22:C2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Amir Telecom: subscribers, ARPU, churn and complaints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Subscribers</t>
        </is>
      </c>
      <c r="C4" s="11" t="n"/>
      <c r="D4" s="11" t="n"/>
      <c r="E4" s="10" t="inlineStr">
        <is>
          <t>Revenue (month)</t>
        </is>
      </c>
      <c r="F4" s="11" t="n"/>
      <c r="G4" s="11" t="n"/>
      <c r="H4" s="10" t="inlineStr">
        <is>
          <t>ARPU</t>
        </is>
      </c>
      <c r="I4" s="11" t="n"/>
      <c r="J4" s="11" t="n"/>
      <c r="K4" s="10" t="inlineStr">
        <is>
          <t>Churn %</t>
        </is>
      </c>
      <c r="L4" s="11" t="n"/>
      <c r="M4" s="11" t="n"/>
      <c r="N4" s="10" t="inlineStr">
        <is>
          <t>Complaints</t>
        </is>
      </c>
      <c r="O4" s="11" t="n"/>
      <c r="P4" s="11" t="n"/>
      <c r="Q4" s="10" t="inlineStr">
        <is>
          <t>Within SLA %</t>
        </is>
      </c>
      <c r="R4" s="11" t="n"/>
      <c r="S4" s="11" t="n"/>
    </row>
    <row r="5" ht="24" customHeight="1">
      <c r="B5" s="12">
        <f>SUMIFS(Subscribers[Closing Subs],Subscribers[Month],ReportMonth)</f>
        <v/>
      </c>
      <c r="C5" s="13" t="n"/>
      <c r="D5" s="13" t="n"/>
      <c r="E5" s="14">
        <f>SUMIFS(Subscribers[Revenue],Subscribers[Month],ReportMonth)</f>
        <v/>
      </c>
      <c r="F5" s="13" t="n"/>
      <c r="G5" s="13" t="n"/>
      <c r="H5" s="15">
        <f>IFERROR(SUMIFS(Subscribers[Revenue],Subscribers[Month],ReportMonth)/((SUMIFS(Subscribers[Opening Subs],Subscribers[Month],ReportMonth)+SUMIFS(Subscribers[Closing Subs],Subscribers[Month],ReportMonth))*0.5),0)</f>
        <v/>
      </c>
      <c r="I5" s="13" t="n"/>
      <c r="J5" s="13" t="n"/>
      <c r="K5" s="16">
        <f>IFERROR(SUMIFS(Subscribers[Churned],Subscribers[Month],ReportMonth)/SUMIFS(Subscribers[Opening Subs],Subscribers[Month],ReportMonth),0)</f>
        <v/>
      </c>
      <c r="L5" s="13" t="n"/>
      <c r="M5" s="13" t="n"/>
      <c r="N5" s="12">
        <f>COUNTA(Complaints[Ticket ID])</f>
        <v/>
      </c>
      <c r="O5" s="13" t="n"/>
      <c r="P5" s="13" t="n"/>
      <c r="Q5" s="16">
        <f>IFERROR(COUNTIFS(Complaints[Within SLA],"Yes")/COUNTA(Complaints[Ticket ID]),0)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7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9" customWidth="1" min="5" max="5"/>
    <col width="9" customWidth="1" min="6" max="6"/>
    <col width="14" customWidth="1" min="7" max="7"/>
    <col width="11" customWidth="1" min="8" max="8"/>
    <col width="8" customWidth="1" min="9" max="9"/>
    <col width="9" customWidth="1" min="10" max="10"/>
  </cols>
  <sheetData>
    <row r="1" ht="30" customHeight="1">
      <c r="A1" s="17" t="inlineStr">
        <is>
          <t>Monthly subscriber base and revenue (one row per month, city and plan)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Month</t>
        </is>
      </c>
      <c r="B4" s="19" t="inlineStr">
        <is>
          <t>City</t>
        </is>
      </c>
      <c r="C4" s="19" t="inlineStr">
        <is>
          <t>Plan</t>
        </is>
      </c>
      <c r="D4" s="19" t="inlineStr">
        <is>
          <t>Opening Subs</t>
        </is>
      </c>
      <c r="E4" s="19" t="inlineStr">
        <is>
          <t>New Adds</t>
        </is>
      </c>
      <c r="F4" s="19" t="inlineStr">
        <is>
          <t>Churned</t>
        </is>
      </c>
      <c r="G4" s="19" t="inlineStr">
        <is>
          <t>Revenue</t>
        </is>
      </c>
      <c r="H4" s="19" t="inlineStr">
        <is>
          <t>Closing Subs</t>
        </is>
      </c>
      <c r="I4" s="19" t="inlineStr">
        <is>
          <t>Churn %</t>
        </is>
      </c>
      <c r="J4" s="19" t="inlineStr">
        <is>
          <t>ARPU</t>
        </is>
      </c>
    </row>
    <row r="5">
      <c r="A5" s="20" t="n">
        <v>46204</v>
      </c>
      <c r="B5" s="21" t="inlineStr">
        <is>
          <t>Pune</t>
        </is>
      </c>
      <c r="C5" s="21" t="inlineStr">
        <is>
          <t>Prepaid</t>
        </is>
      </c>
      <c r="D5" s="22" t="n">
        <v>146330</v>
      </c>
      <c r="E5" s="22" t="n">
        <v>4043</v>
      </c>
      <c r="F5" s="22" t="n">
        <v>3711</v>
      </c>
      <c r="G5" s="23" t="n">
        <v>33152000</v>
      </c>
      <c r="H5" s="24">
        <f>Subscribers[[#This Row],[Opening Subs]]+Subscribers[[#This Row],[New Adds]]-Subscribers[[#This Row],[Churned]]</f>
        <v/>
      </c>
      <c r="I5" s="25">
        <f>IFERROR(Subscribers[[#This Row],[Churned]]/Subscribers[[#This Row],[Opening Subs]],0)</f>
        <v/>
      </c>
      <c r="J5" s="26">
        <f>IFERROR(Subscribers[[#This Row],[Revenue]]/((Subscribers[[#This Row],[Opening Subs]]+Subscribers[[#This Row],[Closing Subs]])/2),0)</f>
        <v/>
      </c>
    </row>
    <row r="6">
      <c r="A6" s="20" t="n">
        <v>46235</v>
      </c>
      <c r="B6" s="21" t="inlineStr">
        <is>
          <t>Pune</t>
        </is>
      </c>
      <c r="C6" s="21" t="inlineStr">
        <is>
          <t>Prepaid</t>
        </is>
      </c>
      <c r="D6" s="22" t="n">
        <v>146662</v>
      </c>
      <c r="E6" s="22" t="n">
        <v>4370</v>
      </c>
      <c r="F6" s="22" t="n">
        <v>3642</v>
      </c>
      <c r="G6" s="23" t="n">
        <v>33248000</v>
      </c>
      <c r="H6" s="24">
        <f>Subscribers[[#This Row],[Opening Subs]]+Subscribers[[#This Row],[New Adds]]-Subscribers[[#This Row],[Churned]]</f>
        <v/>
      </c>
      <c r="I6" s="25">
        <f>IFERROR(Subscribers[[#This Row],[Churned]]/Subscribers[[#This Row],[Opening Subs]],0)</f>
        <v/>
      </c>
      <c r="J6" s="26">
        <f>IFERROR(Subscribers[[#This Row],[Revenue]]/((Subscribers[[#This Row],[Opening Subs]]+Subscribers[[#This Row],[Closing Subs]])/2),0)</f>
        <v/>
      </c>
    </row>
    <row r="7">
      <c r="A7" s="20" t="n">
        <v>46266</v>
      </c>
      <c r="B7" s="21" t="inlineStr">
        <is>
          <t>Pune</t>
        </is>
      </c>
      <c r="C7" s="21" t="inlineStr">
        <is>
          <t>Prepaid</t>
        </is>
      </c>
      <c r="D7" s="22" t="n">
        <v>147390</v>
      </c>
      <c r="E7" s="22" t="n">
        <v>5341</v>
      </c>
      <c r="F7" s="22" t="n">
        <v>5077</v>
      </c>
      <c r="G7" s="23" t="n">
        <v>33071000</v>
      </c>
      <c r="H7" s="24">
        <f>Subscribers[[#This Row],[Opening Subs]]+Subscribers[[#This Row],[New Adds]]-Subscribers[[#This Row],[Churned]]</f>
        <v/>
      </c>
      <c r="I7" s="25">
        <f>IFERROR(Subscribers[[#This Row],[Churned]]/Subscribers[[#This Row],[Opening Subs]],0)</f>
        <v/>
      </c>
      <c r="J7" s="26">
        <f>IFERROR(Subscribers[[#This Row],[Revenue]]/((Subscribers[[#This Row],[Opening Subs]]+Subscribers[[#This Row],[Closing Subs]])/2),0)</f>
        <v/>
      </c>
    </row>
    <row r="8">
      <c r="A8" s="20" t="n">
        <v>46204</v>
      </c>
      <c r="B8" s="21" t="inlineStr">
        <is>
          <t>Pune</t>
        </is>
      </c>
      <c r="C8" s="21" t="inlineStr">
        <is>
          <t>Postpaid</t>
        </is>
      </c>
      <c r="D8" s="22" t="n">
        <v>33270</v>
      </c>
      <c r="E8" s="22" t="n">
        <v>851</v>
      </c>
      <c r="F8" s="22" t="n">
        <v>1294</v>
      </c>
      <c r="G8" s="23" t="n">
        <v>17650000</v>
      </c>
      <c r="H8" s="24">
        <f>Subscribers[[#This Row],[Opening Subs]]+Subscribers[[#This Row],[New Adds]]-Subscribers[[#This Row],[Churned]]</f>
        <v/>
      </c>
      <c r="I8" s="25">
        <f>IFERROR(Subscribers[[#This Row],[Churned]]/Subscribers[[#This Row],[Opening Subs]],0)</f>
        <v/>
      </c>
      <c r="J8" s="26">
        <f>IFERROR(Subscribers[[#This Row],[Revenue]]/((Subscribers[[#This Row],[Opening Subs]]+Subscribers[[#This Row],[Closing Subs]])/2),0)</f>
        <v/>
      </c>
    </row>
    <row r="9">
      <c r="A9" s="20" t="n">
        <v>46235</v>
      </c>
      <c r="B9" s="21" t="inlineStr">
        <is>
          <t>Pune</t>
        </is>
      </c>
      <c r="C9" s="21" t="inlineStr">
        <is>
          <t>Postpaid</t>
        </is>
      </c>
      <c r="D9" s="22" t="n">
        <v>32827</v>
      </c>
      <c r="E9" s="22" t="n">
        <v>1119</v>
      </c>
      <c r="F9" s="22" t="n">
        <v>795</v>
      </c>
      <c r="G9" s="23" t="n">
        <v>17875000</v>
      </c>
      <c r="H9" s="24">
        <f>Subscribers[[#This Row],[Opening Subs]]+Subscribers[[#This Row],[New Adds]]-Subscribers[[#This Row],[Churned]]</f>
        <v/>
      </c>
      <c r="I9" s="25">
        <f>IFERROR(Subscribers[[#This Row],[Churned]]/Subscribers[[#This Row],[Opening Subs]],0)</f>
        <v/>
      </c>
      <c r="J9" s="26">
        <f>IFERROR(Subscribers[[#This Row],[Revenue]]/((Subscribers[[#This Row],[Opening Subs]]+Subscribers[[#This Row],[Closing Subs]])/2),0)</f>
        <v/>
      </c>
    </row>
    <row r="10">
      <c r="A10" s="20" t="n">
        <v>46266</v>
      </c>
      <c r="B10" s="21" t="inlineStr">
        <is>
          <t>Pune</t>
        </is>
      </c>
      <c r="C10" s="21" t="inlineStr">
        <is>
          <t>Postpaid</t>
        </is>
      </c>
      <c r="D10" s="22" t="n">
        <v>33151</v>
      </c>
      <c r="E10" s="22" t="n">
        <v>1152</v>
      </c>
      <c r="F10" s="22" t="n">
        <v>883</v>
      </c>
      <c r="G10" s="23" t="n">
        <v>17533000</v>
      </c>
      <c r="H10" s="24">
        <f>Subscribers[[#This Row],[Opening Subs]]+Subscribers[[#This Row],[New Adds]]-Subscribers[[#This Row],[Churned]]</f>
        <v/>
      </c>
      <c r="I10" s="25">
        <f>IFERROR(Subscribers[[#This Row],[Churned]]/Subscribers[[#This Row],[Opening Subs]],0)</f>
        <v/>
      </c>
      <c r="J10" s="26">
        <f>IFERROR(Subscribers[[#This Row],[Revenue]]/((Subscribers[[#This Row],[Opening Subs]]+Subscribers[[#This Row],[Closing Subs]])/2),0)</f>
        <v/>
      </c>
    </row>
    <row r="11">
      <c r="A11" s="20" t="n">
        <v>46204</v>
      </c>
      <c r="B11" s="21" t="inlineStr">
        <is>
          <t>Pune</t>
        </is>
      </c>
      <c r="C11" s="21" t="inlineStr">
        <is>
          <t>Fibre</t>
        </is>
      </c>
      <c r="D11" s="22" t="n">
        <v>13750</v>
      </c>
      <c r="E11" s="22" t="n">
        <v>411</v>
      </c>
      <c r="F11" s="22" t="n">
        <v>258</v>
      </c>
      <c r="G11" s="23" t="n">
        <v>9883000</v>
      </c>
      <c r="H11" s="24">
        <f>Subscribers[[#This Row],[Opening Subs]]+Subscribers[[#This Row],[New Adds]]-Subscribers[[#This Row],[Churned]]</f>
        <v/>
      </c>
      <c r="I11" s="25">
        <f>IFERROR(Subscribers[[#This Row],[Churned]]/Subscribers[[#This Row],[Opening Subs]],0)</f>
        <v/>
      </c>
      <c r="J11" s="26">
        <f>IFERROR(Subscribers[[#This Row],[Revenue]]/((Subscribers[[#This Row],[Opening Subs]]+Subscribers[[#This Row],[Closing Subs]])/2),0)</f>
        <v/>
      </c>
    </row>
    <row r="12">
      <c r="A12" s="20" t="n">
        <v>46235</v>
      </c>
      <c r="B12" s="21" t="inlineStr">
        <is>
          <t>Pune</t>
        </is>
      </c>
      <c r="C12" s="21" t="inlineStr">
        <is>
          <t>Fibre</t>
        </is>
      </c>
      <c r="D12" s="22" t="n">
        <v>13903</v>
      </c>
      <c r="E12" s="22" t="n">
        <v>605</v>
      </c>
      <c r="F12" s="22" t="n">
        <v>474</v>
      </c>
      <c r="G12" s="23" t="n">
        <v>9520000</v>
      </c>
      <c r="H12" s="24">
        <f>Subscribers[[#This Row],[Opening Subs]]+Subscribers[[#This Row],[New Adds]]-Subscribers[[#This Row],[Churned]]</f>
        <v/>
      </c>
      <c r="I12" s="25">
        <f>IFERROR(Subscribers[[#This Row],[Churned]]/Subscribers[[#This Row],[Opening Subs]],0)</f>
        <v/>
      </c>
      <c r="J12" s="26">
        <f>IFERROR(Subscribers[[#This Row],[Revenue]]/((Subscribers[[#This Row],[Opening Subs]]+Subscribers[[#This Row],[Closing Subs]])/2),0)</f>
        <v/>
      </c>
    </row>
    <row r="13">
      <c r="A13" s="20" t="n">
        <v>46266</v>
      </c>
      <c r="B13" s="21" t="inlineStr">
        <is>
          <t>Pune</t>
        </is>
      </c>
      <c r="C13" s="21" t="inlineStr">
        <is>
          <t>Fibre</t>
        </is>
      </c>
      <c r="D13" s="22" t="n">
        <v>14034</v>
      </c>
      <c r="E13" s="22" t="n">
        <v>388</v>
      </c>
      <c r="F13" s="22" t="n">
        <v>387</v>
      </c>
      <c r="G13" s="23" t="n">
        <v>10161000</v>
      </c>
      <c r="H13" s="24">
        <f>Subscribers[[#This Row],[Opening Subs]]+Subscribers[[#This Row],[New Adds]]-Subscribers[[#This Row],[Churned]]</f>
        <v/>
      </c>
      <c r="I13" s="25">
        <f>IFERROR(Subscribers[[#This Row],[Churned]]/Subscribers[[#This Row],[Opening Subs]],0)</f>
        <v/>
      </c>
      <c r="J13" s="26">
        <f>IFERROR(Subscribers[[#This Row],[Revenue]]/((Subscribers[[#This Row],[Opening Subs]]+Subscribers[[#This Row],[Closing Subs]])/2),0)</f>
        <v/>
      </c>
    </row>
    <row r="14">
      <c r="A14" s="20" t="n">
        <v>46204</v>
      </c>
      <c r="B14" s="21" t="inlineStr">
        <is>
          <t>Solapur</t>
        </is>
      </c>
      <c r="C14" s="21" t="inlineStr">
        <is>
          <t>Prepaid</t>
        </is>
      </c>
      <c r="D14" s="22" t="n">
        <v>50880</v>
      </c>
      <c r="E14" s="22" t="n">
        <v>1431</v>
      </c>
      <c r="F14" s="22" t="n">
        <v>1999</v>
      </c>
      <c r="G14" s="23" t="n">
        <v>12094000</v>
      </c>
      <c r="H14" s="24">
        <f>Subscribers[[#This Row],[Opening Subs]]+Subscribers[[#This Row],[New Adds]]-Subscribers[[#This Row],[Churned]]</f>
        <v/>
      </c>
      <c r="I14" s="25">
        <f>IFERROR(Subscribers[[#This Row],[Churned]]/Subscribers[[#This Row],[Opening Subs]],0)</f>
        <v/>
      </c>
      <c r="J14" s="26">
        <f>IFERROR(Subscribers[[#This Row],[Revenue]]/((Subscribers[[#This Row],[Opening Subs]]+Subscribers[[#This Row],[Closing Subs]])/2),0)</f>
        <v/>
      </c>
    </row>
    <row r="15">
      <c r="A15" s="20" t="n">
        <v>46235</v>
      </c>
      <c r="B15" s="21" t="inlineStr">
        <is>
          <t>Solapur</t>
        </is>
      </c>
      <c r="C15" s="21" t="inlineStr">
        <is>
          <t>Prepaid</t>
        </is>
      </c>
      <c r="D15" s="22" t="n">
        <v>50312</v>
      </c>
      <c r="E15" s="22" t="n">
        <v>1439</v>
      </c>
      <c r="F15" s="22" t="n">
        <v>1667</v>
      </c>
      <c r="G15" s="23" t="n">
        <v>12113000</v>
      </c>
      <c r="H15" s="24">
        <f>Subscribers[[#This Row],[Opening Subs]]+Subscribers[[#This Row],[New Adds]]-Subscribers[[#This Row],[Churned]]</f>
        <v/>
      </c>
      <c r="I15" s="25">
        <f>IFERROR(Subscribers[[#This Row],[Churned]]/Subscribers[[#This Row],[Opening Subs]],0)</f>
        <v/>
      </c>
      <c r="J15" s="26">
        <f>IFERROR(Subscribers[[#This Row],[Revenue]]/((Subscribers[[#This Row],[Opening Subs]]+Subscribers[[#This Row],[Closing Subs]])/2),0)</f>
        <v/>
      </c>
    </row>
    <row r="16">
      <c r="A16" s="20" t="n">
        <v>46266</v>
      </c>
      <c r="B16" s="21" t="inlineStr">
        <is>
          <t>Solapur</t>
        </is>
      </c>
      <c r="C16" s="21" t="inlineStr">
        <is>
          <t>Prepaid</t>
        </is>
      </c>
      <c r="D16" s="22" t="n">
        <v>50084</v>
      </c>
      <c r="E16" s="22" t="n">
        <v>2504</v>
      </c>
      <c r="F16" s="22" t="n">
        <v>1823</v>
      </c>
      <c r="G16" s="23" t="n">
        <v>11820000</v>
      </c>
      <c r="H16" s="24">
        <f>Subscribers[[#This Row],[Opening Subs]]+Subscribers[[#This Row],[New Adds]]-Subscribers[[#This Row],[Churned]]</f>
        <v/>
      </c>
      <c r="I16" s="25">
        <f>IFERROR(Subscribers[[#This Row],[Churned]]/Subscribers[[#This Row],[Opening Subs]],0)</f>
        <v/>
      </c>
      <c r="J16" s="26">
        <f>IFERROR(Subscribers[[#This Row],[Revenue]]/((Subscribers[[#This Row],[Opening Subs]]+Subscribers[[#This Row],[Closing Subs]])/2),0)</f>
        <v/>
      </c>
    </row>
    <row r="17">
      <c r="A17" s="20" t="n">
        <v>46204</v>
      </c>
      <c r="B17" s="21" t="inlineStr">
        <is>
          <t>Solapur</t>
        </is>
      </c>
      <c r="C17" s="21" t="inlineStr">
        <is>
          <t>Postpaid</t>
        </is>
      </c>
      <c r="D17" s="22" t="n">
        <v>12190</v>
      </c>
      <c r="E17" s="22" t="n">
        <v>608</v>
      </c>
      <c r="F17" s="22" t="n">
        <v>365</v>
      </c>
      <c r="G17" s="23" t="n">
        <v>6141000</v>
      </c>
      <c r="H17" s="24">
        <f>Subscribers[[#This Row],[Opening Subs]]+Subscribers[[#This Row],[New Adds]]-Subscribers[[#This Row],[Churned]]</f>
        <v/>
      </c>
      <c r="I17" s="25">
        <f>IFERROR(Subscribers[[#This Row],[Churned]]/Subscribers[[#This Row],[Opening Subs]],0)</f>
        <v/>
      </c>
      <c r="J17" s="26">
        <f>IFERROR(Subscribers[[#This Row],[Revenue]]/((Subscribers[[#This Row],[Opening Subs]]+Subscribers[[#This Row],[Closing Subs]])/2),0)</f>
        <v/>
      </c>
    </row>
    <row r="18">
      <c r="A18" s="20" t="n">
        <v>46235</v>
      </c>
      <c r="B18" s="21" t="inlineStr">
        <is>
          <t>Solapur</t>
        </is>
      </c>
      <c r="C18" s="21" t="inlineStr">
        <is>
          <t>Postpaid</t>
        </is>
      </c>
      <c r="D18" s="22" t="n">
        <v>12433</v>
      </c>
      <c r="E18" s="22" t="n">
        <v>388</v>
      </c>
      <c r="F18" s="22" t="n">
        <v>426</v>
      </c>
      <c r="G18" s="23" t="n">
        <v>6401000</v>
      </c>
      <c r="H18" s="24">
        <f>Subscribers[[#This Row],[Opening Subs]]+Subscribers[[#This Row],[New Adds]]-Subscribers[[#This Row],[Churned]]</f>
        <v/>
      </c>
      <c r="I18" s="25">
        <f>IFERROR(Subscribers[[#This Row],[Churned]]/Subscribers[[#This Row],[Opening Subs]],0)</f>
        <v/>
      </c>
      <c r="J18" s="26">
        <f>IFERROR(Subscribers[[#This Row],[Revenue]]/((Subscribers[[#This Row],[Opening Subs]]+Subscribers[[#This Row],[Closing Subs]])/2),0)</f>
        <v/>
      </c>
    </row>
    <row r="19">
      <c r="A19" s="20" t="n">
        <v>46266</v>
      </c>
      <c r="B19" s="21" t="inlineStr">
        <is>
          <t>Solapur</t>
        </is>
      </c>
      <c r="C19" s="21" t="inlineStr">
        <is>
          <t>Postpaid</t>
        </is>
      </c>
      <c r="D19" s="22" t="n">
        <v>12395</v>
      </c>
      <c r="E19" s="22" t="n">
        <v>393</v>
      </c>
      <c r="F19" s="22" t="n">
        <v>310</v>
      </c>
      <c r="G19" s="23" t="n">
        <v>6525000</v>
      </c>
      <c r="H19" s="24">
        <f>Subscribers[[#This Row],[Opening Subs]]+Subscribers[[#This Row],[New Adds]]-Subscribers[[#This Row],[Churned]]</f>
        <v/>
      </c>
      <c r="I19" s="25">
        <f>IFERROR(Subscribers[[#This Row],[Churned]]/Subscribers[[#This Row],[Opening Subs]],0)</f>
        <v/>
      </c>
      <c r="J19" s="26">
        <f>IFERROR(Subscribers[[#This Row],[Revenue]]/((Subscribers[[#This Row],[Opening Subs]]+Subscribers[[#This Row],[Closing Subs]])/2),0)</f>
        <v/>
      </c>
    </row>
    <row r="20">
      <c r="A20" s="20" t="n">
        <v>46204</v>
      </c>
      <c r="B20" s="21" t="inlineStr">
        <is>
          <t>Solapur</t>
        </is>
      </c>
      <c r="C20" s="21" t="inlineStr">
        <is>
          <t>Fibre</t>
        </is>
      </c>
      <c r="D20" s="22" t="n">
        <v>5820</v>
      </c>
      <c r="E20" s="22" t="n">
        <v>150</v>
      </c>
      <c r="F20" s="22" t="n">
        <v>194</v>
      </c>
      <c r="G20" s="23" t="n">
        <v>3916000</v>
      </c>
      <c r="H20" s="24">
        <f>Subscribers[[#This Row],[Opening Subs]]+Subscribers[[#This Row],[New Adds]]-Subscribers[[#This Row],[Churned]]</f>
        <v/>
      </c>
      <c r="I20" s="25">
        <f>IFERROR(Subscribers[[#This Row],[Churned]]/Subscribers[[#This Row],[Opening Subs]],0)</f>
        <v/>
      </c>
      <c r="J20" s="26">
        <f>IFERROR(Subscribers[[#This Row],[Revenue]]/((Subscribers[[#This Row],[Opening Subs]]+Subscribers[[#This Row],[Closing Subs]])/2),0)</f>
        <v/>
      </c>
    </row>
    <row r="21">
      <c r="A21" s="20" t="n">
        <v>46235</v>
      </c>
      <c r="B21" s="21" t="inlineStr">
        <is>
          <t>Solapur</t>
        </is>
      </c>
      <c r="C21" s="21" t="inlineStr">
        <is>
          <t>Fibre</t>
        </is>
      </c>
      <c r="D21" s="22" t="n">
        <v>5776</v>
      </c>
      <c r="E21" s="22" t="n">
        <v>218</v>
      </c>
      <c r="F21" s="22" t="n">
        <v>123</v>
      </c>
      <c r="G21" s="23" t="n">
        <v>4012000</v>
      </c>
      <c r="H21" s="24">
        <f>Subscribers[[#This Row],[Opening Subs]]+Subscribers[[#This Row],[New Adds]]-Subscribers[[#This Row],[Churned]]</f>
        <v/>
      </c>
      <c r="I21" s="25">
        <f>IFERROR(Subscribers[[#This Row],[Churned]]/Subscribers[[#This Row],[Opening Subs]],0)</f>
        <v/>
      </c>
      <c r="J21" s="26">
        <f>IFERROR(Subscribers[[#This Row],[Revenue]]/((Subscribers[[#This Row],[Opening Subs]]+Subscribers[[#This Row],[Closing Subs]])/2),0)</f>
        <v/>
      </c>
    </row>
    <row r="22">
      <c r="A22" s="20" t="n">
        <v>46266</v>
      </c>
      <c r="B22" s="21" t="inlineStr">
        <is>
          <t>Solapur</t>
        </is>
      </c>
      <c r="C22" s="21" t="inlineStr">
        <is>
          <t>Fibre</t>
        </is>
      </c>
      <c r="D22" s="22" t="n">
        <v>5871</v>
      </c>
      <c r="E22" s="22" t="n">
        <v>278</v>
      </c>
      <c r="F22" s="22" t="n">
        <v>200</v>
      </c>
      <c r="G22" s="23" t="n">
        <v>4197000</v>
      </c>
      <c r="H22" s="24">
        <f>Subscribers[[#This Row],[Opening Subs]]+Subscribers[[#This Row],[New Adds]]-Subscribers[[#This Row],[Churned]]</f>
        <v/>
      </c>
      <c r="I22" s="25">
        <f>IFERROR(Subscribers[[#This Row],[Churned]]/Subscribers[[#This Row],[Opening Subs]],0)</f>
        <v/>
      </c>
      <c r="J22" s="26">
        <f>IFERROR(Subscribers[[#This Row],[Revenue]]/((Subscribers[[#This Row],[Opening Subs]]+Subscribers[[#This Row],[Closing Subs]])/2),0)</f>
        <v/>
      </c>
    </row>
    <row r="23">
      <c r="A23" s="20" t="n">
        <v>46204</v>
      </c>
      <c r="B23" s="21" t="inlineStr">
        <is>
          <t>Nashik</t>
        </is>
      </c>
      <c r="C23" s="21" t="inlineStr">
        <is>
          <t>Prepaid</t>
        </is>
      </c>
      <c r="D23" s="22" t="n">
        <v>82300</v>
      </c>
      <c r="E23" s="22" t="n">
        <v>2787</v>
      </c>
      <c r="F23" s="22" t="n">
        <v>2225</v>
      </c>
      <c r="G23" s="23" t="n">
        <v>18069000</v>
      </c>
      <c r="H23" s="24">
        <f>Subscribers[[#This Row],[Opening Subs]]+Subscribers[[#This Row],[New Adds]]-Subscribers[[#This Row],[Churned]]</f>
        <v/>
      </c>
      <c r="I23" s="25">
        <f>IFERROR(Subscribers[[#This Row],[Churned]]/Subscribers[[#This Row],[Opening Subs]],0)</f>
        <v/>
      </c>
      <c r="J23" s="26">
        <f>IFERROR(Subscribers[[#This Row],[Revenue]]/((Subscribers[[#This Row],[Opening Subs]]+Subscribers[[#This Row],[Closing Subs]])/2),0)</f>
        <v/>
      </c>
    </row>
    <row r="24">
      <c r="A24" s="20" t="n">
        <v>46235</v>
      </c>
      <c r="B24" s="21" t="inlineStr">
        <is>
          <t>Nashik</t>
        </is>
      </c>
      <c r="C24" s="21" t="inlineStr">
        <is>
          <t>Prepaid</t>
        </is>
      </c>
      <c r="D24" s="22" t="n">
        <v>82862</v>
      </c>
      <c r="E24" s="22" t="n">
        <v>2559</v>
      </c>
      <c r="F24" s="22" t="n">
        <v>1528</v>
      </c>
      <c r="G24" s="23" t="n">
        <v>18458000</v>
      </c>
      <c r="H24" s="24">
        <f>Subscribers[[#This Row],[Opening Subs]]+Subscribers[[#This Row],[New Adds]]-Subscribers[[#This Row],[Churned]]</f>
        <v/>
      </c>
      <c r="I24" s="25">
        <f>IFERROR(Subscribers[[#This Row],[Churned]]/Subscribers[[#This Row],[Opening Subs]],0)</f>
        <v/>
      </c>
      <c r="J24" s="26">
        <f>IFERROR(Subscribers[[#This Row],[Revenue]]/((Subscribers[[#This Row],[Opening Subs]]+Subscribers[[#This Row],[Closing Subs]])/2),0)</f>
        <v/>
      </c>
    </row>
    <row r="25">
      <c r="A25" s="20" t="n">
        <v>46266</v>
      </c>
      <c r="B25" s="21" t="inlineStr">
        <is>
          <t>Nashik</t>
        </is>
      </c>
      <c r="C25" s="21" t="inlineStr">
        <is>
          <t>Prepaid</t>
        </is>
      </c>
      <c r="D25" s="22" t="n">
        <v>83893</v>
      </c>
      <c r="E25" s="22" t="n">
        <v>3420</v>
      </c>
      <c r="F25" s="22" t="n">
        <v>1659</v>
      </c>
      <c r="G25" s="23" t="n">
        <v>18815000</v>
      </c>
      <c r="H25" s="24">
        <f>Subscribers[[#This Row],[Opening Subs]]+Subscribers[[#This Row],[New Adds]]-Subscribers[[#This Row],[Churned]]</f>
        <v/>
      </c>
      <c r="I25" s="25">
        <f>IFERROR(Subscribers[[#This Row],[Churned]]/Subscribers[[#This Row],[Opening Subs]],0)</f>
        <v/>
      </c>
      <c r="J25" s="26">
        <f>IFERROR(Subscribers[[#This Row],[Revenue]]/((Subscribers[[#This Row],[Opening Subs]]+Subscribers[[#This Row],[Closing Subs]])/2),0)</f>
        <v/>
      </c>
    </row>
    <row r="26">
      <c r="A26" s="20" t="n">
        <v>46204</v>
      </c>
      <c r="B26" s="21" t="inlineStr">
        <is>
          <t>Nashik</t>
        </is>
      </c>
      <c r="C26" s="21" t="inlineStr">
        <is>
          <t>Postpaid</t>
        </is>
      </c>
      <c r="D26" s="22" t="n">
        <v>20360</v>
      </c>
      <c r="E26" s="22" t="n">
        <v>532</v>
      </c>
      <c r="F26" s="22" t="n">
        <v>380</v>
      </c>
      <c r="G26" s="23" t="n">
        <v>10138000</v>
      </c>
      <c r="H26" s="24">
        <f>Subscribers[[#This Row],[Opening Subs]]+Subscribers[[#This Row],[New Adds]]-Subscribers[[#This Row],[Churned]]</f>
        <v/>
      </c>
      <c r="I26" s="25">
        <f>IFERROR(Subscribers[[#This Row],[Churned]]/Subscribers[[#This Row],[Opening Subs]],0)</f>
        <v/>
      </c>
      <c r="J26" s="26">
        <f>IFERROR(Subscribers[[#This Row],[Revenue]]/((Subscribers[[#This Row],[Opening Subs]]+Subscribers[[#This Row],[Closing Subs]])/2),0)</f>
        <v/>
      </c>
    </row>
    <row r="27">
      <c r="A27" s="20" t="n">
        <v>46235</v>
      </c>
      <c r="B27" s="21" t="inlineStr">
        <is>
          <t>Nashik</t>
        </is>
      </c>
      <c r="C27" s="21" t="inlineStr">
        <is>
          <t>Postpaid</t>
        </is>
      </c>
      <c r="D27" s="22" t="n">
        <v>20512</v>
      </c>
      <c r="E27" s="22" t="n">
        <v>789</v>
      </c>
      <c r="F27" s="22" t="n">
        <v>537</v>
      </c>
      <c r="G27" s="23" t="n">
        <v>10363000</v>
      </c>
      <c r="H27" s="24">
        <f>Subscribers[[#This Row],[Opening Subs]]+Subscribers[[#This Row],[New Adds]]-Subscribers[[#This Row],[Churned]]</f>
        <v/>
      </c>
      <c r="I27" s="25">
        <f>IFERROR(Subscribers[[#This Row],[Churned]]/Subscribers[[#This Row],[Opening Subs]],0)</f>
        <v/>
      </c>
      <c r="J27" s="26">
        <f>IFERROR(Subscribers[[#This Row],[Revenue]]/((Subscribers[[#This Row],[Opening Subs]]+Subscribers[[#This Row],[Closing Subs]])/2),0)</f>
        <v/>
      </c>
    </row>
    <row r="28">
      <c r="A28" s="20" t="n">
        <v>46266</v>
      </c>
      <c r="B28" s="21" t="inlineStr">
        <is>
          <t>Nashik</t>
        </is>
      </c>
      <c r="C28" s="21" t="inlineStr">
        <is>
          <t>Postpaid</t>
        </is>
      </c>
      <c r="D28" s="22" t="n">
        <v>20764</v>
      </c>
      <c r="E28" s="22" t="n">
        <v>824</v>
      </c>
      <c r="F28" s="22" t="n">
        <v>710</v>
      </c>
      <c r="G28" s="23" t="n">
        <v>11365000</v>
      </c>
      <c r="H28" s="24">
        <f>Subscribers[[#This Row],[Opening Subs]]+Subscribers[[#This Row],[New Adds]]-Subscribers[[#This Row],[Churned]]</f>
        <v/>
      </c>
      <c r="I28" s="25">
        <f>IFERROR(Subscribers[[#This Row],[Churned]]/Subscribers[[#This Row],[Opening Subs]],0)</f>
        <v/>
      </c>
      <c r="J28" s="26">
        <f>IFERROR(Subscribers[[#This Row],[Revenue]]/((Subscribers[[#This Row],[Opening Subs]]+Subscribers[[#This Row],[Closing Subs]])/2),0)</f>
        <v/>
      </c>
    </row>
    <row r="29">
      <c r="A29" s="20" t="n">
        <v>46204</v>
      </c>
      <c r="B29" s="21" t="inlineStr">
        <is>
          <t>Nashik</t>
        </is>
      </c>
      <c r="C29" s="21" t="inlineStr">
        <is>
          <t>Fibre</t>
        </is>
      </c>
      <c r="D29" s="22" t="n">
        <v>7290</v>
      </c>
      <c r="E29" s="22" t="n">
        <v>276</v>
      </c>
      <c r="F29" s="22" t="n">
        <v>173</v>
      </c>
      <c r="G29" s="23" t="n">
        <v>4895000</v>
      </c>
      <c r="H29" s="24">
        <f>Subscribers[[#This Row],[Opening Subs]]+Subscribers[[#This Row],[New Adds]]-Subscribers[[#This Row],[Churned]]</f>
        <v/>
      </c>
      <c r="I29" s="25">
        <f>IFERROR(Subscribers[[#This Row],[Churned]]/Subscribers[[#This Row],[Opening Subs]],0)</f>
        <v/>
      </c>
      <c r="J29" s="26">
        <f>IFERROR(Subscribers[[#This Row],[Revenue]]/((Subscribers[[#This Row],[Opening Subs]]+Subscribers[[#This Row],[Closing Subs]])/2),0)</f>
        <v/>
      </c>
    </row>
    <row r="30">
      <c r="A30" s="20" t="n">
        <v>46235</v>
      </c>
      <c r="B30" s="21" t="inlineStr">
        <is>
          <t>Nashik</t>
        </is>
      </c>
      <c r="C30" s="21" t="inlineStr">
        <is>
          <t>Fibre</t>
        </is>
      </c>
      <c r="D30" s="22" t="n">
        <v>7393</v>
      </c>
      <c r="E30" s="22" t="n">
        <v>351</v>
      </c>
      <c r="F30" s="22" t="n">
        <v>144</v>
      </c>
      <c r="G30" s="23" t="n">
        <v>5231000</v>
      </c>
      <c r="H30" s="24">
        <f>Subscribers[[#This Row],[Opening Subs]]+Subscribers[[#This Row],[New Adds]]-Subscribers[[#This Row],[Churned]]</f>
        <v/>
      </c>
      <c r="I30" s="25">
        <f>IFERROR(Subscribers[[#This Row],[Churned]]/Subscribers[[#This Row],[Opening Subs]],0)</f>
        <v/>
      </c>
      <c r="J30" s="26">
        <f>IFERROR(Subscribers[[#This Row],[Revenue]]/((Subscribers[[#This Row],[Opening Subs]]+Subscribers[[#This Row],[Closing Subs]])/2),0)</f>
        <v/>
      </c>
    </row>
    <row r="31">
      <c r="A31" s="20" t="n">
        <v>46266</v>
      </c>
      <c r="B31" s="21" t="inlineStr">
        <is>
          <t>Nashik</t>
        </is>
      </c>
      <c r="C31" s="21" t="inlineStr">
        <is>
          <t>Fibre</t>
        </is>
      </c>
      <c r="D31" s="22" t="n">
        <v>7600</v>
      </c>
      <c r="E31" s="22" t="n">
        <v>305</v>
      </c>
      <c r="F31" s="22" t="n">
        <v>164</v>
      </c>
      <c r="G31" s="23" t="n">
        <v>5521000</v>
      </c>
      <c r="H31" s="24">
        <f>Subscribers[[#This Row],[Opening Subs]]+Subscribers[[#This Row],[New Adds]]-Subscribers[[#This Row],[Churned]]</f>
        <v/>
      </c>
      <c r="I31" s="25">
        <f>IFERROR(Subscribers[[#This Row],[Churned]]/Subscribers[[#This Row],[Opening Subs]],0)</f>
        <v/>
      </c>
      <c r="J31" s="26">
        <f>IFERROR(Subscribers[[#This Row],[Revenue]]/((Subscribers[[#This Row],[Opening Subs]]+Subscribers[[#This Row],[Closing Subs]])/2),0)</f>
        <v/>
      </c>
    </row>
    <row r="32">
      <c r="A32" s="20" t="n">
        <v>46204</v>
      </c>
      <c r="B32" s="21" t="inlineStr">
        <is>
          <t>Sambhaji Nagar</t>
        </is>
      </c>
      <c r="C32" s="21" t="inlineStr">
        <is>
          <t>Prepaid</t>
        </is>
      </c>
      <c r="D32" s="22" t="n">
        <v>65670</v>
      </c>
      <c r="E32" s="22" t="n">
        <v>2741</v>
      </c>
      <c r="F32" s="22" t="n">
        <v>2560</v>
      </c>
      <c r="G32" s="23" t="n">
        <v>15808000</v>
      </c>
      <c r="H32" s="24">
        <f>Subscribers[[#This Row],[Opening Subs]]+Subscribers[[#This Row],[New Adds]]-Subscribers[[#This Row],[Churned]]</f>
        <v/>
      </c>
      <c r="I32" s="25">
        <f>IFERROR(Subscribers[[#This Row],[Churned]]/Subscribers[[#This Row],[Opening Subs]],0)</f>
        <v/>
      </c>
      <c r="J32" s="26">
        <f>IFERROR(Subscribers[[#This Row],[Revenue]]/((Subscribers[[#This Row],[Opening Subs]]+Subscribers[[#This Row],[Closing Subs]])/2),0)</f>
        <v/>
      </c>
    </row>
    <row r="33">
      <c r="A33" s="20" t="n">
        <v>46235</v>
      </c>
      <c r="B33" s="21" t="inlineStr">
        <is>
          <t>Sambhaji Nagar</t>
        </is>
      </c>
      <c r="C33" s="21" t="inlineStr">
        <is>
          <t>Prepaid</t>
        </is>
      </c>
      <c r="D33" s="22" t="n">
        <v>65851</v>
      </c>
      <c r="E33" s="22" t="n">
        <v>2079</v>
      </c>
      <c r="F33" s="22" t="n">
        <v>2491</v>
      </c>
      <c r="G33" s="23" t="n">
        <v>14608000</v>
      </c>
      <c r="H33" s="24">
        <f>Subscribers[[#This Row],[Opening Subs]]+Subscribers[[#This Row],[New Adds]]-Subscribers[[#This Row],[Churned]]</f>
        <v/>
      </c>
      <c r="I33" s="25">
        <f>IFERROR(Subscribers[[#This Row],[Churned]]/Subscribers[[#This Row],[Opening Subs]],0)</f>
        <v/>
      </c>
      <c r="J33" s="26">
        <f>IFERROR(Subscribers[[#This Row],[Revenue]]/((Subscribers[[#This Row],[Opening Subs]]+Subscribers[[#This Row],[Closing Subs]])/2),0)</f>
        <v/>
      </c>
    </row>
    <row r="34">
      <c r="A34" s="20" t="n">
        <v>46266</v>
      </c>
      <c r="B34" s="21" t="inlineStr">
        <is>
          <t>Sambhaji Nagar</t>
        </is>
      </c>
      <c r="C34" s="21" t="inlineStr">
        <is>
          <t>Prepaid</t>
        </is>
      </c>
      <c r="D34" s="22" t="n">
        <v>65439</v>
      </c>
      <c r="E34" s="22" t="n">
        <v>1969</v>
      </c>
      <c r="F34" s="22" t="n">
        <v>1455</v>
      </c>
      <c r="G34" s="23" t="n">
        <v>15332000</v>
      </c>
      <c r="H34" s="24">
        <f>Subscribers[[#This Row],[Opening Subs]]+Subscribers[[#This Row],[New Adds]]-Subscribers[[#This Row],[Churned]]</f>
        <v/>
      </c>
      <c r="I34" s="25">
        <f>IFERROR(Subscribers[[#This Row],[Churned]]/Subscribers[[#This Row],[Opening Subs]],0)</f>
        <v/>
      </c>
      <c r="J34" s="26">
        <f>IFERROR(Subscribers[[#This Row],[Revenue]]/((Subscribers[[#This Row],[Opening Subs]]+Subscribers[[#This Row],[Closing Subs]])/2),0)</f>
        <v/>
      </c>
    </row>
    <row r="35">
      <c r="A35" s="20" t="n">
        <v>46204</v>
      </c>
      <c r="B35" s="21" t="inlineStr">
        <is>
          <t>Sambhaji Nagar</t>
        </is>
      </c>
      <c r="C35" s="21" t="inlineStr">
        <is>
          <t>Postpaid</t>
        </is>
      </c>
      <c r="D35" s="22" t="n">
        <v>17400</v>
      </c>
      <c r="E35" s="22" t="n">
        <v>731</v>
      </c>
      <c r="F35" s="22" t="n">
        <v>460</v>
      </c>
      <c r="G35" s="23" t="n">
        <v>9405000</v>
      </c>
      <c r="H35" s="24">
        <f>Subscribers[[#This Row],[Opening Subs]]+Subscribers[[#This Row],[New Adds]]-Subscribers[[#This Row],[Churned]]</f>
        <v/>
      </c>
      <c r="I35" s="25">
        <f>IFERROR(Subscribers[[#This Row],[Churned]]/Subscribers[[#This Row],[Opening Subs]],0)</f>
        <v/>
      </c>
      <c r="J35" s="26">
        <f>IFERROR(Subscribers[[#This Row],[Revenue]]/((Subscribers[[#This Row],[Opening Subs]]+Subscribers[[#This Row],[Closing Subs]])/2),0)</f>
        <v/>
      </c>
    </row>
    <row r="36">
      <c r="A36" s="20" t="n">
        <v>46235</v>
      </c>
      <c r="B36" s="21" t="inlineStr">
        <is>
          <t>Sambhaji Nagar</t>
        </is>
      </c>
      <c r="C36" s="21" t="inlineStr">
        <is>
          <t>Postpaid</t>
        </is>
      </c>
      <c r="D36" s="22" t="n">
        <v>17671</v>
      </c>
      <c r="E36" s="22" t="n">
        <v>671</v>
      </c>
      <c r="F36" s="22" t="n">
        <v>588</v>
      </c>
      <c r="G36" s="23" t="n">
        <v>8761000</v>
      </c>
      <c r="H36" s="24">
        <f>Subscribers[[#This Row],[Opening Subs]]+Subscribers[[#This Row],[New Adds]]-Subscribers[[#This Row],[Churned]]</f>
        <v/>
      </c>
      <c r="I36" s="25">
        <f>IFERROR(Subscribers[[#This Row],[Churned]]/Subscribers[[#This Row],[Opening Subs]],0)</f>
        <v/>
      </c>
      <c r="J36" s="26">
        <f>IFERROR(Subscribers[[#This Row],[Revenue]]/((Subscribers[[#This Row],[Opening Subs]]+Subscribers[[#This Row],[Closing Subs]])/2),0)</f>
        <v/>
      </c>
    </row>
    <row r="37">
      <c r="A37" s="20" t="n">
        <v>46266</v>
      </c>
      <c r="B37" s="21" t="inlineStr">
        <is>
          <t>Sambhaji Nagar</t>
        </is>
      </c>
      <c r="C37" s="21" t="inlineStr">
        <is>
          <t>Postpaid</t>
        </is>
      </c>
      <c r="D37" s="22" t="n">
        <v>17754</v>
      </c>
      <c r="E37" s="22" t="n">
        <v>544</v>
      </c>
      <c r="F37" s="22" t="n">
        <v>429</v>
      </c>
      <c r="G37" s="23" t="n">
        <v>8974000</v>
      </c>
      <c r="H37" s="24">
        <f>Subscribers[[#This Row],[Opening Subs]]+Subscribers[[#This Row],[New Adds]]-Subscribers[[#This Row],[Churned]]</f>
        <v/>
      </c>
      <c r="I37" s="25">
        <f>IFERROR(Subscribers[[#This Row],[Churned]]/Subscribers[[#This Row],[Opening Subs]],0)</f>
        <v/>
      </c>
      <c r="J37" s="26">
        <f>IFERROR(Subscribers[[#This Row],[Revenue]]/((Subscribers[[#This Row],[Opening Subs]]+Subscribers[[#This Row],[Closing Subs]])/2),0)</f>
        <v/>
      </c>
    </row>
    <row r="38">
      <c r="A38" s="20" t="n">
        <v>46204</v>
      </c>
      <c r="B38" s="21" t="inlineStr">
        <is>
          <t>Sambhaji Nagar</t>
        </is>
      </c>
      <c r="C38" s="21" t="inlineStr">
        <is>
          <t>Fibre</t>
        </is>
      </c>
      <c r="D38" s="22" t="n">
        <v>7420</v>
      </c>
      <c r="E38" s="22" t="n">
        <v>238</v>
      </c>
      <c r="F38" s="22" t="n">
        <v>278</v>
      </c>
      <c r="G38" s="23" t="n">
        <v>5027000</v>
      </c>
      <c r="H38" s="24">
        <f>Subscribers[[#This Row],[Opening Subs]]+Subscribers[[#This Row],[New Adds]]-Subscribers[[#This Row],[Churned]]</f>
        <v/>
      </c>
      <c r="I38" s="25">
        <f>IFERROR(Subscribers[[#This Row],[Churned]]/Subscribers[[#This Row],[Opening Subs]],0)</f>
        <v/>
      </c>
      <c r="J38" s="26">
        <f>IFERROR(Subscribers[[#This Row],[Revenue]]/((Subscribers[[#This Row],[Opening Subs]]+Subscribers[[#This Row],[Closing Subs]])/2),0)</f>
        <v/>
      </c>
    </row>
    <row r="39">
      <c r="A39" s="20" t="n">
        <v>46235</v>
      </c>
      <c r="B39" s="21" t="inlineStr">
        <is>
          <t>Sambhaji Nagar</t>
        </is>
      </c>
      <c r="C39" s="21" t="inlineStr">
        <is>
          <t>Fibre</t>
        </is>
      </c>
      <c r="D39" s="22" t="n">
        <v>7380</v>
      </c>
      <c r="E39" s="22" t="n">
        <v>206</v>
      </c>
      <c r="F39" s="22" t="n">
        <v>256</v>
      </c>
      <c r="G39" s="23" t="n">
        <v>5120000</v>
      </c>
      <c r="H39" s="24">
        <f>Subscribers[[#This Row],[Opening Subs]]+Subscribers[[#This Row],[New Adds]]-Subscribers[[#This Row],[Churned]]</f>
        <v/>
      </c>
      <c r="I39" s="25">
        <f>IFERROR(Subscribers[[#This Row],[Churned]]/Subscribers[[#This Row],[Opening Subs]],0)</f>
        <v/>
      </c>
      <c r="J39" s="26">
        <f>IFERROR(Subscribers[[#This Row],[Revenue]]/((Subscribers[[#This Row],[Opening Subs]]+Subscribers[[#This Row],[Closing Subs]])/2),0)</f>
        <v/>
      </c>
    </row>
    <row r="40">
      <c r="A40" s="20" t="n">
        <v>46266</v>
      </c>
      <c r="B40" s="21" t="inlineStr">
        <is>
          <t>Sambhaji Nagar</t>
        </is>
      </c>
      <c r="C40" s="21" t="inlineStr">
        <is>
          <t>Fibre</t>
        </is>
      </c>
      <c r="D40" s="22" t="n">
        <v>7330</v>
      </c>
      <c r="E40" s="22" t="n">
        <v>348</v>
      </c>
      <c r="F40" s="22" t="n">
        <v>265</v>
      </c>
      <c r="G40" s="23" t="n">
        <v>5172000</v>
      </c>
      <c r="H40" s="24">
        <f>Subscribers[[#This Row],[Opening Subs]]+Subscribers[[#This Row],[New Adds]]-Subscribers[[#This Row],[Churned]]</f>
        <v/>
      </c>
      <c r="I40" s="25">
        <f>IFERROR(Subscribers[[#This Row],[Churned]]/Subscribers[[#This Row],[Opening Subs]],0)</f>
        <v/>
      </c>
      <c r="J40" s="26">
        <f>IFERROR(Subscribers[[#This Row],[Revenue]]/((Subscribers[[#This Row],[Opening Subs]]+Subscribers[[#This Row],[Closing Subs]])/2),0)</f>
        <v/>
      </c>
    </row>
    <row r="41">
      <c r="A41" s="20" t="n">
        <v>46204</v>
      </c>
      <c r="B41" s="21" t="inlineStr">
        <is>
          <t>Kolhapur</t>
        </is>
      </c>
      <c r="C41" s="21" t="inlineStr">
        <is>
          <t>Prepaid</t>
        </is>
      </c>
      <c r="D41" s="22" t="n">
        <v>58390</v>
      </c>
      <c r="E41" s="22" t="n">
        <v>2067</v>
      </c>
      <c r="F41" s="22" t="n">
        <v>1961</v>
      </c>
      <c r="G41" s="23" t="n">
        <v>13219000</v>
      </c>
      <c r="H41" s="24">
        <f>Subscribers[[#This Row],[Opening Subs]]+Subscribers[[#This Row],[New Adds]]-Subscribers[[#This Row],[Churned]]</f>
        <v/>
      </c>
      <c r="I41" s="25">
        <f>IFERROR(Subscribers[[#This Row],[Churned]]/Subscribers[[#This Row],[Opening Subs]],0)</f>
        <v/>
      </c>
      <c r="J41" s="26">
        <f>IFERROR(Subscribers[[#This Row],[Revenue]]/((Subscribers[[#This Row],[Opening Subs]]+Subscribers[[#This Row],[Closing Subs]])/2),0)</f>
        <v/>
      </c>
    </row>
    <row r="42">
      <c r="A42" s="20" t="n">
        <v>46235</v>
      </c>
      <c r="B42" s="21" t="inlineStr">
        <is>
          <t>Kolhapur</t>
        </is>
      </c>
      <c r="C42" s="21" t="inlineStr">
        <is>
          <t>Prepaid</t>
        </is>
      </c>
      <c r="D42" s="22" t="n">
        <v>58496</v>
      </c>
      <c r="E42" s="22" t="n">
        <v>2194</v>
      </c>
      <c r="F42" s="22" t="n">
        <v>1803</v>
      </c>
      <c r="G42" s="23" t="n">
        <v>14016000</v>
      </c>
      <c r="H42" s="24">
        <f>Subscribers[[#This Row],[Opening Subs]]+Subscribers[[#This Row],[New Adds]]-Subscribers[[#This Row],[Churned]]</f>
        <v/>
      </c>
      <c r="I42" s="25">
        <f>IFERROR(Subscribers[[#This Row],[Churned]]/Subscribers[[#This Row],[Opening Subs]],0)</f>
        <v/>
      </c>
      <c r="J42" s="26">
        <f>IFERROR(Subscribers[[#This Row],[Revenue]]/((Subscribers[[#This Row],[Opening Subs]]+Subscribers[[#This Row],[Closing Subs]])/2),0)</f>
        <v/>
      </c>
    </row>
    <row r="43">
      <c r="A43" s="20" t="n">
        <v>46266</v>
      </c>
      <c r="B43" s="21" t="inlineStr">
        <is>
          <t>Kolhapur</t>
        </is>
      </c>
      <c r="C43" s="21" t="inlineStr">
        <is>
          <t>Prepaid</t>
        </is>
      </c>
      <c r="D43" s="22" t="n">
        <v>58887</v>
      </c>
      <c r="E43" s="22" t="n">
        <v>2124</v>
      </c>
      <c r="F43" s="22" t="n">
        <v>1423</v>
      </c>
      <c r="G43" s="23" t="n">
        <v>13742000</v>
      </c>
      <c r="H43" s="24">
        <f>Subscribers[[#This Row],[Opening Subs]]+Subscribers[[#This Row],[New Adds]]-Subscribers[[#This Row],[Churned]]</f>
        <v/>
      </c>
      <c r="I43" s="25">
        <f>IFERROR(Subscribers[[#This Row],[Churned]]/Subscribers[[#This Row],[Opening Subs]],0)</f>
        <v/>
      </c>
      <c r="J43" s="26">
        <f>IFERROR(Subscribers[[#This Row],[Revenue]]/((Subscribers[[#This Row],[Opening Subs]]+Subscribers[[#This Row],[Closing Subs]])/2),0)</f>
        <v/>
      </c>
    </row>
    <row r="44">
      <c r="A44" s="20" t="n">
        <v>46204</v>
      </c>
      <c r="B44" s="21" t="inlineStr">
        <is>
          <t>Kolhapur</t>
        </is>
      </c>
      <c r="C44" s="21" t="inlineStr">
        <is>
          <t>Postpaid</t>
        </is>
      </c>
      <c r="D44" s="22" t="n">
        <v>16790</v>
      </c>
      <c r="E44" s="22" t="n">
        <v>775</v>
      </c>
      <c r="F44" s="22" t="n">
        <v>352</v>
      </c>
      <c r="G44" s="23" t="n">
        <v>9020000</v>
      </c>
      <c r="H44" s="24">
        <f>Subscribers[[#This Row],[Opening Subs]]+Subscribers[[#This Row],[New Adds]]-Subscribers[[#This Row],[Churned]]</f>
        <v/>
      </c>
      <c r="I44" s="25">
        <f>IFERROR(Subscribers[[#This Row],[Churned]]/Subscribers[[#This Row],[Opening Subs]],0)</f>
        <v/>
      </c>
      <c r="J44" s="26">
        <f>IFERROR(Subscribers[[#This Row],[Revenue]]/((Subscribers[[#This Row],[Opening Subs]]+Subscribers[[#This Row],[Closing Subs]])/2),0)</f>
        <v/>
      </c>
    </row>
    <row r="45">
      <c r="A45" s="20" t="n">
        <v>46235</v>
      </c>
      <c r="B45" s="21" t="inlineStr">
        <is>
          <t>Kolhapur</t>
        </is>
      </c>
      <c r="C45" s="21" t="inlineStr">
        <is>
          <t>Postpaid</t>
        </is>
      </c>
      <c r="D45" s="22" t="n">
        <v>17213</v>
      </c>
      <c r="E45" s="22" t="n">
        <v>534</v>
      </c>
      <c r="F45" s="22" t="n">
        <v>388</v>
      </c>
      <c r="G45" s="23" t="n">
        <v>9383000</v>
      </c>
      <c r="H45" s="24">
        <f>Subscribers[[#This Row],[Opening Subs]]+Subscribers[[#This Row],[New Adds]]-Subscribers[[#This Row],[Churned]]</f>
        <v/>
      </c>
      <c r="I45" s="25">
        <f>IFERROR(Subscribers[[#This Row],[Churned]]/Subscribers[[#This Row],[Opening Subs]],0)</f>
        <v/>
      </c>
      <c r="J45" s="26">
        <f>IFERROR(Subscribers[[#This Row],[Revenue]]/((Subscribers[[#This Row],[Opening Subs]]+Subscribers[[#This Row],[Closing Subs]])/2),0)</f>
        <v/>
      </c>
    </row>
    <row r="46">
      <c r="A46" s="20" t="n">
        <v>46266</v>
      </c>
      <c r="B46" s="21" t="inlineStr">
        <is>
          <t>Kolhapur</t>
        </is>
      </c>
      <c r="C46" s="21" t="inlineStr">
        <is>
          <t>Postpaid</t>
        </is>
      </c>
      <c r="D46" s="22" t="n">
        <v>17359</v>
      </c>
      <c r="E46" s="22" t="n">
        <v>629</v>
      </c>
      <c r="F46" s="22" t="n">
        <v>580</v>
      </c>
      <c r="G46" s="23" t="n">
        <v>8840000</v>
      </c>
      <c r="H46" s="24">
        <f>Subscribers[[#This Row],[Opening Subs]]+Subscribers[[#This Row],[New Adds]]-Subscribers[[#This Row],[Churned]]</f>
        <v/>
      </c>
      <c r="I46" s="25">
        <f>IFERROR(Subscribers[[#This Row],[Churned]]/Subscribers[[#This Row],[Opening Subs]],0)</f>
        <v/>
      </c>
      <c r="J46" s="26">
        <f>IFERROR(Subscribers[[#This Row],[Revenue]]/((Subscribers[[#This Row],[Opening Subs]]+Subscribers[[#This Row],[Closing Subs]])/2),0)</f>
        <v/>
      </c>
    </row>
    <row r="47">
      <c r="A47" s="20" t="n">
        <v>46204</v>
      </c>
      <c r="B47" s="21" t="inlineStr">
        <is>
          <t>Kolhapur</t>
        </is>
      </c>
      <c r="C47" s="21" t="inlineStr">
        <is>
          <t>Fibre</t>
        </is>
      </c>
      <c r="D47" s="22" t="n">
        <v>6240</v>
      </c>
      <c r="E47" s="22" t="n">
        <v>240</v>
      </c>
      <c r="F47" s="22" t="n">
        <v>233</v>
      </c>
      <c r="G47" s="23" t="n">
        <v>4516000</v>
      </c>
      <c r="H47" s="24">
        <f>Subscribers[[#This Row],[Opening Subs]]+Subscribers[[#This Row],[New Adds]]-Subscribers[[#This Row],[Churned]]</f>
        <v/>
      </c>
      <c r="I47" s="25">
        <f>IFERROR(Subscribers[[#This Row],[Churned]]/Subscribers[[#This Row],[Opening Subs]],0)</f>
        <v/>
      </c>
      <c r="J47" s="26">
        <f>IFERROR(Subscribers[[#This Row],[Revenue]]/((Subscribers[[#This Row],[Opening Subs]]+Subscribers[[#This Row],[Closing Subs]])/2),0)</f>
        <v/>
      </c>
    </row>
    <row r="48">
      <c r="A48" s="20" t="n">
        <v>46235</v>
      </c>
      <c r="B48" s="21" t="inlineStr">
        <is>
          <t>Kolhapur</t>
        </is>
      </c>
      <c r="C48" s="21" t="inlineStr">
        <is>
          <t>Fibre</t>
        </is>
      </c>
      <c r="D48" s="22" t="n">
        <v>6247</v>
      </c>
      <c r="E48" s="22" t="n">
        <v>227</v>
      </c>
      <c r="F48" s="22" t="n">
        <v>247</v>
      </c>
      <c r="G48" s="23" t="n">
        <v>4275000</v>
      </c>
      <c r="H48" s="24">
        <f>Subscribers[[#This Row],[Opening Subs]]+Subscribers[[#This Row],[New Adds]]-Subscribers[[#This Row],[Churned]]</f>
        <v/>
      </c>
      <c r="I48" s="25">
        <f>IFERROR(Subscribers[[#This Row],[Churned]]/Subscribers[[#This Row],[Opening Subs]],0)</f>
        <v/>
      </c>
      <c r="J48" s="26">
        <f>IFERROR(Subscribers[[#This Row],[Revenue]]/((Subscribers[[#This Row],[Opening Subs]]+Subscribers[[#This Row],[Closing Subs]])/2),0)</f>
        <v/>
      </c>
    </row>
    <row r="49">
      <c r="A49" s="20" t="n">
        <v>46266</v>
      </c>
      <c r="B49" s="21" t="inlineStr">
        <is>
          <t>Kolhapur</t>
        </is>
      </c>
      <c r="C49" s="21" t="inlineStr">
        <is>
          <t>Fibre</t>
        </is>
      </c>
      <c r="D49" s="22" t="n">
        <v>6227</v>
      </c>
      <c r="E49" s="22" t="n">
        <v>241</v>
      </c>
      <c r="F49" s="22" t="n">
        <v>231</v>
      </c>
      <c r="G49" s="23" t="n">
        <v>4379000</v>
      </c>
      <c r="H49" s="24">
        <f>Subscribers[[#This Row],[Opening Subs]]+Subscribers[[#This Row],[New Adds]]-Subscribers[[#This Row],[Churned]]</f>
        <v/>
      </c>
      <c r="I49" s="25">
        <f>IFERROR(Subscribers[[#This Row],[Churned]]/Subscribers[[#This Row],[Opening Subs]],0)</f>
        <v/>
      </c>
      <c r="J49" s="26">
        <f>IFERROR(Subscribers[[#This Row],[Revenue]]/((Subscribers[[#This Row],[Opening Subs]]+Subscribers[[#This Row],[Closing Subs]])/2),0)</f>
        <v/>
      </c>
    </row>
    <row r="50">
      <c r="A50" s="20" t="n">
        <v>46204</v>
      </c>
      <c r="B50" s="21" t="inlineStr">
        <is>
          <t>Nagpur</t>
        </is>
      </c>
      <c r="C50" s="21" t="inlineStr">
        <is>
          <t>Prepaid</t>
        </is>
      </c>
      <c r="D50" s="22" t="n">
        <v>98530</v>
      </c>
      <c r="E50" s="22" t="n">
        <v>3417</v>
      </c>
      <c r="F50" s="22" t="n">
        <v>3563</v>
      </c>
      <c r="G50" s="23" t="n">
        <v>23428000</v>
      </c>
      <c r="H50" s="24">
        <f>Subscribers[[#This Row],[Opening Subs]]+Subscribers[[#This Row],[New Adds]]-Subscribers[[#This Row],[Churned]]</f>
        <v/>
      </c>
      <c r="I50" s="25">
        <f>IFERROR(Subscribers[[#This Row],[Churned]]/Subscribers[[#This Row],[Opening Subs]],0)</f>
        <v/>
      </c>
      <c r="J50" s="26">
        <f>IFERROR(Subscribers[[#This Row],[Revenue]]/((Subscribers[[#This Row],[Opening Subs]]+Subscribers[[#This Row],[Closing Subs]])/2),0)</f>
        <v/>
      </c>
    </row>
    <row r="51">
      <c r="A51" s="20" t="n">
        <v>46235</v>
      </c>
      <c r="B51" s="21" t="inlineStr">
        <is>
          <t>Nagpur</t>
        </is>
      </c>
      <c r="C51" s="21" t="inlineStr">
        <is>
          <t>Prepaid</t>
        </is>
      </c>
      <c r="D51" s="22" t="n">
        <v>98384</v>
      </c>
      <c r="E51" s="22" t="n">
        <v>4368</v>
      </c>
      <c r="F51" s="22" t="n">
        <v>2593</v>
      </c>
      <c r="G51" s="23" t="n">
        <v>23517000</v>
      </c>
      <c r="H51" s="24">
        <f>Subscribers[[#This Row],[Opening Subs]]+Subscribers[[#This Row],[New Adds]]-Subscribers[[#This Row],[Churned]]</f>
        <v/>
      </c>
      <c r="I51" s="25">
        <f>IFERROR(Subscribers[[#This Row],[Churned]]/Subscribers[[#This Row],[Opening Subs]],0)</f>
        <v/>
      </c>
      <c r="J51" s="26">
        <f>IFERROR(Subscribers[[#This Row],[Revenue]]/((Subscribers[[#This Row],[Opening Subs]]+Subscribers[[#This Row],[Closing Subs]])/2),0)</f>
        <v/>
      </c>
    </row>
    <row r="52">
      <c r="A52" s="20" t="n">
        <v>46266</v>
      </c>
      <c r="B52" s="21" t="inlineStr">
        <is>
          <t>Nagpur</t>
        </is>
      </c>
      <c r="C52" s="21" t="inlineStr">
        <is>
          <t>Prepaid</t>
        </is>
      </c>
      <c r="D52" s="22" t="n">
        <v>100159</v>
      </c>
      <c r="E52" s="22" t="n">
        <v>2684</v>
      </c>
      <c r="F52" s="22" t="n">
        <v>3821</v>
      </c>
      <c r="G52" s="23" t="n">
        <v>22042000</v>
      </c>
      <c r="H52" s="24">
        <f>Subscribers[[#This Row],[Opening Subs]]+Subscribers[[#This Row],[New Adds]]-Subscribers[[#This Row],[Churned]]</f>
        <v/>
      </c>
      <c r="I52" s="25">
        <f>IFERROR(Subscribers[[#This Row],[Churned]]/Subscribers[[#This Row],[Opening Subs]],0)</f>
        <v/>
      </c>
      <c r="J52" s="26">
        <f>IFERROR(Subscribers[[#This Row],[Revenue]]/((Subscribers[[#This Row],[Opening Subs]]+Subscribers[[#This Row],[Closing Subs]])/2),0)</f>
        <v/>
      </c>
    </row>
    <row r="53">
      <c r="A53" s="20" t="n">
        <v>46204</v>
      </c>
      <c r="B53" s="21" t="inlineStr">
        <is>
          <t>Nagpur</t>
        </is>
      </c>
      <c r="C53" s="21" t="inlineStr">
        <is>
          <t>Postpaid</t>
        </is>
      </c>
      <c r="D53" s="22" t="n">
        <v>26850</v>
      </c>
      <c r="E53" s="22" t="n">
        <v>968</v>
      </c>
      <c r="F53" s="22" t="n">
        <v>1016</v>
      </c>
      <c r="G53" s="23" t="n">
        <v>14128000</v>
      </c>
      <c r="H53" s="24">
        <f>Subscribers[[#This Row],[Opening Subs]]+Subscribers[[#This Row],[New Adds]]-Subscribers[[#This Row],[Churned]]</f>
        <v/>
      </c>
      <c r="I53" s="25">
        <f>IFERROR(Subscribers[[#This Row],[Churned]]/Subscribers[[#This Row],[Opening Subs]],0)</f>
        <v/>
      </c>
      <c r="J53" s="26">
        <f>IFERROR(Subscribers[[#This Row],[Revenue]]/((Subscribers[[#This Row],[Opening Subs]]+Subscribers[[#This Row],[Closing Subs]])/2),0)</f>
        <v/>
      </c>
    </row>
    <row r="54">
      <c r="A54" s="20" t="n">
        <v>46235</v>
      </c>
      <c r="B54" s="21" t="inlineStr">
        <is>
          <t>Nagpur</t>
        </is>
      </c>
      <c r="C54" s="21" t="inlineStr">
        <is>
          <t>Postpaid</t>
        </is>
      </c>
      <c r="D54" s="22" t="n">
        <v>26802</v>
      </c>
      <c r="E54" s="22" t="n">
        <v>1054</v>
      </c>
      <c r="F54" s="22" t="n">
        <v>735</v>
      </c>
      <c r="G54" s="23" t="n">
        <v>14521000</v>
      </c>
      <c r="H54" s="24">
        <f>Subscribers[[#This Row],[Opening Subs]]+Subscribers[[#This Row],[New Adds]]-Subscribers[[#This Row],[Churned]]</f>
        <v/>
      </c>
      <c r="I54" s="25">
        <f>IFERROR(Subscribers[[#This Row],[Churned]]/Subscribers[[#This Row],[Opening Subs]],0)</f>
        <v/>
      </c>
      <c r="J54" s="26">
        <f>IFERROR(Subscribers[[#This Row],[Revenue]]/((Subscribers[[#This Row],[Opening Subs]]+Subscribers[[#This Row],[Closing Subs]])/2),0)</f>
        <v/>
      </c>
    </row>
    <row r="55">
      <c r="A55" s="20" t="n">
        <v>46266</v>
      </c>
      <c r="B55" s="21" t="inlineStr">
        <is>
          <t>Nagpur</t>
        </is>
      </c>
      <c r="C55" s="21" t="inlineStr">
        <is>
          <t>Postpaid</t>
        </is>
      </c>
      <c r="D55" s="22" t="n">
        <v>27121</v>
      </c>
      <c r="E55" s="22" t="n">
        <v>1353</v>
      </c>
      <c r="F55" s="22" t="n">
        <v>977</v>
      </c>
      <c r="G55" s="23" t="n">
        <v>14449000</v>
      </c>
      <c r="H55" s="24">
        <f>Subscribers[[#This Row],[Opening Subs]]+Subscribers[[#This Row],[New Adds]]-Subscribers[[#This Row],[Churned]]</f>
        <v/>
      </c>
      <c r="I55" s="25">
        <f>IFERROR(Subscribers[[#This Row],[Churned]]/Subscribers[[#This Row],[Opening Subs]],0)</f>
        <v/>
      </c>
      <c r="J55" s="26">
        <f>IFERROR(Subscribers[[#This Row],[Revenue]]/((Subscribers[[#This Row],[Opening Subs]]+Subscribers[[#This Row],[Closing Subs]])/2),0)</f>
        <v/>
      </c>
    </row>
    <row r="56">
      <c r="A56" s="20" t="n">
        <v>46204</v>
      </c>
      <c r="B56" s="21" t="inlineStr">
        <is>
          <t>Nagpur</t>
        </is>
      </c>
      <c r="C56" s="21" t="inlineStr">
        <is>
          <t>Fibre</t>
        </is>
      </c>
      <c r="D56" s="22" t="n">
        <v>10570</v>
      </c>
      <c r="E56" s="22" t="n">
        <v>494</v>
      </c>
      <c r="F56" s="22" t="n">
        <v>365</v>
      </c>
      <c r="G56" s="23" t="n">
        <v>7294000</v>
      </c>
      <c r="H56" s="24">
        <f>Subscribers[[#This Row],[Opening Subs]]+Subscribers[[#This Row],[New Adds]]-Subscribers[[#This Row],[Churned]]</f>
        <v/>
      </c>
      <c r="I56" s="25">
        <f>IFERROR(Subscribers[[#This Row],[Churned]]/Subscribers[[#This Row],[Opening Subs]],0)</f>
        <v/>
      </c>
      <c r="J56" s="26">
        <f>IFERROR(Subscribers[[#This Row],[Revenue]]/((Subscribers[[#This Row],[Opening Subs]]+Subscribers[[#This Row],[Closing Subs]])/2),0)</f>
        <v/>
      </c>
    </row>
    <row r="57">
      <c r="A57" s="20" t="n">
        <v>46235</v>
      </c>
      <c r="B57" s="21" t="inlineStr">
        <is>
          <t>Nagpur</t>
        </is>
      </c>
      <c r="C57" s="21" t="inlineStr">
        <is>
          <t>Fibre</t>
        </is>
      </c>
      <c r="D57" s="22" t="n">
        <v>10699</v>
      </c>
      <c r="E57" s="22" t="n">
        <v>275</v>
      </c>
      <c r="F57" s="22" t="n">
        <v>273</v>
      </c>
      <c r="G57" s="23" t="n">
        <v>7622000</v>
      </c>
      <c r="H57" s="24">
        <f>Subscribers[[#This Row],[Opening Subs]]+Subscribers[[#This Row],[New Adds]]-Subscribers[[#This Row],[Churned]]</f>
        <v/>
      </c>
      <c r="I57" s="25">
        <f>IFERROR(Subscribers[[#This Row],[Churned]]/Subscribers[[#This Row],[Opening Subs]],0)</f>
        <v/>
      </c>
      <c r="J57" s="26">
        <f>IFERROR(Subscribers[[#This Row],[Revenue]]/((Subscribers[[#This Row],[Opening Subs]]+Subscribers[[#This Row],[Closing Subs]])/2),0)</f>
        <v/>
      </c>
    </row>
    <row r="58">
      <c r="A58" s="20" t="n">
        <v>46266</v>
      </c>
      <c r="B58" s="21" t="inlineStr">
        <is>
          <t>Nagpur</t>
        </is>
      </c>
      <c r="C58" s="21" t="inlineStr">
        <is>
          <t>Fibre</t>
        </is>
      </c>
      <c r="D58" s="22" t="n">
        <v>10701</v>
      </c>
      <c r="E58" s="22" t="n">
        <v>382</v>
      </c>
      <c r="F58" s="22" t="n">
        <v>304</v>
      </c>
      <c r="G58" s="23" t="n">
        <v>7581000</v>
      </c>
      <c r="H58" s="24">
        <f>Subscribers[[#This Row],[Opening Subs]]+Subscribers[[#This Row],[New Adds]]-Subscribers[[#This Row],[Churned]]</f>
        <v/>
      </c>
      <c r="I58" s="25">
        <f>IFERROR(Subscribers[[#This Row],[Churned]]/Subscribers[[#This Row],[Opening Subs]],0)</f>
        <v/>
      </c>
      <c r="J58" s="26">
        <f>IFERROR(Subscribers[[#This Row],[Revenue]]/((Subscribers[[#This Row],[Opening Subs]]+Subscribers[[#This Row],[Closing Subs]])/2),0)</f>
        <v/>
      </c>
    </row>
    <row r="59">
      <c r="A59" s="27" t="n"/>
      <c r="B59" s="28" t="n"/>
      <c r="C59" s="28" t="n"/>
      <c r="D59" s="29" t="n"/>
      <c r="E59" s="29" t="n"/>
      <c r="F59" s="29" t="n"/>
      <c r="G59" s="30" t="n"/>
    </row>
    <row r="60">
      <c r="A60" s="27" t="n"/>
      <c r="B60" s="28" t="n"/>
      <c r="C60" s="28" t="n"/>
      <c r="D60" s="29" t="n"/>
      <c r="E60" s="29" t="n"/>
      <c r="F60" s="29" t="n"/>
      <c r="G60" s="30" t="n"/>
    </row>
    <row r="61">
      <c r="A61" s="27" t="n"/>
      <c r="B61" s="28" t="n"/>
      <c r="C61" s="28" t="n"/>
      <c r="D61" s="29" t="n"/>
      <c r="E61" s="29" t="n"/>
      <c r="F61" s="29" t="n"/>
      <c r="G61" s="30" t="n"/>
    </row>
    <row r="62">
      <c r="A62" s="27" t="n"/>
      <c r="B62" s="28" t="n"/>
      <c r="C62" s="28" t="n"/>
      <c r="D62" s="29" t="n"/>
      <c r="E62" s="29" t="n"/>
      <c r="F62" s="29" t="n"/>
      <c r="G62" s="30" t="n"/>
    </row>
    <row r="63">
      <c r="A63" s="27" t="n"/>
      <c r="B63" s="28" t="n"/>
      <c r="C63" s="28" t="n"/>
      <c r="D63" s="29" t="n"/>
      <c r="E63" s="29" t="n"/>
      <c r="F63" s="29" t="n"/>
      <c r="G63" s="30" t="n"/>
    </row>
    <row r="64">
      <c r="A64" s="27" t="n"/>
      <c r="B64" s="28" t="n"/>
      <c r="C64" s="28" t="n"/>
      <c r="D64" s="29" t="n"/>
      <c r="E64" s="29" t="n"/>
      <c r="F64" s="29" t="n"/>
      <c r="G64" s="30" t="n"/>
    </row>
    <row r="65">
      <c r="A65" s="27" t="n"/>
      <c r="B65" s="28" t="n"/>
      <c r="C65" s="28" t="n"/>
      <c r="D65" s="29" t="n"/>
      <c r="E65" s="29" t="n"/>
      <c r="F65" s="29" t="n"/>
      <c r="G65" s="30" t="n"/>
    </row>
    <row r="66">
      <c r="A66" s="27" t="n"/>
      <c r="B66" s="28" t="n"/>
      <c r="C66" s="28" t="n"/>
      <c r="D66" s="29" t="n"/>
      <c r="E66" s="29" t="n"/>
      <c r="F66" s="29" t="n"/>
      <c r="G66" s="30" t="n"/>
    </row>
    <row r="67">
      <c r="A67" s="27" t="n"/>
      <c r="B67" s="28" t="n"/>
      <c r="C67" s="28" t="n"/>
      <c r="D67" s="29" t="n"/>
      <c r="E67" s="29" t="n"/>
      <c r="F67" s="29" t="n"/>
      <c r="G67" s="30" t="n"/>
    </row>
    <row r="68">
      <c r="A68" s="27" t="n"/>
      <c r="B68" s="28" t="n"/>
      <c r="C68" s="28" t="n"/>
      <c r="D68" s="29" t="n"/>
      <c r="E68" s="29" t="n"/>
      <c r="F68" s="29" t="n"/>
      <c r="G68" s="30" t="n"/>
    </row>
    <row r="69">
      <c r="A69" s="27" t="n"/>
      <c r="B69" s="28" t="n"/>
      <c r="C69" s="28" t="n"/>
      <c r="D69" s="29" t="n"/>
      <c r="E69" s="29" t="n"/>
      <c r="F69" s="29" t="n"/>
      <c r="G69" s="30" t="n"/>
    </row>
    <row r="70">
      <c r="A70" s="27" t="n"/>
      <c r="B70" s="28" t="n"/>
      <c r="C70" s="28" t="n"/>
      <c r="D70" s="29" t="n"/>
      <c r="E70" s="29" t="n"/>
      <c r="F70" s="29" t="n"/>
      <c r="G70" s="30" t="n"/>
    </row>
    <row r="71">
      <c r="A71" s="27" t="n"/>
      <c r="B71" s="28" t="n"/>
      <c r="C71" s="28" t="n"/>
      <c r="D71" s="29" t="n"/>
      <c r="E71" s="29" t="n"/>
      <c r="F71" s="29" t="n"/>
      <c r="G71" s="30" t="n"/>
    </row>
    <row r="72">
      <c r="A72" s="27" t="n"/>
      <c r="B72" s="28" t="n"/>
      <c r="C72" s="28" t="n"/>
      <c r="D72" s="29" t="n"/>
      <c r="E72" s="29" t="n"/>
      <c r="F72" s="29" t="n"/>
      <c r="G72" s="30" t="n"/>
    </row>
    <row r="73">
      <c r="A73" s="27" t="n"/>
      <c r="B73" s="28" t="n"/>
      <c r="C73" s="28" t="n"/>
      <c r="D73" s="29" t="n"/>
      <c r="E73" s="29" t="n"/>
      <c r="F73" s="29" t="n"/>
      <c r="G73" s="30" t="n"/>
    </row>
    <row r="74">
      <c r="A74" s="27" t="n"/>
      <c r="B74" s="28" t="n"/>
      <c r="C74" s="28" t="n"/>
      <c r="D74" s="29" t="n"/>
      <c r="E74" s="29" t="n"/>
      <c r="F74" s="29" t="n"/>
      <c r="G74" s="30" t="n"/>
    </row>
    <row r="75">
      <c r="A75" s="27" t="n"/>
      <c r="B75" s="28" t="n"/>
      <c r="C75" s="28" t="n"/>
      <c r="D75" s="29" t="n"/>
      <c r="E75" s="29" t="n"/>
      <c r="F75" s="29" t="n"/>
      <c r="G75" s="30" t="n"/>
    </row>
    <row r="76">
      <c r="A76" s="27" t="n"/>
      <c r="B76" s="28" t="n"/>
      <c r="C76" s="28" t="n"/>
      <c r="D76" s="29" t="n"/>
      <c r="E76" s="29" t="n"/>
      <c r="F76" s="29" t="n"/>
      <c r="G76" s="30" t="n"/>
    </row>
    <row r="77">
      <c r="A77" s="27" t="n"/>
      <c r="B77" s="28" t="n"/>
      <c r="C77" s="28" t="n"/>
      <c r="D77" s="29" t="n"/>
      <c r="E77" s="29" t="n"/>
      <c r="F77" s="29" t="n"/>
      <c r="G77" s="30" t="n"/>
    </row>
    <row r="78">
      <c r="A78" s="27" t="n"/>
      <c r="B78" s="28" t="n"/>
      <c r="C78" s="28" t="n"/>
      <c r="D78" s="29" t="n"/>
      <c r="E78" s="29" t="n"/>
      <c r="F78" s="29" t="n"/>
      <c r="G78" s="30" t="n"/>
    </row>
    <row r="79">
      <c r="A79" s="27" t="n"/>
      <c r="B79" s="28" t="n"/>
      <c r="C79" s="28" t="n"/>
      <c r="D79" s="29" t="n"/>
      <c r="E79" s="29" t="n"/>
      <c r="F79" s="29" t="n"/>
      <c r="G79" s="30" t="n"/>
    </row>
    <row r="80">
      <c r="A80" s="27" t="n"/>
      <c r="B80" s="28" t="n"/>
      <c r="C80" s="28" t="n"/>
      <c r="D80" s="29" t="n"/>
      <c r="E80" s="29" t="n"/>
      <c r="F80" s="29" t="n"/>
      <c r="G80" s="30" t="n"/>
    </row>
    <row r="81">
      <c r="A81" s="27" t="n"/>
      <c r="B81" s="28" t="n"/>
      <c r="C81" s="28" t="n"/>
      <c r="D81" s="29" t="n"/>
      <c r="E81" s="29" t="n"/>
      <c r="F81" s="29" t="n"/>
      <c r="G81" s="30" t="n"/>
    </row>
    <row r="82">
      <c r="A82" s="27" t="n"/>
      <c r="B82" s="28" t="n"/>
      <c r="C82" s="28" t="n"/>
      <c r="D82" s="29" t="n"/>
      <c r="E82" s="29" t="n"/>
      <c r="F82" s="29" t="n"/>
      <c r="G82" s="30" t="n"/>
    </row>
    <row r="83">
      <c r="A83" s="27" t="n"/>
      <c r="B83" s="28" t="n"/>
      <c r="C83" s="28" t="n"/>
      <c r="D83" s="29" t="n"/>
      <c r="E83" s="29" t="n"/>
      <c r="F83" s="29" t="n"/>
      <c r="G83" s="30" t="n"/>
    </row>
    <row r="84">
      <c r="A84" s="27" t="n"/>
      <c r="B84" s="28" t="n"/>
      <c r="C84" s="28" t="n"/>
      <c r="D84" s="29" t="n"/>
      <c r="E84" s="29" t="n"/>
      <c r="F84" s="29" t="n"/>
      <c r="G84" s="30" t="n"/>
    </row>
    <row r="85">
      <c r="A85" s="27" t="n"/>
      <c r="B85" s="28" t="n"/>
      <c r="C85" s="28" t="n"/>
      <c r="D85" s="29" t="n"/>
      <c r="E85" s="29" t="n"/>
      <c r="F85" s="29" t="n"/>
      <c r="G85" s="30" t="n"/>
    </row>
    <row r="86">
      <c r="A86" s="27" t="n"/>
      <c r="B86" s="28" t="n"/>
      <c r="C86" s="28" t="n"/>
      <c r="D86" s="29" t="n"/>
      <c r="E86" s="29" t="n"/>
      <c r="F86" s="29" t="n"/>
      <c r="G86" s="30" t="n"/>
    </row>
    <row r="87">
      <c r="A87" s="27" t="n"/>
      <c r="B87" s="28" t="n"/>
      <c r="C87" s="28" t="n"/>
      <c r="D87" s="29" t="n"/>
      <c r="E87" s="29" t="n"/>
      <c r="F87" s="29" t="n"/>
      <c r="G87" s="30" t="n"/>
    </row>
    <row r="88">
      <c r="A88" s="27" t="n"/>
      <c r="B88" s="28" t="n"/>
      <c r="C88" s="28" t="n"/>
      <c r="D88" s="29" t="n"/>
      <c r="E88" s="29" t="n"/>
      <c r="F88" s="29" t="n"/>
      <c r="G88" s="30" t="n"/>
    </row>
    <row r="89">
      <c r="A89" s="27" t="n"/>
      <c r="B89" s="28" t="n"/>
      <c r="C89" s="28" t="n"/>
      <c r="D89" s="29" t="n"/>
      <c r="E89" s="29" t="n"/>
      <c r="F89" s="29" t="n"/>
      <c r="G89" s="30" t="n"/>
    </row>
    <row r="90">
      <c r="A90" s="27" t="n"/>
      <c r="B90" s="28" t="n"/>
      <c r="C90" s="28" t="n"/>
      <c r="D90" s="29" t="n"/>
      <c r="E90" s="29" t="n"/>
      <c r="F90" s="29" t="n"/>
      <c r="G90" s="30" t="n"/>
    </row>
    <row r="91">
      <c r="A91" s="27" t="n"/>
      <c r="B91" s="28" t="n"/>
      <c r="C91" s="28" t="n"/>
      <c r="D91" s="29" t="n"/>
      <c r="E91" s="29" t="n"/>
      <c r="F91" s="29" t="n"/>
      <c r="G91" s="30" t="n"/>
    </row>
    <row r="92">
      <c r="A92" s="27" t="n"/>
      <c r="B92" s="28" t="n"/>
      <c r="C92" s="28" t="n"/>
      <c r="D92" s="29" t="n"/>
      <c r="E92" s="29" t="n"/>
      <c r="F92" s="29" t="n"/>
      <c r="G92" s="30" t="n"/>
    </row>
    <row r="93">
      <c r="A93" s="27" t="n"/>
      <c r="B93" s="28" t="n"/>
      <c r="C93" s="28" t="n"/>
      <c r="D93" s="29" t="n"/>
      <c r="E93" s="29" t="n"/>
      <c r="F93" s="29" t="n"/>
      <c r="G93" s="30" t="n"/>
    </row>
    <row r="94">
      <c r="A94" s="27" t="n"/>
      <c r="B94" s="28" t="n"/>
      <c r="C94" s="28" t="n"/>
      <c r="D94" s="29" t="n"/>
      <c r="E94" s="29" t="n"/>
      <c r="F94" s="29" t="n"/>
      <c r="G94" s="30" t="n"/>
    </row>
    <row r="95">
      <c r="A95" s="27" t="n"/>
      <c r="B95" s="28" t="n"/>
      <c r="C95" s="28" t="n"/>
      <c r="D95" s="29" t="n"/>
      <c r="E95" s="29" t="n"/>
      <c r="F95" s="29" t="n"/>
      <c r="G95" s="30" t="n"/>
    </row>
    <row r="96">
      <c r="A96" s="27" t="n"/>
      <c r="B96" s="28" t="n"/>
      <c r="C96" s="28" t="n"/>
      <c r="D96" s="29" t="n"/>
      <c r="E96" s="29" t="n"/>
      <c r="F96" s="29" t="n"/>
      <c r="G96" s="30" t="n"/>
    </row>
    <row r="97">
      <c r="A97" s="27" t="n"/>
      <c r="B97" s="28" t="n"/>
      <c r="C97" s="28" t="n"/>
      <c r="D97" s="29" t="n"/>
      <c r="E97" s="29" t="n"/>
      <c r="F97" s="29" t="n"/>
      <c r="G97" s="30" t="n"/>
    </row>
    <row r="98">
      <c r="A98" s="27" t="n"/>
      <c r="B98" s="28" t="n"/>
      <c r="C98" s="28" t="n"/>
      <c r="D98" s="29" t="n"/>
      <c r="E98" s="29" t="n"/>
      <c r="F98" s="29" t="n"/>
      <c r="G98" s="30" t="n"/>
    </row>
    <row r="99">
      <c r="A99" s="27" t="n"/>
      <c r="B99" s="28" t="n"/>
      <c r="C99" s="28" t="n"/>
      <c r="D99" s="29" t="n"/>
      <c r="E99" s="29" t="n"/>
      <c r="F99" s="29" t="n"/>
      <c r="G99" s="30" t="n"/>
    </row>
    <row r="100">
      <c r="A100" s="27" t="n"/>
      <c r="B100" s="28" t="n"/>
      <c r="C100" s="28" t="n"/>
      <c r="D100" s="29" t="n"/>
      <c r="E100" s="29" t="n"/>
      <c r="F100" s="29" t="n"/>
      <c r="G100" s="30" t="n"/>
    </row>
    <row r="101">
      <c r="A101" s="27" t="n"/>
      <c r="B101" s="28" t="n"/>
      <c r="C101" s="28" t="n"/>
      <c r="D101" s="29" t="n"/>
      <c r="E101" s="29" t="n"/>
      <c r="F101" s="29" t="n"/>
      <c r="G101" s="30" t="n"/>
    </row>
    <row r="102">
      <c r="A102" s="27" t="n"/>
      <c r="B102" s="28" t="n"/>
      <c r="C102" s="28" t="n"/>
      <c r="D102" s="29" t="n"/>
      <c r="E102" s="29" t="n"/>
      <c r="F102" s="29" t="n"/>
      <c r="G102" s="30" t="n"/>
    </row>
    <row r="103">
      <c r="A103" s="27" t="n"/>
      <c r="B103" s="28" t="n"/>
      <c r="C103" s="28" t="n"/>
      <c r="D103" s="29" t="n"/>
      <c r="E103" s="29" t="n"/>
      <c r="F103" s="29" t="n"/>
      <c r="G103" s="30" t="n"/>
    </row>
    <row r="104">
      <c r="A104" s="27" t="n"/>
      <c r="B104" s="28" t="n"/>
      <c r="C104" s="28" t="n"/>
      <c r="D104" s="29" t="n"/>
      <c r="E104" s="29" t="n"/>
      <c r="F104" s="29" t="n"/>
      <c r="G104" s="30" t="n"/>
    </row>
    <row r="105">
      <c r="A105" s="27" t="n"/>
      <c r="B105" s="28" t="n"/>
      <c r="C105" s="28" t="n"/>
      <c r="D105" s="29" t="n"/>
      <c r="E105" s="29" t="n"/>
      <c r="F105" s="29" t="n"/>
      <c r="G105" s="30" t="n"/>
    </row>
    <row r="106">
      <c r="A106" s="27" t="n"/>
      <c r="B106" s="28" t="n"/>
      <c r="C106" s="28" t="n"/>
      <c r="D106" s="29" t="n"/>
      <c r="E106" s="29" t="n"/>
      <c r="F106" s="29" t="n"/>
      <c r="G106" s="30" t="n"/>
    </row>
    <row r="107">
      <c r="A107" s="27" t="n"/>
      <c r="B107" s="28" t="n"/>
      <c r="C107" s="28" t="n"/>
      <c r="D107" s="29" t="n"/>
      <c r="E107" s="29" t="n"/>
      <c r="F107" s="29" t="n"/>
      <c r="G107" s="30" t="n"/>
    </row>
    <row r="108">
      <c r="A108" s="27" t="n"/>
      <c r="B108" s="28" t="n"/>
      <c r="C108" s="28" t="n"/>
      <c r="D108" s="29" t="n"/>
      <c r="E108" s="29" t="n"/>
      <c r="F108" s="29" t="n"/>
      <c r="G108" s="30" t="n"/>
    </row>
    <row r="109">
      <c r="A109" s="27" t="n"/>
      <c r="B109" s="28" t="n"/>
      <c r="C109" s="28" t="n"/>
      <c r="D109" s="29" t="n"/>
      <c r="E109" s="29" t="n"/>
      <c r="F109" s="29" t="n"/>
      <c r="G109" s="30" t="n"/>
    </row>
    <row r="110">
      <c r="A110" s="27" t="n"/>
      <c r="B110" s="28" t="n"/>
      <c r="C110" s="28" t="n"/>
      <c r="D110" s="29" t="n"/>
      <c r="E110" s="29" t="n"/>
      <c r="F110" s="29" t="n"/>
      <c r="G110" s="30" t="n"/>
    </row>
    <row r="111">
      <c r="A111" s="27" t="n"/>
      <c r="B111" s="28" t="n"/>
      <c r="C111" s="28" t="n"/>
      <c r="D111" s="29" t="n"/>
      <c r="E111" s="29" t="n"/>
      <c r="F111" s="29" t="n"/>
      <c r="G111" s="30" t="n"/>
    </row>
    <row r="112">
      <c r="A112" s="27" t="n"/>
      <c r="B112" s="28" t="n"/>
      <c r="C112" s="28" t="n"/>
      <c r="D112" s="29" t="n"/>
      <c r="E112" s="29" t="n"/>
      <c r="F112" s="29" t="n"/>
      <c r="G112" s="30" t="n"/>
    </row>
    <row r="113">
      <c r="A113" s="27" t="n"/>
      <c r="B113" s="28" t="n"/>
      <c r="C113" s="28" t="n"/>
      <c r="D113" s="29" t="n"/>
      <c r="E113" s="29" t="n"/>
      <c r="F113" s="29" t="n"/>
      <c r="G113" s="30" t="n"/>
    </row>
    <row r="114">
      <c r="A114" s="27" t="n"/>
      <c r="B114" s="28" t="n"/>
      <c r="C114" s="28" t="n"/>
      <c r="D114" s="29" t="n"/>
      <c r="E114" s="29" t="n"/>
      <c r="F114" s="29" t="n"/>
      <c r="G114" s="30" t="n"/>
    </row>
    <row r="115">
      <c r="A115" s="27" t="n"/>
      <c r="B115" s="28" t="n"/>
      <c r="C115" s="28" t="n"/>
      <c r="D115" s="29" t="n"/>
      <c r="E115" s="29" t="n"/>
      <c r="F115" s="29" t="n"/>
      <c r="G115" s="30" t="n"/>
    </row>
    <row r="116">
      <c r="A116" s="27" t="n"/>
      <c r="B116" s="28" t="n"/>
      <c r="C116" s="28" t="n"/>
      <c r="D116" s="29" t="n"/>
      <c r="E116" s="29" t="n"/>
      <c r="F116" s="29" t="n"/>
      <c r="G116" s="30" t="n"/>
    </row>
    <row r="117">
      <c r="A117" s="27" t="n"/>
      <c r="B117" s="28" t="n"/>
      <c r="C117" s="28" t="n"/>
      <c r="D117" s="29" t="n"/>
      <c r="E117" s="29" t="n"/>
      <c r="F117" s="29" t="n"/>
      <c r="G117" s="30" t="n"/>
    </row>
  </sheetData>
  <mergeCells count="2">
    <mergeCell ref="A1:J1"/>
    <mergeCell ref="A2:J2"/>
  </mergeCells>
  <dataValidations count="6">
    <dataValidation sqref="B5:B358" showDropDown="0" showInputMessage="0" showErrorMessage="1" allowBlank="1" errorTitle="Pick from the list" error="Please pick a value from the drop-down list." type="list">
      <formula1>=Lists!$A$5:$A$20</formula1>
    </dataValidation>
    <dataValidation sqref="C5:C358" showDropDown="0" showInputMessage="0" showErrorMessage="1" allowBlank="1" errorTitle="Pick from the list" error="Please pick a value from the drop-down list." type="list">
      <formula1>=Lists!$B$5:$B$17</formula1>
    </dataValidation>
    <dataValidation sqref="D5:D358" showDropDown="0" showInputMessage="0" showErrorMessage="1" allowBlank="1" errorTitle="Number needed" error="Type a number that is 0 or more." type="decimal" operator="greaterThanOrEqual">
      <formula1>0</formula1>
    </dataValidation>
    <dataValidation sqref="E5:E358" showDropDown="0" showInputMessage="0" showErrorMessage="1" allowBlank="1" errorTitle="Number needed" error="Type a number that is 0 or more." type="decimal" operator="greaterThanOrEqual">
      <formula1>0</formula1>
    </dataValidation>
    <dataValidation sqref="F5:F358" showDropDown="0" showInputMessage="0" showErrorMessage="1" allowBlank="1" errorTitle="Number needed" error="Type a number that is 0 or more." type="decimal" operator="greaterThanOrEqual">
      <formula1>0</formula1>
    </dataValidation>
    <dataValidation sqref="G5:G358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3" customWidth="1" min="4" max="4"/>
    <col width="9" customWidth="1" min="5" max="5"/>
    <col width="10" customWidth="1" min="6" max="6"/>
    <col width="9" customWidth="1" min="7" max="7"/>
  </cols>
  <sheetData>
    <row r="1" ht="30" customHeight="1">
      <c r="A1" s="17" t="inlineStr">
        <is>
          <t>Complaint tickets (leave Resolution Hours blank while open)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Ticket ID</t>
        </is>
      </c>
      <c r="B4" s="19" t="inlineStr">
        <is>
          <t>Date</t>
        </is>
      </c>
      <c r="C4" s="19" t="inlineStr">
        <is>
          <t>City</t>
        </is>
      </c>
      <c r="D4" s="19" t="inlineStr">
        <is>
          <t>Complaint Type</t>
        </is>
      </c>
      <c r="E4" s="19" t="inlineStr">
        <is>
          <t>Status</t>
        </is>
      </c>
      <c r="F4" s="19" t="inlineStr">
        <is>
          <t>Resolution Hours</t>
        </is>
      </c>
      <c r="G4" s="19" t="inlineStr">
        <is>
          <t>Within SLA</t>
        </is>
      </c>
    </row>
    <row r="5">
      <c r="A5" s="21" t="inlineStr">
        <is>
          <t>TK-9101</t>
        </is>
      </c>
      <c r="B5" s="31" t="n">
        <v>46273</v>
      </c>
      <c r="C5" s="21" t="inlineStr">
        <is>
          <t>Sambhaji Nagar</t>
        </is>
      </c>
      <c r="D5" s="21" t="inlineStr">
        <is>
          <t>Other</t>
        </is>
      </c>
      <c r="E5" s="21" t="inlineStr">
        <is>
          <t>Resolved</t>
        </is>
      </c>
      <c r="F5" s="22" t="n">
        <v>40</v>
      </c>
      <c r="G5" s="32">
        <f>IF(AND(Complaints[[#This Row],[Status]]="Resolved",Complaints[[#This Row],[Resolution Hours]]&lt;=SLAHours),"Yes","No")</f>
        <v/>
      </c>
    </row>
    <row r="6">
      <c r="A6" s="21" t="inlineStr">
        <is>
          <t>TK-9102</t>
        </is>
      </c>
      <c r="B6" s="31" t="n">
        <v>46268</v>
      </c>
      <c r="C6" s="21" t="inlineStr">
        <is>
          <t>Kolhapur</t>
        </is>
      </c>
      <c r="D6" s="21" t="inlineStr">
        <is>
          <t>Network</t>
        </is>
      </c>
      <c r="E6" s="21" t="inlineStr">
        <is>
          <t>Resolved</t>
        </is>
      </c>
      <c r="F6" s="22" t="n">
        <v>70</v>
      </c>
      <c r="G6" s="32">
        <f>IF(AND(Complaints[[#This Row],[Status]]="Resolved",Complaints[[#This Row],[Resolution Hours]]&lt;=SLAHours),"Yes","No")</f>
        <v/>
      </c>
    </row>
    <row r="7">
      <c r="A7" s="21" t="inlineStr">
        <is>
          <t>TK-9103</t>
        </is>
      </c>
      <c r="B7" s="31" t="n">
        <v>46295</v>
      </c>
      <c r="C7" s="21" t="inlineStr">
        <is>
          <t>Kolhapur</t>
        </is>
      </c>
      <c r="D7" s="21" t="inlineStr">
        <is>
          <t>Network</t>
        </is>
      </c>
      <c r="E7" s="21" t="inlineStr">
        <is>
          <t>Resolved</t>
        </is>
      </c>
      <c r="F7" s="22" t="n">
        <v>20</v>
      </c>
      <c r="G7" s="32">
        <f>IF(AND(Complaints[[#This Row],[Status]]="Resolved",Complaints[[#This Row],[Resolution Hours]]&lt;=SLAHours),"Yes","No")</f>
        <v/>
      </c>
    </row>
    <row r="8">
      <c r="A8" s="21" t="inlineStr">
        <is>
          <t>TK-9104</t>
        </is>
      </c>
      <c r="B8" s="31" t="n">
        <v>46266</v>
      </c>
      <c r="C8" s="21" t="inlineStr">
        <is>
          <t>Solapur</t>
        </is>
      </c>
      <c r="D8" s="21" t="inlineStr">
        <is>
          <t>Network</t>
        </is>
      </c>
      <c r="E8" s="21" t="inlineStr">
        <is>
          <t>Resolved</t>
        </is>
      </c>
      <c r="F8" s="22" t="n">
        <v>12</v>
      </c>
      <c r="G8" s="32">
        <f>IF(AND(Complaints[[#This Row],[Status]]="Resolved",Complaints[[#This Row],[Resolution Hours]]&lt;=SLAHours),"Yes","No")</f>
        <v/>
      </c>
    </row>
    <row r="9">
      <c r="A9" s="21" t="inlineStr">
        <is>
          <t>TK-9105</t>
        </is>
      </c>
      <c r="B9" s="31" t="n">
        <v>46283</v>
      </c>
      <c r="C9" s="21" t="inlineStr">
        <is>
          <t>Pune</t>
        </is>
      </c>
      <c r="D9" s="21" t="inlineStr">
        <is>
          <t>Recharge</t>
        </is>
      </c>
      <c r="E9" s="21" t="inlineStr">
        <is>
          <t>Resolved</t>
        </is>
      </c>
      <c r="F9" s="22" t="n">
        <v>20</v>
      </c>
      <c r="G9" s="32">
        <f>IF(AND(Complaints[[#This Row],[Status]]="Resolved",Complaints[[#This Row],[Resolution Hours]]&lt;=SLAHours),"Yes","No")</f>
        <v/>
      </c>
    </row>
    <row r="10">
      <c r="A10" s="21" t="inlineStr">
        <is>
          <t>TK-9106</t>
        </is>
      </c>
      <c r="B10" s="31" t="n">
        <v>46287</v>
      </c>
      <c r="C10" s="21" t="inlineStr">
        <is>
          <t>Nashik</t>
        </is>
      </c>
      <c r="D10" s="21" t="inlineStr">
        <is>
          <t>Data speed</t>
        </is>
      </c>
      <c r="E10" s="21" t="inlineStr">
        <is>
          <t>Resolved</t>
        </is>
      </c>
      <c r="F10" s="22" t="n">
        <v>40</v>
      </c>
      <c r="G10" s="32">
        <f>IF(AND(Complaints[[#This Row],[Status]]="Resolved",Complaints[[#This Row],[Resolution Hours]]&lt;=SLAHours),"Yes","No")</f>
        <v/>
      </c>
    </row>
    <row r="11">
      <c r="A11" s="21" t="inlineStr">
        <is>
          <t>TK-9107</t>
        </is>
      </c>
      <c r="B11" s="31" t="n">
        <v>46287</v>
      </c>
      <c r="C11" s="21" t="inlineStr">
        <is>
          <t>Nashik</t>
        </is>
      </c>
      <c r="D11" s="21" t="inlineStr">
        <is>
          <t>Billing</t>
        </is>
      </c>
      <c r="E11" s="21" t="inlineStr">
        <is>
          <t>Resolved</t>
        </is>
      </c>
      <c r="F11" s="22" t="n">
        <v>52</v>
      </c>
      <c r="G11" s="32">
        <f>IF(AND(Complaints[[#This Row],[Status]]="Resolved",Complaints[[#This Row],[Resolution Hours]]&lt;=SLAHours),"Yes","No")</f>
        <v/>
      </c>
    </row>
    <row r="12">
      <c r="A12" s="21" t="inlineStr">
        <is>
          <t>TK-9108</t>
        </is>
      </c>
      <c r="B12" s="31" t="n">
        <v>46295</v>
      </c>
      <c r="C12" s="21" t="inlineStr">
        <is>
          <t>Sambhaji Nagar</t>
        </is>
      </c>
      <c r="D12" s="21" t="inlineStr">
        <is>
          <t>Billing</t>
        </is>
      </c>
      <c r="E12" s="21" t="inlineStr">
        <is>
          <t>Resolved</t>
        </is>
      </c>
      <c r="F12" s="22" t="n">
        <v>46</v>
      </c>
      <c r="G12" s="32">
        <f>IF(AND(Complaints[[#This Row],[Status]]="Resolved",Complaints[[#This Row],[Resolution Hours]]&lt;=SLAHours),"Yes","No")</f>
        <v/>
      </c>
    </row>
    <row r="13">
      <c r="A13" s="21" t="inlineStr">
        <is>
          <t>TK-9109</t>
        </is>
      </c>
      <c r="B13" s="31" t="n">
        <v>46279</v>
      </c>
      <c r="C13" s="21" t="inlineStr">
        <is>
          <t>Nagpur</t>
        </is>
      </c>
      <c r="D13" s="21" t="inlineStr">
        <is>
          <t>Data speed</t>
        </is>
      </c>
      <c r="E13" s="21" t="inlineStr">
        <is>
          <t>Resolved</t>
        </is>
      </c>
      <c r="F13" s="22" t="n">
        <v>40</v>
      </c>
      <c r="G13" s="32">
        <f>IF(AND(Complaints[[#This Row],[Status]]="Resolved",Complaints[[#This Row],[Resolution Hours]]&lt;=SLAHours),"Yes","No")</f>
        <v/>
      </c>
    </row>
    <row r="14">
      <c r="A14" s="21" t="inlineStr">
        <is>
          <t>TK-9110</t>
        </is>
      </c>
      <c r="B14" s="31" t="n">
        <v>46272</v>
      </c>
      <c r="C14" s="21" t="inlineStr">
        <is>
          <t>Sambhaji Nagar</t>
        </is>
      </c>
      <c r="D14" s="21" t="inlineStr">
        <is>
          <t>Data speed</t>
        </is>
      </c>
      <c r="E14" s="21" t="inlineStr">
        <is>
          <t>Resolved</t>
        </is>
      </c>
      <c r="F14" s="22" t="n">
        <v>8</v>
      </c>
      <c r="G14" s="32">
        <f>IF(AND(Complaints[[#This Row],[Status]]="Resolved",Complaints[[#This Row],[Resolution Hours]]&lt;=SLAHours),"Yes","No")</f>
        <v/>
      </c>
    </row>
    <row r="15">
      <c r="A15" s="21" t="inlineStr">
        <is>
          <t>TK-9111</t>
        </is>
      </c>
      <c r="B15" s="31" t="n">
        <v>46280</v>
      </c>
      <c r="C15" s="21" t="inlineStr">
        <is>
          <t>Nagpur</t>
        </is>
      </c>
      <c r="D15" s="21" t="inlineStr">
        <is>
          <t>Network</t>
        </is>
      </c>
      <c r="E15" s="21" t="inlineStr">
        <is>
          <t>Resolved</t>
        </is>
      </c>
      <c r="F15" s="22" t="n">
        <v>20</v>
      </c>
      <c r="G15" s="32">
        <f>IF(AND(Complaints[[#This Row],[Status]]="Resolved",Complaints[[#This Row],[Resolution Hours]]&lt;=SLAHours),"Yes","No")</f>
        <v/>
      </c>
    </row>
    <row r="16">
      <c r="A16" s="21" t="inlineStr">
        <is>
          <t>TK-9112</t>
        </is>
      </c>
      <c r="B16" s="31" t="n">
        <v>46294</v>
      </c>
      <c r="C16" s="21" t="inlineStr">
        <is>
          <t>Nagpur</t>
        </is>
      </c>
      <c r="D16" s="21" t="inlineStr">
        <is>
          <t>Recharge</t>
        </is>
      </c>
      <c r="E16" s="21" t="inlineStr">
        <is>
          <t>Open</t>
        </is>
      </c>
      <c r="F16" s="22" t="n"/>
      <c r="G16" s="32">
        <f>IF(AND(Complaints[[#This Row],[Status]]="Resolved",Complaints[[#This Row],[Resolution Hours]]&lt;=SLAHours),"Yes","No")</f>
        <v/>
      </c>
    </row>
    <row r="17">
      <c r="A17" s="21" t="inlineStr">
        <is>
          <t>TK-9113</t>
        </is>
      </c>
      <c r="B17" s="31" t="n">
        <v>46289</v>
      </c>
      <c r="C17" s="21" t="inlineStr">
        <is>
          <t>Sambhaji Nagar</t>
        </is>
      </c>
      <c r="D17" s="21" t="inlineStr">
        <is>
          <t>Data speed</t>
        </is>
      </c>
      <c r="E17" s="21" t="inlineStr">
        <is>
          <t>Open</t>
        </is>
      </c>
      <c r="F17" s="22" t="n"/>
      <c r="G17" s="32">
        <f>IF(AND(Complaints[[#This Row],[Status]]="Resolved",Complaints[[#This Row],[Resolution Hours]]&lt;=SLAHours),"Yes","No")</f>
        <v/>
      </c>
    </row>
    <row r="18">
      <c r="A18" s="21" t="inlineStr">
        <is>
          <t>TK-9114</t>
        </is>
      </c>
      <c r="B18" s="31" t="n">
        <v>46293</v>
      </c>
      <c r="C18" s="21" t="inlineStr">
        <is>
          <t>Pune</t>
        </is>
      </c>
      <c r="D18" s="21" t="inlineStr">
        <is>
          <t>Network</t>
        </is>
      </c>
      <c r="E18" s="21" t="inlineStr">
        <is>
          <t>Open</t>
        </is>
      </c>
      <c r="F18" s="22" t="n"/>
      <c r="G18" s="32">
        <f>IF(AND(Complaints[[#This Row],[Status]]="Resolved",Complaints[[#This Row],[Resolution Hours]]&lt;=SLAHours),"Yes","No")</f>
        <v/>
      </c>
    </row>
    <row r="19">
      <c r="A19" s="21" t="inlineStr">
        <is>
          <t>TK-9115</t>
        </is>
      </c>
      <c r="B19" s="31" t="n">
        <v>46268</v>
      </c>
      <c r="C19" s="21" t="inlineStr">
        <is>
          <t>Pune</t>
        </is>
      </c>
      <c r="D19" s="21" t="inlineStr">
        <is>
          <t>Data speed</t>
        </is>
      </c>
      <c r="E19" s="21" t="inlineStr">
        <is>
          <t>Resolved</t>
        </is>
      </c>
      <c r="F19" s="22" t="n">
        <v>30</v>
      </c>
      <c r="G19" s="32">
        <f>IF(AND(Complaints[[#This Row],[Status]]="Resolved",Complaints[[#This Row],[Resolution Hours]]&lt;=SLAHours),"Yes","No")</f>
        <v/>
      </c>
    </row>
    <row r="20">
      <c r="A20" s="21" t="inlineStr">
        <is>
          <t>TK-9116</t>
        </is>
      </c>
      <c r="B20" s="31" t="n">
        <v>46289</v>
      </c>
      <c r="C20" s="21" t="inlineStr">
        <is>
          <t>Nagpur</t>
        </is>
      </c>
      <c r="D20" s="21" t="inlineStr">
        <is>
          <t>Other</t>
        </is>
      </c>
      <c r="E20" s="21" t="inlineStr">
        <is>
          <t>Resolved</t>
        </is>
      </c>
      <c r="F20" s="22" t="n">
        <v>52</v>
      </c>
      <c r="G20" s="32">
        <f>IF(AND(Complaints[[#This Row],[Status]]="Resolved",Complaints[[#This Row],[Resolution Hours]]&lt;=SLAHours),"Yes","No")</f>
        <v/>
      </c>
    </row>
    <row r="21">
      <c r="A21" s="21" t="inlineStr">
        <is>
          <t>TK-9117</t>
        </is>
      </c>
      <c r="B21" s="31" t="n">
        <v>46293</v>
      </c>
      <c r="C21" s="21" t="inlineStr">
        <is>
          <t>Nagpur</t>
        </is>
      </c>
      <c r="D21" s="21" t="inlineStr">
        <is>
          <t>Billing</t>
        </is>
      </c>
      <c r="E21" s="21" t="inlineStr">
        <is>
          <t>Resolved</t>
        </is>
      </c>
      <c r="F21" s="22" t="n">
        <v>96</v>
      </c>
      <c r="G21" s="32">
        <f>IF(AND(Complaints[[#This Row],[Status]]="Resolved",Complaints[[#This Row],[Resolution Hours]]&lt;=SLAHours),"Yes","No")</f>
        <v/>
      </c>
    </row>
    <row r="22">
      <c r="A22" s="21" t="inlineStr">
        <is>
          <t>TK-9118</t>
        </is>
      </c>
      <c r="B22" s="31" t="n">
        <v>46266</v>
      </c>
      <c r="C22" s="21" t="inlineStr">
        <is>
          <t>Pune</t>
        </is>
      </c>
      <c r="D22" s="21" t="inlineStr">
        <is>
          <t>Recharge</t>
        </is>
      </c>
      <c r="E22" s="21" t="inlineStr">
        <is>
          <t>Resolved</t>
        </is>
      </c>
      <c r="F22" s="22" t="n">
        <v>30</v>
      </c>
      <c r="G22" s="32">
        <f>IF(AND(Complaints[[#This Row],[Status]]="Resolved",Complaints[[#This Row],[Resolution Hours]]&lt;=SLAHours),"Yes","No")</f>
        <v/>
      </c>
    </row>
    <row r="23">
      <c r="A23" s="21" t="inlineStr">
        <is>
          <t>TK-9119</t>
        </is>
      </c>
      <c r="B23" s="31" t="n">
        <v>46274</v>
      </c>
      <c r="C23" s="21" t="inlineStr">
        <is>
          <t>Nashik</t>
        </is>
      </c>
      <c r="D23" s="21" t="inlineStr">
        <is>
          <t>Data speed</t>
        </is>
      </c>
      <c r="E23" s="21" t="inlineStr">
        <is>
          <t>Resolved</t>
        </is>
      </c>
      <c r="F23" s="22" t="n">
        <v>70</v>
      </c>
      <c r="G23" s="32">
        <f>IF(AND(Complaints[[#This Row],[Status]]="Resolved",Complaints[[#This Row],[Resolution Hours]]&lt;=SLAHours),"Yes","No")</f>
        <v/>
      </c>
    </row>
    <row r="24">
      <c r="A24" s="21" t="inlineStr">
        <is>
          <t>TK-9120</t>
        </is>
      </c>
      <c r="B24" s="31" t="n">
        <v>46272</v>
      </c>
      <c r="C24" s="21" t="inlineStr">
        <is>
          <t>Pune</t>
        </is>
      </c>
      <c r="D24" s="21" t="inlineStr">
        <is>
          <t>Network</t>
        </is>
      </c>
      <c r="E24" s="21" t="inlineStr">
        <is>
          <t>Resolved</t>
        </is>
      </c>
      <c r="F24" s="22" t="n">
        <v>4</v>
      </c>
      <c r="G24" s="32">
        <f>IF(AND(Complaints[[#This Row],[Status]]="Resolved",Complaints[[#This Row],[Resolution Hours]]&lt;=SLAHours),"Yes","No")</f>
        <v/>
      </c>
    </row>
    <row r="25">
      <c r="A25" s="21" t="inlineStr">
        <is>
          <t>TK-9121</t>
        </is>
      </c>
      <c r="B25" s="31" t="n">
        <v>46290</v>
      </c>
      <c r="C25" s="21" t="inlineStr">
        <is>
          <t>Kolhapur</t>
        </is>
      </c>
      <c r="D25" s="21" t="inlineStr">
        <is>
          <t>Data speed</t>
        </is>
      </c>
      <c r="E25" s="21" t="inlineStr">
        <is>
          <t>Open</t>
        </is>
      </c>
      <c r="F25" s="22" t="n"/>
      <c r="G25" s="32">
        <f>IF(AND(Complaints[[#This Row],[Status]]="Resolved",Complaints[[#This Row],[Resolution Hours]]&lt;=SLAHours),"Yes","No")</f>
        <v/>
      </c>
    </row>
    <row r="26">
      <c r="A26" s="21" t="inlineStr">
        <is>
          <t>TK-9122</t>
        </is>
      </c>
      <c r="B26" s="31" t="n">
        <v>46294</v>
      </c>
      <c r="C26" s="21" t="inlineStr">
        <is>
          <t>Solapur</t>
        </is>
      </c>
      <c r="D26" s="21" t="inlineStr">
        <is>
          <t>Data speed</t>
        </is>
      </c>
      <c r="E26" s="21" t="inlineStr">
        <is>
          <t>Resolved</t>
        </is>
      </c>
      <c r="F26" s="22" t="n">
        <v>4</v>
      </c>
      <c r="G26" s="32">
        <f>IF(AND(Complaints[[#This Row],[Status]]="Resolved",Complaints[[#This Row],[Resolution Hours]]&lt;=SLAHours),"Yes","No")</f>
        <v/>
      </c>
    </row>
    <row r="27">
      <c r="A27" s="21" t="inlineStr">
        <is>
          <t>TK-9123</t>
        </is>
      </c>
      <c r="B27" s="31" t="n">
        <v>46275</v>
      </c>
      <c r="C27" s="21" t="inlineStr">
        <is>
          <t>Nagpur</t>
        </is>
      </c>
      <c r="D27" s="21" t="inlineStr">
        <is>
          <t>Network</t>
        </is>
      </c>
      <c r="E27" s="21" t="inlineStr">
        <is>
          <t>Resolved</t>
        </is>
      </c>
      <c r="F27" s="22" t="n">
        <v>96</v>
      </c>
      <c r="G27" s="32">
        <f>IF(AND(Complaints[[#This Row],[Status]]="Resolved",Complaints[[#This Row],[Resolution Hours]]&lt;=SLAHours),"Yes","No")</f>
        <v/>
      </c>
    </row>
    <row r="28">
      <c r="A28" s="21" t="inlineStr">
        <is>
          <t>TK-9124</t>
        </is>
      </c>
      <c r="B28" s="31" t="n">
        <v>46293</v>
      </c>
      <c r="C28" s="21" t="inlineStr">
        <is>
          <t>Kolhapur</t>
        </is>
      </c>
      <c r="D28" s="21" t="inlineStr">
        <is>
          <t>Network</t>
        </is>
      </c>
      <c r="E28" s="21" t="inlineStr">
        <is>
          <t>Resolved</t>
        </is>
      </c>
      <c r="F28" s="22" t="n">
        <v>40</v>
      </c>
      <c r="G28" s="32">
        <f>IF(AND(Complaints[[#This Row],[Status]]="Resolved",Complaints[[#This Row],[Resolution Hours]]&lt;=SLAHours),"Yes","No")</f>
        <v/>
      </c>
    </row>
    <row r="29">
      <c r="A29" s="21" t="inlineStr">
        <is>
          <t>TK-9125</t>
        </is>
      </c>
      <c r="B29" s="31" t="n">
        <v>46295</v>
      </c>
      <c r="C29" s="21" t="inlineStr">
        <is>
          <t>Kolhapur</t>
        </is>
      </c>
      <c r="D29" s="21" t="inlineStr">
        <is>
          <t>Network</t>
        </is>
      </c>
      <c r="E29" s="21" t="inlineStr">
        <is>
          <t>Open</t>
        </is>
      </c>
      <c r="F29" s="22" t="n"/>
      <c r="G29" s="32">
        <f>IF(AND(Complaints[[#This Row],[Status]]="Resolved",Complaints[[#This Row],[Resolution Hours]]&lt;=SLAHours),"Yes","No")</f>
        <v/>
      </c>
    </row>
    <row r="30">
      <c r="A30" s="21" t="inlineStr">
        <is>
          <t>TK-9126</t>
        </is>
      </c>
      <c r="B30" s="31" t="n">
        <v>46277</v>
      </c>
      <c r="C30" s="21" t="inlineStr">
        <is>
          <t>Solapur</t>
        </is>
      </c>
      <c r="D30" s="21" t="inlineStr">
        <is>
          <t>Data speed</t>
        </is>
      </c>
      <c r="E30" s="21" t="inlineStr">
        <is>
          <t>Resolved</t>
        </is>
      </c>
      <c r="F30" s="22" t="n">
        <v>8</v>
      </c>
      <c r="G30" s="32">
        <f>IF(AND(Complaints[[#This Row],[Status]]="Resolved",Complaints[[#This Row],[Resolution Hours]]&lt;=SLAHours),"Yes","No")</f>
        <v/>
      </c>
    </row>
    <row r="31">
      <c r="A31" s="21" t="inlineStr">
        <is>
          <t>TK-9127</t>
        </is>
      </c>
      <c r="B31" s="31" t="n">
        <v>46273</v>
      </c>
      <c r="C31" s="21" t="inlineStr">
        <is>
          <t>Pune</t>
        </is>
      </c>
      <c r="D31" s="21" t="inlineStr">
        <is>
          <t>Data speed</t>
        </is>
      </c>
      <c r="E31" s="21" t="inlineStr">
        <is>
          <t>Resolved</t>
        </is>
      </c>
      <c r="F31" s="22" t="n">
        <v>8</v>
      </c>
      <c r="G31" s="32">
        <f>IF(AND(Complaints[[#This Row],[Status]]="Resolved",Complaints[[#This Row],[Resolution Hours]]&lt;=SLAHours),"Yes","No")</f>
        <v/>
      </c>
    </row>
    <row r="32">
      <c r="A32" s="21" t="inlineStr">
        <is>
          <t>TK-9128</t>
        </is>
      </c>
      <c r="B32" s="31" t="n">
        <v>46274</v>
      </c>
      <c r="C32" s="21" t="inlineStr">
        <is>
          <t>Sambhaji Nagar</t>
        </is>
      </c>
      <c r="D32" s="21" t="inlineStr">
        <is>
          <t>Data speed</t>
        </is>
      </c>
      <c r="E32" s="21" t="inlineStr">
        <is>
          <t>Resolved</t>
        </is>
      </c>
      <c r="F32" s="22" t="n">
        <v>4</v>
      </c>
      <c r="G32" s="32">
        <f>IF(AND(Complaints[[#This Row],[Status]]="Resolved",Complaints[[#This Row],[Resolution Hours]]&lt;=SLAHours),"Yes","No")</f>
        <v/>
      </c>
    </row>
    <row r="33">
      <c r="A33" s="21" t="inlineStr">
        <is>
          <t>TK-9129</t>
        </is>
      </c>
      <c r="B33" s="31" t="n">
        <v>46279</v>
      </c>
      <c r="C33" s="21" t="inlineStr">
        <is>
          <t>Nashik</t>
        </is>
      </c>
      <c r="D33" s="21" t="inlineStr">
        <is>
          <t>Network</t>
        </is>
      </c>
      <c r="E33" s="21" t="inlineStr">
        <is>
          <t>Open</t>
        </is>
      </c>
      <c r="F33" s="22" t="n"/>
      <c r="G33" s="32">
        <f>IF(AND(Complaints[[#This Row],[Status]]="Resolved",Complaints[[#This Row],[Resolution Hours]]&lt;=SLAHours),"Yes","No")</f>
        <v/>
      </c>
    </row>
    <row r="34">
      <c r="A34" s="21" t="inlineStr">
        <is>
          <t>TK-9130</t>
        </is>
      </c>
      <c r="B34" s="31" t="n">
        <v>46277</v>
      </c>
      <c r="C34" s="21" t="inlineStr">
        <is>
          <t>Pune</t>
        </is>
      </c>
      <c r="D34" s="21" t="inlineStr">
        <is>
          <t>Network</t>
        </is>
      </c>
      <c r="E34" s="21" t="inlineStr">
        <is>
          <t>Resolved</t>
        </is>
      </c>
      <c r="F34" s="22" t="n">
        <v>8</v>
      </c>
      <c r="G34" s="32">
        <f>IF(AND(Complaints[[#This Row],[Status]]="Resolved",Complaints[[#This Row],[Resolution Hours]]&lt;=SLAHours),"Yes","No")</f>
        <v/>
      </c>
    </row>
    <row r="35">
      <c r="A35" s="21" t="inlineStr">
        <is>
          <t>TK-9131</t>
        </is>
      </c>
      <c r="B35" s="31" t="n">
        <v>46284</v>
      </c>
      <c r="C35" s="21" t="inlineStr">
        <is>
          <t>Nashik</t>
        </is>
      </c>
      <c r="D35" s="21" t="inlineStr">
        <is>
          <t>Recharge</t>
        </is>
      </c>
      <c r="E35" s="21" t="inlineStr">
        <is>
          <t>Resolved</t>
        </is>
      </c>
      <c r="F35" s="22" t="n">
        <v>30</v>
      </c>
      <c r="G35" s="32">
        <f>IF(AND(Complaints[[#This Row],[Status]]="Resolved",Complaints[[#This Row],[Resolution Hours]]&lt;=SLAHours),"Yes","No")</f>
        <v/>
      </c>
    </row>
    <row r="36">
      <c r="A36" s="21" t="inlineStr">
        <is>
          <t>TK-9132</t>
        </is>
      </c>
      <c r="B36" s="31" t="n">
        <v>46266</v>
      </c>
      <c r="C36" s="21" t="inlineStr">
        <is>
          <t>Nagpur</t>
        </is>
      </c>
      <c r="D36" s="21" t="inlineStr">
        <is>
          <t>Data speed</t>
        </is>
      </c>
      <c r="E36" s="21" t="inlineStr">
        <is>
          <t>Resolved</t>
        </is>
      </c>
      <c r="F36" s="22" t="n">
        <v>52</v>
      </c>
      <c r="G36" s="32">
        <f>IF(AND(Complaints[[#This Row],[Status]]="Resolved",Complaints[[#This Row],[Resolution Hours]]&lt;=SLAHours),"Yes","No")</f>
        <v/>
      </c>
    </row>
    <row r="37">
      <c r="A37" s="21" t="inlineStr">
        <is>
          <t>TK-9133</t>
        </is>
      </c>
      <c r="B37" s="31" t="n">
        <v>46287</v>
      </c>
      <c r="C37" s="21" t="inlineStr">
        <is>
          <t>Nagpur</t>
        </is>
      </c>
      <c r="D37" s="21" t="inlineStr">
        <is>
          <t>Network</t>
        </is>
      </c>
      <c r="E37" s="21" t="inlineStr">
        <is>
          <t>Resolved</t>
        </is>
      </c>
      <c r="F37" s="22" t="n">
        <v>20</v>
      </c>
      <c r="G37" s="32">
        <f>IF(AND(Complaints[[#This Row],[Status]]="Resolved",Complaints[[#This Row],[Resolution Hours]]&lt;=SLAHours),"Yes","No")</f>
        <v/>
      </c>
    </row>
    <row r="38">
      <c r="A38" s="21" t="inlineStr">
        <is>
          <t>TK-9134</t>
        </is>
      </c>
      <c r="B38" s="31" t="n">
        <v>46291</v>
      </c>
      <c r="C38" s="21" t="inlineStr">
        <is>
          <t>Nagpur</t>
        </is>
      </c>
      <c r="D38" s="21" t="inlineStr">
        <is>
          <t>Billing</t>
        </is>
      </c>
      <c r="E38" s="21" t="inlineStr">
        <is>
          <t>Resolved</t>
        </is>
      </c>
      <c r="F38" s="22" t="n">
        <v>96</v>
      </c>
      <c r="G38" s="32">
        <f>IF(AND(Complaints[[#This Row],[Status]]="Resolved",Complaints[[#This Row],[Resolution Hours]]&lt;=SLAHours),"Yes","No")</f>
        <v/>
      </c>
    </row>
    <row r="39">
      <c r="A39" s="21" t="inlineStr">
        <is>
          <t>TK-9135</t>
        </is>
      </c>
      <c r="B39" s="31" t="n">
        <v>46278</v>
      </c>
      <c r="C39" s="21" t="inlineStr">
        <is>
          <t>Kolhapur</t>
        </is>
      </c>
      <c r="D39" s="21" t="inlineStr">
        <is>
          <t>Network</t>
        </is>
      </c>
      <c r="E39" s="21" t="inlineStr">
        <is>
          <t>Resolved</t>
        </is>
      </c>
      <c r="F39" s="22" t="n">
        <v>20</v>
      </c>
      <c r="G39" s="32">
        <f>IF(AND(Complaints[[#This Row],[Status]]="Resolved",Complaints[[#This Row],[Resolution Hours]]&lt;=SLAHours),"Yes","No")</f>
        <v/>
      </c>
    </row>
    <row r="40">
      <c r="A40" s="21" t="inlineStr">
        <is>
          <t>TK-9136</t>
        </is>
      </c>
      <c r="B40" s="31" t="n">
        <v>46282</v>
      </c>
      <c r="C40" s="21" t="inlineStr">
        <is>
          <t>Kolhapur</t>
        </is>
      </c>
      <c r="D40" s="21" t="inlineStr">
        <is>
          <t>Network</t>
        </is>
      </c>
      <c r="E40" s="21" t="inlineStr">
        <is>
          <t>Open</t>
        </is>
      </c>
      <c r="F40" s="22" t="n"/>
      <c r="G40" s="32">
        <f>IF(AND(Complaints[[#This Row],[Status]]="Resolved",Complaints[[#This Row],[Resolution Hours]]&lt;=SLAHours),"Yes","No")</f>
        <v/>
      </c>
    </row>
    <row r="41">
      <c r="A41" s="21" t="inlineStr">
        <is>
          <t>TK-9137</t>
        </is>
      </c>
      <c r="B41" s="31" t="n">
        <v>46294</v>
      </c>
      <c r="C41" s="21" t="inlineStr">
        <is>
          <t>Solapur</t>
        </is>
      </c>
      <c r="D41" s="21" t="inlineStr">
        <is>
          <t>Billing</t>
        </is>
      </c>
      <c r="E41" s="21" t="inlineStr">
        <is>
          <t>Resolved</t>
        </is>
      </c>
      <c r="F41" s="22" t="n">
        <v>8</v>
      </c>
      <c r="G41" s="32">
        <f>IF(AND(Complaints[[#This Row],[Status]]="Resolved",Complaints[[#This Row],[Resolution Hours]]&lt;=SLAHours),"Yes","No")</f>
        <v/>
      </c>
    </row>
    <row r="42">
      <c r="A42" s="21" t="inlineStr">
        <is>
          <t>TK-9138</t>
        </is>
      </c>
      <c r="B42" s="31" t="n">
        <v>46285</v>
      </c>
      <c r="C42" s="21" t="inlineStr">
        <is>
          <t>Nagpur</t>
        </is>
      </c>
      <c r="D42" s="21" t="inlineStr">
        <is>
          <t>Data speed</t>
        </is>
      </c>
      <c r="E42" s="21" t="inlineStr">
        <is>
          <t>Open</t>
        </is>
      </c>
      <c r="F42" s="22" t="n"/>
      <c r="G42" s="32">
        <f>IF(AND(Complaints[[#This Row],[Status]]="Resolved",Complaints[[#This Row],[Resolution Hours]]&lt;=SLAHours),"Yes","No")</f>
        <v/>
      </c>
    </row>
    <row r="43">
      <c r="A43" s="21" t="inlineStr">
        <is>
          <t>TK-9139</t>
        </is>
      </c>
      <c r="B43" s="31" t="n">
        <v>46279</v>
      </c>
      <c r="C43" s="21" t="inlineStr">
        <is>
          <t>Pune</t>
        </is>
      </c>
      <c r="D43" s="21" t="inlineStr">
        <is>
          <t>Data speed</t>
        </is>
      </c>
      <c r="E43" s="21" t="inlineStr">
        <is>
          <t>Resolved</t>
        </is>
      </c>
      <c r="F43" s="22" t="n">
        <v>40</v>
      </c>
      <c r="G43" s="32">
        <f>IF(AND(Complaints[[#This Row],[Status]]="Resolved",Complaints[[#This Row],[Resolution Hours]]&lt;=SLAHours),"Yes","No")</f>
        <v/>
      </c>
    </row>
    <row r="44">
      <c r="A44" s="21" t="inlineStr">
        <is>
          <t>TK-9140</t>
        </is>
      </c>
      <c r="B44" s="31" t="n">
        <v>46289</v>
      </c>
      <c r="C44" s="21" t="inlineStr">
        <is>
          <t>Solapur</t>
        </is>
      </c>
      <c r="D44" s="21" t="inlineStr">
        <is>
          <t>Network</t>
        </is>
      </c>
      <c r="E44" s="21" t="inlineStr">
        <is>
          <t>Resolved</t>
        </is>
      </c>
      <c r="F44" s="22" t="n">
        <v>30</v>
      </c>
      <c r="G44" s="32">
        <f>IF(AND(Complaints[[#This Row],[Status]]="Resolved",Complaints[[#This Row],[Resolution Hours]]&lt;=SLAHours),"Yes","No")</f>
        <v/>
      </c>
    </row>
    <row r="45">
      <c r="A45" s="21" t="inlineStr">
        <is>
          <t>TK-9141</t>
        </is>
      </c>
      <c r="B45" s="31" t="n">
        <v>46281</v>
      </c>
      <c r="C45" s="21" t="inlineStr">
        <is>
          <t>Nashik</t>
        </is>
      </c>
      <c r="D45" s="21" t="inlineStr">
        <is>
          <t>Data speed</t>
        </is>
      </c>
      <c r="E45" s="21" t="inlineStr">
        <is>
          <t>Resolved</t>
        </is>
      </c>
      <c r="F45" s="22" t="n">
        <v>8</v>
      </c>
      <c r="G45" s="32">
        <f>IF(AND(Complaints[[#This Row],[Status]]="Resolved",Complaints[[#This Row],[Resolution Hours]]&lt;=SLAHours),"Yes","No")</f>
        <v/>
      </c>
    </row>
    <row r="46">
      <c r="A46" s="21" t="inlineStr">
        <is>
          <t>TK-9142</t>
        </is>
      </c>
      <c r="B46" s="31" t="n">
        <v>46267</v>
      </c>
      <c r="C46" s="21" t="inlineStr">
        <is>
          <t>Nagpur</t>
        </is>
      </c>
      <c r="D46" s="21" t="inlineStr">
        <is>
          <t>Network</t>
        </is>
      </c>
      <c r="E46" s="21" t="inlineStr">
        <is>
          <t>Resolved</t>
        </is>
      </c>
      <c r="F46" s="22" t="n">
        <v>70</v>
      </c>
      <c r="G46" s="32">
        <f>IF(AND(Complaints[[#This Row],[Status]]="Resolved",Complaints[[#This Row],[Resolution Hours]]&lt;=SLAHours),"Yes","No")</f>
        <v/>
      </c>
    </row>
    <row r="47">
      <c r="A47" s="21" t="inlineStr">
        <is>
          <t>TK-9143</t>
        </is>
      </c>
      <c r="B47" s="31" t="n">
        <v>46275</v>
      </c>
      <c r="C47" s="21" t="inlineStr">
        <is>
          <t>Sambhaji Nagar</t>
        </is>
      </c>
      <c r="D47" s="21" t="inlineStr">
        <is>
          <t>Network</t>
        </is>
      </c>
      <c r="E47" s="21" t="inlineStr">
        <is>
          <t>Resolved</t>
        </is>
      </c>
      <c r="F47" s="22" t="n">
        <v>12</v>
      </c>
      <c r="G47" s="32">
        <f>IF(AND(Complaints[[#This Row],[Status]]="Resolved",Complaints[[#This Row],[Resolution Hours]]&lt;=SLAHours),"Yes","No")</f>
        <v/>
      </c>
    </row>
    <row r="48">
      <c r="A48" s="21" t="inlineStr">
        <is>
          <t>TK-9144</t>
        </is>
      </c>
      <c r="B48" s="31" t="n">
        <v>46267</v>
      </c>
      <c r="C48" s="21" t="inlineStr">
        <is>
          <t>Sambhaji Nagar</t>
        </is>
      </c>
      <c r="D48" s="21" t="inlineStr">
        <is>
          <t>Network</t>
        </is>
      </c>
      <c r="E48" s="21" t="inlineStr">
        <is>
          <t>Resolved</t>
        </is>
      </c>
      <c r="F48" s="22" t="n">
        <v>4</v>
      </c>
      <c r="G48" s="32">
        <f>IF(AND(Complaints[[#This Row],[Status]]="Resolved",Complaints[[#This Row],[Resolution Hours]]&lt;=SLAHours),"Yes","No")</f>
        <v/>
      </c>
    </row>
    <row r="49">
      <c r="A49" s="21" t="inlineStr">
        <is>
          <t>TK-9145</t>
        </is>
      </c>
      <c r="B49" s="31" t="n">
        <v>46284</v>
      </c>
      <c r="C49" s="21" t="inlineStr">
        <is>
          <t>Solapur</t>
        </is>
      </c>
      <c r="D49" s="21" t="inlineStr">
        <is>
          <t>Network</t>
        </is>
      </c>
      <c r="E49" s="21" t="inlineStr">
        <is>
          <t>Resolved</t>
        </is>
      </c>
      <c r="F49" s="22" t="n">
        <v>40</v>
      </c>
      <c r="G49" s="32">
        <f>IF(AND(Complaints[[#This Row],[Status]]="Resolved",Complaints[[#This Row],[Resolution Hours]]&lt;=SLAHours),"Yes","No")</f>
        <v/>
      </c>
    </row>
    <row r="50">
      <c r="A50" s="21" t="inlineStr">
        <is>
          <t>TK-9146</t>
        </is>
      </c>
      <c r="B50" s="31" t="n">
        <v>46294</v>
      </c>
      <c r="C50" s="21" t="inlineStr">
        <is>
          <t>Pune</t>
        </is>
      </c>
      <c r="D50" s="21" t="inlineStr">
        <is>
          <t>Data speed</t>
        </is>
      </c>
      <c r="E50" s="21" t="inlineStr">
        <is>
          <t>Resolved</t>
        </is>
      </c>
      <c r="F50" s="22" t="n">
        <v>8</v>
      </c>
      <c r="G50" s="32">
        <f>IF(AND(Complaints[[#This Row],[Status]]="Resolved",Complaints[[#This Row],[Resolution Hours]]&lt;=SLAHours),"Yes","No")</f>
        <v/>
      </c>
    </row>
    <row r="51">
      <c r="A51" s="21" t="inlineStr">
        <is>
          <t>TK-9147</t>
        </is>
      </c>
      <c r="B51" s="31" t="n">
        <v>46274</v>
      </c>
      <c r="C51" s="21" t="inlineStr">
        <is>
          <t>Nagpur</t>
        </is>
      </c>
      <c r="D51" s="21" t="inlineStr">
        <is>
          <t>Network</t>
        </is>
      </c>
      <c r="E51" s="21" t="inlineStr">
        <is>
          <t>Open</t>
        </is>
      </c>
      <c r="F51" s="22" t="n"/>
      <c r="G51" s="32">
        <f>IF(AND(Complaints[[#This Row],[Status]]="Resolved",Complaints[[#This Row],[Resolution Hours]]&lt;=SLAHours),"Yes","No")</f>
        <v/>
      </c>
    </row>
    <row r="52">
      <c r="A52" s="21" t="inlineStr">
        <is>
          <t>TK-9148</t>
        </is>
      </c>
      <c r="B52" s="31" t="n">
        <v>46281</v>
      </c>
      <c r="C52" s="21" t="inlineStr">
        <is>
          <t>Nagpur</t>
        </is>
      </c>
      <c r="D52" s="21" t="inlineStr">
        <is>
          <t>Network</t>
        </is>
      </c>
      <c r="E52" s="21" t="inlineStr">
        <is>
          <t>Resolved</t>
        </is>
      </c>
      <c r="F52" s="22" t="n">
        <v>52</v>
      </c>
      <c r="G52" s="32">
        <f>IF(AND(Complaints[[#This Row],[Status]]="Resolved",Complaints[[#This Row],[Resolution Hours]]&lt;=SLAHours),"Yes","No")</f>
        <v/>
      </c>
    </row>
    <row r="53">
      <c r="A53" s="21" t="inlineStr">
        <is>
          <t>TK-9149</t>
        </is>
      </c>
      <c r="B53" s="31" t="n">
        <v>46294</v>
      </c>
      <c r="C53" s="21" t="inlineStr">
        <is>
          <t>Nagpur</t>
        </is>
      </c>
      <c r="D53" s="21" t="inlineStr">
        <is>
          <t>Billing</t>
        </is>
      </c>
      <c r="E53" s="21" t="inlineStr">
        <is>
          <t>Resolved</t>
        </is>
      </c>
      <c r="F53" s="22" t="n">
        <v>70</v>
      </c>
      <c r="G53" s="32">
        <f>IF(AND(Complaints[[#This Row],[Status]]="Resolved",Complaints[[#This Row],[Resolution Hours]]&lt;=SLAHours),"Yes","No")</f>
        <v/>
      </c>
    </row>
    <row r="54">
      <c r="A54" s="21" t="inlineStr">
        <is>
          <t>TK-9150</t>
        </is>
      </c>
      <c r="B54" s="31" t="n">
        <v>46271</v>
      </c>
      <c r="C54" s="21" t="inlineStr">
        <is>
          <t>Nagpur</t>
        </is>
      </c>
      <c r="D54" s="21" t="inlineStr">
        <is>
          <t>Network</t>
        </is>
      </c>
      <c r="E54" s="21" t="inlineStr">
        <is>
          <t>Resolved</t>
        </is>
      </c>
      <c r="F54" s="22" t="n">
        <v>46</v>
      </c>
      <c r="G54" s="32">
        <f>IF(AND(Complaints[[#This Row],[Status]]="Resolved",Complaints[[#This Row],[Resolution Hours]]&lt;=SLAHours),"Yes","No")</f>
        <v/>
      </c>
    </row>
    <row r="55">
      <c r="A55" s="21" t="inlineStr">
        <is>
          <t>TK-9151</t>
        </is>
      </c>
      <c r="B55" s="31" t="n">
        <v>46287</v>
      </c>
      <c r="C55" s="21" t="inlineStr">
        <is>
          <t>Pune</t>
        </is>
      </c>
      <c r="D55" s="21" t="inlineStr">
        <is>
          <t>Network</t>
        </is>
      </c>
      <c r="E55" s="21" t="inlineStr">
        <is>
          <t>Resolved</t>
        </is>
      </c>
      <c r="F55" s="22" t="n">
        <v>52</v>
      </c>
      <c r="G55" s="32">
        <f>IF(AND(Complaints[[#This Row],[Status]]="Resolved",Complaints[[#This Row],[Resolution Hours]]&lt;=SLAHours),"Yes","No")</f>
        <v/>
      </c>
    </row>
    <row r="56">
      <c r="A56" s="21" t="inlineStr">
        <is>
          <t>TK-9152</t>
        </is>
      </c>
      <c r="B56" s="31" t="n">
        <v>46283</v>
      </c>
      <c r="C56" s="21" t="inlineStr">
        <is>
          <t>Nagpur</t>
        </is>
      </c>
      <c r="D56" s="21" t="inlineStr">
        <is>
          <t>Other</t>
        </is>
      </c>
      <c r="E56" s="21" t="inlineStr">
        <is>
          <t>Resolved</t>
        </is>
      </c>
      <c r="F56" s="22" t="n">
        <v>46</v>
      </c>
      <c r="G56" s="32">
        <f>IF(AND(Complaints[[#This Row],[Status]]="Resolved",Complaints[[#This Row],[Resolution Hours]]&lt;=SLAHours),"Yes","No")</f>
        <v/>
      </c>
    </row>
    <row r="57">
      <c r="A57" s="21" t="inlineStr">
        <is>
          <t>TK-9153</t>
        </is>
      </c>
      <c r="B57" s="31" t="n">
        <v>46280</v>
      </c>
      <c r="C57" s="21" t="inlineStr">
        <is>
          <t>Pune</t>
        </is>
      </c>
      <c r="D57" s="21" t="inlineStr">
        <is>
          <t>Data speed</t>
        </is>
      </c>
      <c r="E57" s="21" t="inlineStr">
        <is>
          <t>Open</t>
        </is>
      </c>
      <c r="F57" s="22" t="n"/>
      <c r="G57" s="32">
        <f>IF(AND(Complaints[[#This Row],[Status]]="Resolved",Complaints[[#This Row],[Resolution Hours]]&lt;=SLAHours),"Yes","No")</f>
        <v/>
      </c>
    </row>
    <row r="58">
      <c r="A58" s="21" t="inlineStr">
        <is>
          <t>TK-9154</t>
        </is>
      </c>
      <c r="B58" s="31" t="n">
        <v>46266</v>
      </c>
      <c r="C58" s="21" t="inlineStr">
        <is>
          <t>Nagpur</t>
        </is>
      </c>
      <c r="D58" s="21" t="inlineStr">
        <is>
          <t>Recharge</t>
        </is>
      </c>
      <c r="E58" s="21" t="inlineStr">
        <is>
          <t>Resolved</t>
        </is>
      </c>
      <c r="F58" s="22" t="n">
        <v>46</v>
      </c>
      <c r="G58" s="32">
        <f>IF(AND(Complaints[[#This Row],[Status]]="Resolved",Complaints[[#This Row],[Resolution Hours]]&lt;=SLAHours),"Yes","No")</f>
        <v/>
      </c>
    </row>
    <row r="59">
      <c r="A59" s="21" t="inlineStr">
        <is>
          <t>TK-9155</t>
        </is>
      </c>
      <c r="B59" s="31" t="n">
        <v>46294</v>
      </c>
      <c r="C59" s="21" t="inlineStr">
        <is>
          <t>Nashik</t>
        </is>
      </c>
      <c r="D59" s="21" t="inlineStr">
        <is>
          <t>Network</t>
        </is>
      </c>
      <c r="E59" s="21" t="inlineStr">
        <is>
          <t>Resolved</t>
        </is>
      </c>
      <c r="F59" s="22" t="n">
        <v>96</v>
      </c>
      <c r="G59" s="32">
        <f>IF(AND(Complaints[[#This Row],[Status]]="Resolved",Complaints[[#This Row],[Resolution Hours]]&lt;=SLAHours),"Yes","No")</f>
        <v/>
      </c>
    </row>
    <row r="60">
      <c r="A60" s="21" t="inlineStr">
        <is>
          <t>TK-9156</t>
        </is>
      </c>
      <c r="B60" s="31" t="n">
        <v>46278</v>
      </c>
      <c r="C60" s="21" t="inlineStr">
        <is>
          <t>Nashik</t>
        </is>
      </c>
      <c r="D60" s="21" t="inlineStr">
        <is>
          <t>Network</t>
        </is>
      </c>
      <c r="E60" s="21" t="inlineStr">
        <is>
          <t>Resolved</t>
        </is>
      </c>
      <c r="F60" s="22" t="n">
        <v>96</v>
      </c>
      <c r="G60" s="32">
        <f>IF(AND(Complaints[[#This Row],[Status]]="Resolved",Complaints[[#This Row],[Resolution Hours]]&lt;=SLAHours),"Yes","No")</f>
        <v/>
      </c>
    </row>
    <row r="61">
      <c r="A61" s="21" t="inlineStr">
        <is>
          <t>TK-9157</t>
        </is>
      </c>
      <c r="B61" s="31" t="n">
        <v>46292</v>
      </c>
      <c r="C61" s="21" t="inlineStr">
        <is>
          <t>Solapur</t>
        </is>
      </c>
      <c r="D61" s="21" t="inlineStr">
        <is>
          <t>Recharge</t>
        </is>
      </c>
      <c r="E61" s="21" t="inlineStr">
        <is>
          <t>Resolved</t>
        </is>
      </c>
      <c r="F61" s="22" t="n">
        <v>46</v>
      </c>
      <c r="G61" s="32">
        <f>IF(AND(Complaints[[#This Row],[Status]]="Resolved",Complaints[[#This Row],[Resolution Hours]]&lt;=SLAHours),"Yes","No")</f>
        <v/>
      </c>
    </row>
    <row r="62">
      <c r="A62" s="21" t="inlineStr">
        <is>
          <t>TK-9158</t>
        </is>
      </c>
      <c r="B62" s="31" t="n">
        <v>46277</v>
      </c>
      <c r="C62" s="21" t="inlineStr">
        <is>
          <t>Solapur</t>
        </is>
      </c>
      <c r="D62" s="21" t="inlineStr">
        <is>
          <t>Data speed</t>
        </is>
      </c>
      <c r="E62" s="21" t="inlineStr">
        <is>
          <t>Resolved</t>
        </is>
      </c>
      <c r="F62" s="22" t="n">
        <v>8</v>
      </c>
      <c r="G62" s="32">
        <f>IF(AND(Complaints[[#This Row],[Status]]="Resolved",Complaints[[#This Row],[Resolution Hours]]&lt;=SLAHours),"Yes","No")</f>
        <v/>
      </c>
    </row>
    <row r="63">
      <c r="A63" s="21" t="inlineStr">
        <is>
          <t>TK-9159</t>
        </is>
      </c>
      <c r="B63" s="31" t="n">
        <v>46272</v>
      </c>
      <c r="C63" s="21" t="inlineStr">
        <is>
          <t>Nagpur</t>
        </is>
      </c>
      <c r="D63" s="21" t="inlineStr">
        <is>
          <t>Billing</t>
        </is>
      </c>
      <c r="E63" s="21" t="inlineStr">
        <is>
          <t>Resolved</t>
        </is>
      </c>
      <c r="F63" s="22" t="n">
        <v>12</v>
      </c>
      <c r="G63" s="32">
        <f>IF(AND(Complaints[[#This Row],[Status]]="Resolved",Complaints[[#This Row],[Resolution Hours]]&lt;=SLAHours),"Yes","No")</f>
        <v/>
      </c>
    </row>
    <row r="64">
      <c r="A64" s="21" t="inlineStr">
        <is>
          <t>TK-9160</t>
        </is>
      </c>
      <c r="B64" s="31" t="n">
        <v>46288</v>
      </c>
      <c r="C64" s="21" t="inlineStr">
        <is>
          <t>Nashik</t>
        </is>
      </c>
      <c r="D64" s="21" t="inlineStr">
        <is>
          <t>Recharge</t>
        </is>
      </c>
      <c r="E64" s="21" t="inlineStr">
        <is>
          <t>Resolved</t>
        </is>
      </c>
      <c r="F64" s="22" t="n">
        <v>30</v>
      </c>
      <c r="G64" s="32">
        <f>IF(AND(Complaints[[#This Row],[Status]]="Resolved",Complaints[[#This Row],[Resolution Hours]]&lt;=SLAHours),"Yes","No")</f>
        <v/>
      </c>
    </row>
    <row r="65">
      <c r="A65" s="28" t="n"/>
      <c r="B65" s="33" t="n"/>
      <c r="C65" s="28" t="n"/>
      <c r="D65" s="28" t="n"/>
      <c r="E65" s="28" t="n"/>
      <c r="F65" s="29" t="n"/>
    </row>
    <row r="66">
      <c r="A66" s="28" t="n"/>
      <c r="B66" s="33" t="n"/>
      <c r="C66" s="28" t="n"/>
      <c r="D66" s="28" t="n"/>
      <c r="E66" s="28" t="n"/>
      <c r="F66" s="29" t="n"/>
    </row>
    <row r="67">
      <c r="A67" s="28" t="n"/>
      <c r="B67" s="33" t="n"/>
      <c r="C67" s="28" t="n"/>
      <c r="D67" s="28" t="n"/>
      <c r="E67" s="28" t="n"/>
      <c r="F67" s="29" t="n"/>
    </row>
    <row r="68">
      <c r="A68" s="28" t="n"/>
      <c r="B68" s="33" t="n"/>
      <c r="C68" s="28" t="n"/>
      <c r="D68" s="28" t="n"/>
      <c r="E68" s="28" t="n"/>
      <c r="F68" s="29" t="n"/>
    </row>
    <row r="69">
      <c r="A69" s="28" t="n"/>
      <c r="B69" s="33" t="n"/>
      <c r="C69" s="28" t="n"/>
      <c r="D69" s="28" t="n"/>
      <c r="E69" s="28" t="n"/>
      <c r="F69" s="29" t="n"/>
    </row>
    <row r="70">
      <c r="A70" s="28" t="n"/>
      <c r="B70" s="33" t="n"/>
      <c r="C70" s="28" t="n"/>
      <c r="D70" s="28" t="n"/>
      <c r="E70" s="28" t="n"/>
      <c r="F70" s="29" t="n"/>
    </row>
    <row r="71">
      <c r="A71" s="28" t="n"/>
      <c r="B71" s="33" t="n"/>
      <c r="C71" s="28" t="n"/>
      <c r="D71" s="28" t="n"/>
      <c r="E71" s="28" t="n"/>
      <c r="F71" s="29" t="n"/>
    </row>
    <row r="72">
      <c r="A72" s="28" t="n"/>
      <c r="B72" s="33" t="n"/>
      <c r="C72" s="28" t="n"/>
      <c r="D72" s="28" t="n"/>
      <c r="E72" s="28" t="n"/>
      <c r="F72" s="29" t="n"/>
    </row>
    <row r="73">
      <c r="A73" s="28" t="n"/>
      <c r="B73" s="33" t="n"/>
      <c r="C73" s="28" t="n"/>
      <c r="D73" s="28" t="n"/>
      <c r="E73" s="28" t="n"/>
      <c r="F73" s="29" t="n"/>
    </row>
    <row r="74">
      <c r="A74" s="28" t="n"/>
      <c r="B74" s="33" t="n"/>
      <c r="C74" s="28" t="n"/>
      <c r="D74" s="28" t="n"/>
      <c r="E74" s="28" t="n"/>
      <c r="F74" s="29" t="n"/>
    </row>
    <row r="75">
      <c r="A75" s="28" t="n"/>
      <c r="B75" s="33" t="n"/>
      <c r="C75" s="28" t="n"/>
      <c r="D75" s="28" t="n"/>
      <c r="E75" s="28" t="n"/>
      <c r="F75" s="29" t="n"/>
    </row>
    <row r="76">
      <c r="A76" s="28" t="n"/>
      <c r="B76" s="33" t="n"/>
      <c r="C76" s="28" t="n"/>
      <c r="D76" s="28" t="n"/>
      <c r="E76" s="28" t="n"/>
      <c r="F76" s="29" t="n"/>
    </row>
    <row r="77">
      <c r="A77" s="28" t="n"/>
      <c r="B77" s="33" t="n"/>
      <c r="C77" s="28" t="n"/>
      <c r="D77" s="28" t="n"/>
      <c r="E77" s="28" t="n"/>
      <c r="F77" s="29" t="n"/>
    </row>
    <row r="78">
      <c r="A78" s="28" t="n"/>
      <c r="B78" s="33" t="n"/>
      <c r="C78" s="28" t="n"/>
      <c r="D78" s="28" t="n"/>
      <c r="E78" s="28" t="n"/>
      <c r="F78" s="29" t="n"/>
    </row>
    <row r="79">
      <c r="A79" s="28" t="n"/>
      <c r="B79" s="33" t="n"/>
      <c r="C79" s="28" t="n"/>
      <c r="D79" s="28" t="n"/>
      <c r="E79" s="28" t="n"/>
      <c r="F79" s="29" t="n"/>
    </row>
    <row r="80">
      <c r="A80" s="28" t="n"/>
      <c r="B80" s="33" t="n"/>
      <c r="C80" s="28" t="n"/>
      <c r="D80" s="28" t="n"/>
      <c r="E80" s="28" t="n"/>
      <c r="F80" s="29" t="n"/>
    </row>
    <row r="81">
      <c r="A81" s="28" t="n"/>
      <c r="B81" s="33" t="n"/>
      <c r="C81" s="28" t="n"/>
      <c r="D81" s="28" t="n"/>
      <c r="E81" s="28" t="n"/>
      <c r="F81" s="29" t="n"/>
    </row>
    <row r="82">
      <c r="A82" s="28" t="n"/>
      <c r="B82" s="33" t="n"/>
      <c r="C82" s="28" t="n"/>
      <c r="D82" s="28" t="n"/>
      <c r="E82" s="28" t="n"/>
      <c r="F82" s="29" t="n"/>
    </row>
    <row r="83">
      <c r="A83" s="28" t="n"/>
      <c r="B83" s="33" t="n"/>
      <c r="C83" s="28" t="n"/>
      <c r="D83" s="28" t="n"/>
      <c r="E83" s="28" t="n"/>
      <c r="F83" s="29" t="n"/>
    </row>
    <row r="84">
      <c r="A84" s="28" t="n"/>
      <c r="B84" s="33" t="n"/>
      <c r="C84" s="28" t="n"/>
      <c r="D84" s="28" t="n"/>
      <c r="E84" s="28" t="n"/>
      <c r="F84" s="29" t="n"/>
    </row>
    <row r="85">
      <c r="A85" s="28" t="n"/>
      <c r="B85" s="33" t="n"/>
      <c r="C85" s="28" t="n"/>
      <c r="D85" s="28" t="n"/>
      <c r="E85" s="28" t="n"/>
      <c r="F85" s="29" t="n"/>
    </row>
    <row r="86">
      <c r="A86" s="28" t="n"/>
      <c r="B86" s="33" t="n"/>
      <c r="C86" s="28" t="n"/>
      <c r="D86" s="28" t="n"/>
      <c r="E86" s="28" t="n"/>
      <c r="F86" s="29" t="n"/>
    </row>
    <row r="87">
      <c r="A87" s="28" t="n"/>
      <c r="B87" s="33" t="n"/>
      <c r="C87" s="28" t="n"/>
      <c r="D87" s="28" t="n"/>
      <c r="E87" s="28" t="n"/>
      <c r="F87" s="29" t="n"/>
    </row>
    <row r="88">
      <c r="A88" s="28" t="n"/>
      <c r="B88" s="33" t="n"/>
      <c r="C88" s="28" t="n"/>
      <c r="D88" s="28" t="n"/>
      <c r="E88" s="28" t="n"/>
      <c r="F88" s="29" t="n"/>
    </row>
    <row r="89">
      <c r="A89" s="28" t="n"/>
      <c r="B89" s="33" t="n"/>
      <c r="C89" s="28" t="n"/>
      <c r="D89" s="28" t="n"/>
      <c r="E89" s="28" t="n"/>
      <c r="F89" s="29" t="n"/>
    </row>
    <row r="90">
      <c r="A90" s="28" t="n"/>
      <c r="B90" s="33" t="n"/>
      <c r="C90" s="28" t="n"/>
      <c r="D90" s="28" t="n"/>
      <c r="E90" s="28" t="n"/>
      <c r="F90" s="29" t="n"/>
    </row>
    <row r="91">
      <c r="A91" s="28" t="n"/>
      <c r="B91" s="33" t="n"/>
      <c r="C91" s="28" t="n"/>
      <c r="D91" s="28" t="n"/>
      <c r="E91" s="28" t="n"/>
      <c r="F91" s="29" t="n"/>
    </row>
    <row r="92">
      <c r="A92" s="28" t="n"/>
      <c r="B92" s="33" t="n"/>
      <c r="C92" s="28" t="n"/>
      <c r="D92" s="28" t="n"/>
      <c r="E92" s="28" t="n"/>
      <c r="F92" s="29" t="n"/>
    </row>
    <row r="93">
      <c r="A93" s="28" t="n"/>
      <c r="B93" s="33" t="n"/>
      <c r="C93" s="28" t="n"/>
      <c r="D93" s="28" t="n"/>
      <c r="E93" s="28" t="n"/>
      <c r="F93" s="29" t="n"/>
    </row>
    <row r="94">
      <c r="A94" s="28" t="n"/>
      <c r="B94" s="33" t="n"/>
      <c r="C94" s="28" t="n"/>
      <c r="D94" s="28" t="n"/>
      <c r="E94" s="28" t="n"/>
      <c r="F94" s="29" t="n"/>
    </row>
    <row r="95">
      <c r="A95" s="28" t="n"/>
      <c r="B95" s="33" t="n"/>
      <c r="C95" s="28" t="n"/>
      <c r="D95" s="28" t="n"/>
      <c r="E95" s="28" t="n"/>
      <c r="F95" s="29" t="n"/>
    </row>
    <row r="96">
      <c r="A96" s="28" t="n"/>
      <c r="B96" s="33" t="n"/>
      <c r="C96" s="28" t="n"/>
      <c r="D96" s="28" t="n"/>
      <c r="E96" s="28" t="n"/>
      <c r="F96" s="29" t="n"/>
    </row>
    <row r="97">
      <c r="A97" s="28" t="n"/>
      <c r="B97" s="33" t="n"/>
      <c r="C97" s="28" t="n"/>
      <c r="D97" s="28" t="n"/>
      <c r="E97" s="28" t="n"/>
      <c r="F97" s="29" t="n"/>
    </row>
    <row r="98">
      <c r="A98" s="28" t="n"/>
      <c r="B98" s="33" t="n"/>
      <c r="C98" s="28" t="n"/>
      <c r="D98" s="28" t="n"/>
      <c r="E98" s="28" t="n"/>
      <c r="F98" s="29" t="n"/>
    </row>
    <row r="99">
      <c r="A99" s="28" t="n"/>
      <c r="B99" s="33" t="n"/>
      <c r="C99" s="28" t="n"/>
      <c r="D99" s="28" t="n"/>
      <c r="E99" s="28" t="n"/>
      <c r="F99" s="29" t="n"/>
    </row>
    <row r="100">
      <c r="A100" s="28" t="n"/>
      <c r="B100" s="33" t="n"/>
      <c r="C100" s="28" t="n"/>
      <c r="D100" s="28" t="n"/>
      <c r="E100" s="28" t="n"/>
      <c r="F100" s="29" t="n"/>
    </row>
    <row r="101">
      <c r="A101" s="28" t="n"/>
      <c r="B101" s="33" t="n"/>
      <c r="C101" s="28" t="n"/>
      <c r="D101" s="28" t="n"/>
      <c r="E101" s="28" t="n"/>
      <c r="F101" s="29" t="n"/>
    </row>
    <row r="102">
      <c r="A102" s="28" t="n"/>
      <c r="B102" s="33" t="n"/>
      <c r="C102" s="28" t="n"/>
      <c r="D102" s="28" t="n"/>
      <c r="E102" s="28" t="n"/>
      <c r="F102" s="29" t="n"/>
    </row>
    <row r="103">
      <c r="A103" s="28" t="n"/>
      <c r="B103" s="33" t="n"/>
      <c r="C103" s="28" t="n"/>
      <c r="D103" s="28" t="n"/>
      <c r="E103" s="28" t="n"/>
      <c r="F103" s="29" t="n"/>
    </row>
    <row r="104">
      <c r="A104" s="28" t="n"/>
      <c r="B104" s="33" t="n"/>
      <c r="C104" s="28" t="n"/>
      <c r="D104" s="28" t="n"/>
      <c r="E104" s="28" t="n"/>
      <c r="F104" s="29" t="n"/>
    </row>
    <row r="105">
      <c r="A105" s="28" t="n"/>
      <c r="B105" s="33" t="n"/>
      <c r="C105" s="28" t="n"/>
      <c r="D105" s="28" t="n"/>
      <c r="E105" s="28" t="n"/>
      <c r="F105" s="29" t="n"/>
    </row>
    <row r="106">
      <c r="A106" s="28" t="n"/>
      <c r="B106" s="33" t="n"/>
      <c r="C106" s="28" t="n"/>
      <c r="D106" s="28" t="n"/>
      <c r="E106" s="28" t="n"/>
      <c r="F106" s="29" t="n"/>
    </row>
    <row r="107">
      <c r="A107" s="28" t="n"/>
      <c r="B107" s="33" t="n"/>
      <c r="C107" s="28" t="n"/>
      <c r="D107" s="28" t="n"/>
      <c r="E107" s="28" t="n"/>
      <c r="F107" s="29" t="n"/>
    </row>
    <row r="108">
      <c r="A108" s="28" t="n"/>
      <c r="B108" s="33" t="n"/>
      <c r="C108" s="28" t="n"/>
      <c r="D108" s="28" t="n"/>
      <c r="E108" s="28" t="n"/>
      <c r="F108" s="29" t="n"/>
    </row>
    <row r="109">
      <c r="A109" s="28" t="n"/>
      <c r="B109" s="33" t="n"/>
      <c r="C109" s="28" t="n"/>
      <c r="D109" s="28" t="n"/>
      <c r="E109" s="28" t="n"/>
      <c r="F109" s="29" t="n"/>
    </row>
    <row r="110">
      <c r="A110" s="28" t="n"/>
      <c r="B110" s="33" t="n"/>
      <c r="C110" s="28" t="n"/>
      <c r="D110" s="28" t="n"/>
      <c r="E110" s="28" t="n"/>
      <c r="F110" s="29" t="n"/>
    </row>
    <row r="111">
      <c r="A111" s="28" t="n"/>
      <c r="B111" s="33" t="n"/>
      <c r="C111" s="28" t="n"/>
      <c r="D111" s="28" t="n"/>
      <c r="E111" s="28" t="n"/>
      <c r="F111" s="29" t="n"/>
    </row>
    <row r="112">
      <c r="A112" s="28" t="n"/>
      <c r="B112" s="33" t="n"/>
      <c r="C112" s="28" t="n"/>
      <c r="D112" s="28" t="n"/>
      <c r="E112" s="28" t="n"/>
      <c r="F112" s="29" t="n"/>
    </row>
    <row r="113">
      <c r="A113" s="28" t="n"/>
      <c r="B113" s="33" t="n"/>
      <c r="C113" s="28" t="n"/>
      <c r="D113" s="28" t="n"/>
      <c r="E113" s="28" t="n"/>
      <c r="F113" s="29" t="n"/>
    </row>
    <row r="114">
      <c r="A114" s="28" t="n"/>
      <c r="B114" s="33" t="n"/>
      <c r="C114" s="28" t="n"/>
      <c r="D114" s="28" t="n"/>
      <c r="E114" s="28" t="n"/>
      <c r="F114" s="29" t="n"/>
    </row>
    <row r="115">
      <c r="A115" s="28" t="n"/>
      <c r="B115" s="33" t="n"/>
      <c r="C115" s="28" t="n"/>
      <c r="D115" s="28" t="n"/>
      <c r="E115" s="28" t="n"/>
      <c r="F115" s="29" t="n"/>
    </row>
    <row r="116">
      <c r="A116" s="28" t="n"/>
      <c r="B116" s="33" t="n"/>
      <c r="C116" s="28" t="n"/>
      <c r="D116" s="28" t="n"/>
      <c r="E116" s="28" t="n"/>
      <c r="F116" s="29" t="n"/>
    </row>
    <row r="117">
      <c r="A117" s="28" t="n"/>
      <c r="B117" s="33" t="n"/>
      <c r="C117" s="28" t="n"/>
      <c r="D117" s="28" t="n"/>
      <c r="E117" s="28" t="n"/>
      <c r="F117" s="29" t="n"/>
    </row>
    <row r="118">
      <c r="A118" s="28" t="n"/>
      <c r="B118" s="33" t="n"/>
      <c r="C118" s="28" t="n"/>
      <c r="D118" s="28" t="n"/>
      <c r="E118" s="28" t="n"/>
      <c r="F118" s="29" t="n"/>
    </row>
    <row r="119">
      <c r="A119" s="28" t="n"/>
      <c r="B119" s="33" t="n"/>
      <c r="C119" s="28" t="n"/>
      <c r="D119" s="28" t="n"/>
      <c r="E119" s="28" t="n"/>
      <c r="F119" s="29" t="n"/>
    </row>
    <row r="120">
      <c r="A120" s="28" t="n"/>
      <c r="B120" s="33" t="n"/>
      <c r="C120" s="28" t="n"/>
      <c r="D120" s="28" t="n"/>
      <c r="E120" s="28" t="n"/>
      <c r="F120" s="29" t="n"/>
    </row>
    <row r="121">
      <c r="A121" s="28" t="n"/>
      <c r="B121" s="33" t="n"/>
      <c r="C121" s="28" t="n"/>
      <c r="D121" s="28" t="n"/>
      <c r="E121" s="28" t="n"/>
      <c r="F121" s="29" t="n"/>
    </row>
    <row r="122">
      <c r="A122" s="28" t="n"/>
      <c r="B122" s="33" t="n"/>
      <c r="C122" s="28" t="n"/>
      <c r="D122" s="28" t="n"/>
      <c r="E122" s="28" t="n"/>
      <c r="F122" s="29" t="n"/>
    </row>
    <row r="123">
      <c r="A123" s="28" t="n"/>
      <c r="B123" s="33" t="n"/>
      <c r="C123" s="28" t="n"/>
      <c r="D123" s="28" t="n"/>
      <c r="E123" s="28" t="n"/>
      <c r="F123" s="29" t="n"/>
    </row>
  </sheetData>
  <mergeCells count="2">
    <mergeCell ref="A2:G2"/>
    <mergeCell ref="A1:G1"/>
  </mergeCells>
  <conditionalFormatting sqref="A5:G364">
    <cfRule type="expression" priority="1" dxfId="0">
      <formula>$G5="No"</formula>
    </cfRule>
  </conditionalFormatting>
  <dataValidations count="5">
    <dataValidation sqref="B5:B364" showDropDown="0" showInputMessage="0" showErrorMessage="1" allowBlank="1" errorTitle="Date needed" error="Type a date like 15-09-2026." type="date" operator="greaterThan">
      <formula1>36526</formula1>
    </dataValidation>
    <dataValidation sqref="C5:C364" showDropDown="0" showInputMessage="0" showErrorMessage="1" allowBlank="1" errorTitle="Pick from the list" error="Please pick a value from the drop-down list." type="list">
      <formula1>=Lists!$A$5:$A$20</formula1>
    </dataValidation>
    <dataValidation sqref="D5:D364" showDropDown="0" showInputMessage="0" showErrorMessage="1" allowBlank="1" errorTitle="Pick from the list" error="Please pick a value from the drop-down list." type="list">
      <formula1>=Lists!$C$5:$C$19</formula1>
    </dataValidation>
    <dataValidation sqref="E5:E364" showDropDown="0" showInputMessage="0" showErrorMessage="1" allowBlank="1" errorTitle="Pick from the list" error="Please pick a value from the drop-down list." type="list">
      <formula1>=Lists!$D$5:$D$16</formula1>
    </dataValidation>
    <dataValidation sqref="F5:F36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8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4" t="inlineStr">
        <is>
          <t>Circle KPIs for ReportMonth</t>
        </is>
      </c>
    </row>
    <row r="5" ht="30" customHeight="1">
      <c r="A5" s="19" t="inlineStr">
        <is>
          <t>City</t>
        </is>
      </c>
      <c r="B5" s="19" t="inlineStr">
        <is>
          <t>Closing Subs</t>
        </is>
      </c>
      <c r="C5" s="19" t="inlineStr">
        <is>
          <t>Revenue</t>
        </is>
      </c>
      <c r="D5" s="19" t="inlineStr">
        <is>
          <t>ARPU</t>
        </is>
      </c>
      <c r="E5" s="19" t="inlineStr">
        <is>
          <t>Churn %</t>
        </is>
      </c>
      <c r="F5" s="19" t="inlineStr">
        <is>
          <t>Complaints</t>
        </is>
      </c>
      <c r="G5" s="19" t="inlineStr">
        <is>
          <t>Complaints per 1,000 subs</t>
        </is>
      </c>
    </row>
    <row r="6">
      <c r="A6" s="35">
        <f>Lists!$A$5</f>
        <v/>
      </c>
      <c r="B6" s="24">
        <f>SUMIFS(Subscribers[Closing Subs],Subscribers[City],$A6,Subscribers[Month],ReportMonth)</f>
        <v/>
      </c>
      <c r="C6" s="36">
        <f>SUMIFS(Subscribers[Revenue],Subscribers[City],$A6,Subscribers[Month],ReportMonth)</f>
        <v/>
      </c>
      <c r="D6" s="26">
        <f>IFERROR(C6/((SUMIFS(Subscribers[Opening Subs],Subscribers[City],$A6,Subscribers[Month],ReportMonth)+B6)*0.5),0)</f>
        <v/>
      </c>
      <c r="E6" s="25">
        <f>IFERROR(SUMIFS(Subscribers[Churned],Subscribers[City],$A6,Subscribers[Month],ReportMonth)/SUMIFS(Subscribers[Opening Subs],Subscribers[City],$A6,Subscribers[Month],ReportMonth),0)</f>
        <v/>
      </c>
      <c r="F6" s="24">
        <f>COUNTIFS(Complaints[City],$A6)</f>
        <v/>
      </c>
      <c r="G6" s="37">
        <f>IFERROR((F6*1000)/B6,0)</f>
        <v/>
      </c>
    </row>
    <row r="7">
      <c r="A7" s="35">
        <f>Lists!$A$6</f>
        <v/>
      </c>
      <c r="B7" s="24">
        <f>SUMIFS(Subscribers[Closing Subs],Subscribers[City],$A7,Subscribers[Month],ReportMonth)</f>
        <v/>
      </c>
      <c r="C7" s="36">
        <f>SUMIFS(Subscribers[Revenue],Subscribers[City],$A7,Subscribers[Month],ReportMonth)</f>
        <v/>
      </c>
      <c r="D7" s="26">
        <f>IFERROR(C7/((SUMIFS(Subscribers[Opening Subs],Subscribers[City],$A7,Subscribers[Month],ReportMonth)+B7)*0.5),0)</f>
        <v/>
      </c>
      <c r="E7" s="25">
        <f>IFERROR(SUMIFS(Subscribers[Churned],Subscribers[City],$A7,Subscribers[Month],ReportMonth)/SUMIFS(Subscribers[Opening Subs],Subscribers[City],$A7,Subscribers[Month],ReportMonth),0)</f>
        <v/>
      </c>
      <c r="F7" s="24">
        <f>COUNTIFS(Complaints[City],$A7)</f>
        <v/>
      </c>
      <c r="G7" s="37">
        <f>IFERROR((F7*1000)/B7,0)</f>
        <v/>
      </c>
    </row>
    <row r="8">
      <c r="A8" s="35">
        <f>Lists!$A$7</f>
        <v/>
      </c>
      <c r="B8" s="24">
        <f>SUMIFS(Subscribers[Closing Subs],Subscribers[City],$A8,Subscribers[Month],ReportMonth)</f>
        <v/>
      </c>
      <c r="C8" s="36">
        <f>SUMIFS(Subscribers[Revenue],Subscribers[City],$A8,Subscribers[Month],ReportMonth)</f>
        <v/>
      </c>
      <c r="D8" s="26">
        <f>IFERROR(C8/((SUMIFS(Subscribers[Opening Subs],Subscribers[City],$A8,Subscribers[Month],ReportMonth)+B8)*0.5),0)</f>
        <v/>
      </c>
      <c r="E8" s="25">
        <f>IFERROR(SUMIFS(Subscribers[Churned],Subscribers[City],$A8,Subscribers[Month],ReportMonth)/SUMIFS(Subscribers[Opening Subs],Subscribers[City],$A8,Subscribers[Month],ReportMonth),0)</f>
        <v/>
      </c>
      <c r="F8" s="24">
        <f>COUNTIFS(Complaints[City],$A8)</f>
        <v/>
      </c>
      <c r="G8" s="37">
        <f>IFERROR((F8*1000)/B8,0)</f>
        <v/>
      </c>
    </row>
    <row r="9">
      <c r="A9" s="35">
        <f>Lists!$A$8</f>
        <v/>
      </c>
      <c r="B9" s="24">
        <f>SUMIFS(Subscribers[Closing Subs],Subscribers[City],$A9,Subscribers[Month],ReportMonth)</f>
        <v/>
      </c>
      <c r="C9" s="36">
        <f>SUMIFS(Subscribers[Revenue],Subscribers[City],$A9,Subscribers[Month],ReportMonth)</f>
        <v/>
      </c>
      <c r="D9" s="26">
        <f>IFERROR(C9/((SUMIFS(Subscribers[Opening Subs],Subscribers[City],$A9,Subscribers[Month],ReportMonth)+B9)*0.5),0)</f>
        <v/>
      </c>
      <c r="E9" s="25">
        <f>IFERROR(SUMIFS(Subscribers[Churned],Subscribers[City],$A9,Subscribers[Month],ReportMonth)/SUMIFS(Subscribers[Opening Subs],Subscribers[City],$A9,Subscribers[Month],ReportMonth),0)</f>
        <v/>
      </c>
      <c r="F9" s="24">
        <f>COUNTIFS(Complaints[City],$A9)</f>
        <v/>
      </c>
      <c r="G9" s="37">
        <f>IFERROR((F9*1000)/B9,0)</f>
        <v/>
      </c>
    </row>
    <row r="10">
      <c r="A10" s="35">
        <f>Lists!$A$9</f>
        <v/>
      </c>
      <c r="B10" s="24">
        <f>SUMIFS(Subscribers[Closing Subs],Subscribers[City],$A10,Subscribers[Month],ReportMonth)</f>
        <v/>
      </c>
      <c r="C10" s="36">
        <f>SUMIFS(Subscribers[Revenue],Subscribers[City],$A10,Subscribers[Month],ReportMonth)</f>
        <v/>
      </c>
      <c r="D10" s="26">
        <f>IFERROR(C10/((SUMIFS(Subscribers[Opening Subs],Subscribers[City],$A10,Subscribers[Month],ReportMonth)+B10)*0.5),0)</f>
        <v/>
      </c>
      <c r="E10" s="25">
        <f>IFERROR(SUMIFS(Subscribers[Churned],Subscribers[City],$A10,Subscribers[Month],ReportMonth)/SUMIFS(Subscribers[Opening Subs],Subscribers[City],$A10,Subscribers[Month],ReportMonth),0)</f>
        <v/>
      </c>
      <c r="F10" s="24">
        <f>COUNTIFS(Complaints[City],$A10)</f>
        <v/>
      </c>
      <c r="G10" s="37">
        <f>IFERROR((F10*1000)/B10,0)</f>
        <v/>
      </c>
    </row>
    <row r="11">
      <c r="A11" s="35">
        <f>Lists!$A$10</f>
        <v/>
      </c>
      <c r="B11" s="24">
        <f>SUMIFS(Subscribers[Closing Subs],Subscribers[City],$A11,Subscribers[Month],ReportMonth)</f>
        <v/>
      </c>
      <c r="C11" s="36">
        <f>SUMIFS(Subscribers[Revenue],Subscribers[City],$A11,Subscribers[Month],ReportMonth)</f>
        <v/>
      </c>
      <c r="D11" s="26">
        <f>IFERROR(C11/((SUMIFS(Subscribers[Opening Subs],Subscribers[City],$A11,Subscribers[Month],ReportMonth)+B11)*0.5),0)</f>
        <v/>
      </c>
      <c r="E11" s="25">
        <f>IFERROR(SUMIFS(Subscribers[Churned],Subscribers[City],$A11,Subscribers[Month],ReportMonth)/SUMIFS(Subscribers[Opening Subs],Subscribers[City],$A11,Subscribers[Month],ReportMonth),0)</f>
        <v/>
      </c>
      <c r="F11" s="24">
        <f>COUNTIFS(Complaints[City],$A11)</f>
        <v/>
      </c>
      <c r="G11" s="37">
        <f>IFERROR((F11*1000)/B11,0)</f>
        <v/>
      </c>
    </row>
    <row r="12">
      <c r="A12" s="38" t="inlineStr">
        <is>
          <t>Total</t>
        </is>
      </c>
      <c r="B12" s="39">
        <f>SUMIFS(Subscribers[Closing Subs],Subscribers[Month],ReportMonth)</f>
        <v/>
      </c>
      <c r="C12" s="40">
        <f>SUMIFS(Subscribers[Revenue],Subscribers[Month],ReportMonth)</f>
        <v/>
      </c>
      <c r="D12" s="41">
        <f>IFERROR(C12/((SUMIFS(Subscribers[Opening Subs],Subscribers[Month],ReportMonth)+B12)*0.5),0)</f>
        <v/>
      </c>
      <c r="E12" s="42">
        <f>IFERROR(SUMIFS(Subscribers[Churned],Subscribers[Month],ReportMonth)/SUMIFS(Subscribers[Opening Subs],Subscribers[Month],ReportMonth),0)</f>
        <v/>
      </c>
      <c r="F12" s="39">
        <f>COUNTA(Complaints[Ticket ID])</f>
        <v/>
      </c>
      <c r="G12" s="43">
        <f>IFERROR((F12*1000)/B12,0)</f>
        <v/>
      </c>
    </row>
    <row r="15">
      <c r="A15" s="34" t="inlineStr">
        <is>
          <t>Monthly trend</t>
        </is>
      </c>
    </row>
    <row r="16" ht="30" customHeight="1">
      <c r="A16" s="19" t="inlineStr">
        <is>
          <t>Month</t>
        </is>
      </c>
      <c r="B16" s="19" t="inlineStr">
        <is>
          <t>Closing Subs</t>
        </is>
      </c>
      <c r="C16" s="19" t="inlineStr">
        <is>
          <t>Revenue</t>
        </is>
      </c>
      <c r="D16" s="19" t="inlineStr">
        <is>
          <t>Churn %</t>
        </is>
      </c>
    </row>
    <row r="17">
      <c r="A17" s="44" t="n">
        <v>46204</v>
      </c>
      <c r="B17" s="24">
        <f>SUMIFS(Subscribers[Closing Subs],Subscribers[Month],$A17)</f>
        <v/>
      </c>
      <c r="C17" s="36">
        <f>SUMIFS(Subscribers[Revenue],Subscribers[Month],$A17)</f>
        <v/>
      </c>
      <c r="D17" s="25">
        <f>IFERROR(SUMIFS(Subscribers[Churned],Subscribers[Month],$A17)/SUMIFS(Subscribers[Opening Subs],Subscribers[Month],$A17),0)</f>
        <v/>
      </c>
    </row>
    <row r="18">
      <c r="A18" s="45">
        <f>EDATE(A17,1)</f>
        <v/>
      </c>
      <c r="B18" s="24">
        <f>SUMIFS(Subscribers[Closing Subs],Subscribers[Month],$A18)</f>
        <v/>
      </c>
      <c r="C18" s="36">
        <f>SUMIFS(Subscribers[Revenue],Subscribers[Month],$A18)</f>
        <v/>
      </c>
      <c r="D18" s="25">
        <f>IFERROR(SUMIFS(Subscribers[Churned],Subscribers[Month],$A18)/SUMIFS(Subscribers[Opening Subs],Subscribers[Month],$A18),0)</f>
        <v/>
      </c>
    </row>
    <row r="19">
      <c r="A19" s="45">
        <f>EDATE(A18,1)</f>
        <v/>
      </c>
      <c r="B19" s="24">
        <f>SUMIFS(Subscribers[Closing Subs],Subscribers[Month],$A19)</f>
        <v/>
      </c>
      <c r="C19" s="36">
        <f>SUMIFS(Subscribers[Revenue],Subscribers[Month],$A19)</f>
        <v/>
      </c>
      <c r="D19" s="25">
        <f>IFERROR(SUMIFS(Subscribers[Churned],Subscribers[Month],$A19)/SUMIFS(Subscribers[Opening Subs],Subscribers[Month],$A19),0)</f>
        <v/>
      </c>
    </row>
    <row r="20">
      <c r="A20" s="38" t="inlineStr">
        <is>
          <t>Total</t>
        </is>
      </c>
      <c r="B20" s="39">
        <f>SUM(Subscribers[Closing Subs])</f>
        <v/>
      </c>
      <c r="C20" s="40">
        <f>SUM(Subscribers[Revenue])</f>
        <v/>
      </c>
      <c r="D20" s="42">
        <f>IFERROR(SUM(Subscribers[Churned])/SUM(Subscribers[Opening Subs]),0)</f>
        <v/>
      </c>
    </row>
    <row r="23">
      <c r="A23" s="34" t="inlineStr">
        <is>
          <t>Complaint type</t>
        </is>
      </c>
    </row>
    <row r="24" ht="30" customHeight="1">
      <c r="A24" s="19" t="inlineStr">
        <is>
          <t>Complaint Type</t>
        </is>
      </c>
      <c r="B24" s="19" t="inlineStr">
        <is>
          <t>Tickets</t>
        </is>
      </c>
      <c r="C24" s="19" t="inlineStr">
        <is>
          <t>Within SLA %</t>
        </is>
      </c>
      <c r="D24" s="19" t="inlineStr">
        <is>
          <t>Avg Hours</t>
        </is>
      </c>
    </row>
    <row r="25">
      <c r="A25" s="35">
        <f>Lists!$C$5</f>
        <v/>
      </c>
      <c r="B25" s="24">
        <f>COUNTIFS(Complaints[Complaint Type],$A25)</f>
        <v/>
      </c>
      <c r="C25" s="25">
        <f>IFERROR(COUNTIFS(Complaints[Complaint Type],$A25,Complaints[Within SLA],"Yes")/B25,0)</f>
        <v/>
      </c>
      <c r="D25" s="46">
        <f>IFERROR(AVERAGEIFS(Complaints[Resolution Hours],Complaints[Complaint Type],$A25),0)</f>
        <v/>
      </c>
    </row>
    <row r="26">
      <c r="A26" s="35">
        <f>Lists!$C$6</f>
        <v/>
      </c>
      <c r="B26" s="24">
        <f>COUNTIFS(Complaints[Complaint Type],$A26)</f>
        <v/>
      </c>
      <c r="C26" s="25">
        <f>IFERROR(COUNTIFS(Complaints[Complaint Type],$A26,Complaints[Within SLA],"Yes")/B26,0)</f>
        <v/>
      </c>
      <c r="D26" s="46">
        <f>IFERROR(AVERAGEIFS(Complaints[Resolution Hours],Complaints[Complaint Type],$A26),0)</f>
        <v/>
      </c>
    </row>
    <row r="27">
      <c r="A27" s="35">
        <f>Lists!$C$7</f>
        <v/>
      </c>
      <c r="B27" s="24">
        <f>COUNTIFS(Complaints[Complaint Type],$A27)</f>
        <v/>
      </c>
      <c r="C27" s="25">
        <f>IFERROR(COUNTIFS(Complaints[Complaint Type],$A27,Complaints[Within SLA],"Yes")/B27,0)</f>
        <v/>
      </c>
      <c r="D27" s="46">
        <f>IFERROR(AVERAGEIFS(Complaints[Resolution Hours],Complaints[Complaint Type],$A27),0)</f>
        <v/>
      </c>
    </row>
    <row r="28">
      <c r="A28" s="35">
        <f>Lists!$C$8</f>
        <v/>
      </c>
      <c r="B28" s="24">
        <f>COUNTIFS(Complaints[Complaint Type],$A28)</f>
        <v/>
      </c>
      <c r="C28" s="25">
        <f>IFERROR(COUNTIFS(Complaints[Complaint Type],$A28,Complaints[Within SLA],"Yes")/B28,0)</f>
        <v/>
      </c>
      <c r="D28" s="46">
        <f>IFERROR(AVERAGEIFS(Complaints[Resolution Hours],Complaints[Complaint Type],$A28),0)</f>
        <v/>
      </c>
    </row>
    <row r="29">
      <c r="A29" s="35">
        <f>Lists!$C$9</f>
        <v/>
      </c>
      <c r="B29" s="24">
        <f>COUNTIFS(Complaints[Complaint Type],$A29)</f>
        <v/>
      </c>
      <c r="C29" s="25">
        <f>IFERROR(COUNTIFS(Complaints[Complaint Type],$A29,Complaints[Within SLA],"Yes")/B29,0)</f>
        <v/>
      </c>
      <c r="D29" s="46">
        <f>IFERROR(AVERAGEIFS(Complaints[Resolution Hours],Complaints[Complaint Type],$A29),0)</f>
        <v/>
      </c>
    </row>
    <row r="30">
      <c r="A30" s="38" t="inlineStr">
        <is>
          <t>Total</t>
        </is>
      </c>
      <c r="B30" s="39">
        <f>COUNTA(Complaints[Ticket ID])</f>
        <v/>
      </c>
      <c r="C30" s="42">
        <f>IFERROR(COUNTIFS(Complaints[Within SLA],"Yes")/B30,0)</f>
        <v/>
      </c>
      <c r="D30" s="47">
        <f>IFERROR(AVERAGE(Complaints[Resolution Hours]),0)</f>
        <v/>
      </c>
    </row>
    <row r="33">
      <c r="A33" s="34" t="inlineStr">
        <is>
          <t>Plan mix for ReportMonth</t>
        </is>
      </c>
    </row>
    <row r="34" ht="30" customHeight="1">
      <c r="A34" s="19" t="inlineStr">
        <is>
          <t>Plan</t>
        </is>
      </c>
      <c r="B34" s="19" t="inlineStr">
        <is>
          <t>Closing Subs</t>
        </is>
      </c>
      <c r="C34" s="19" t="inlineStr">
        <is>
          <t>Revenue</t>
        </is>
      </c>
    </row>
    <row r="35">
      <c r="A35" s="35">
        <f>Lists!$B$5</f>
        <v/>
      </c>
      <c r="B35" s="24">
        <f>SUMIFS(Subscribers[Closing Subs],Subscribers[Plan],$A35,Subscribers[Month],ReportMonth)</f>
        <v/>
      </c>
      <c r="C35" s="36">
        <f>SUMIFS(Subscribers[Revenue],Subscribers[Plan],$A35,Subscribers[Month],ReportMonth)</f>
        <v/>
      </c>
    </row>
    <row r="36">
      <c r="A36" s="35">
        <f>Lists!$B$6</f>
        <v/>
      </c>
      <c r="B36" s="24">
        <f>SUMIFS(Subscribers[Closing Subs],Subscribers[Plan],$A36,Subscribers[Month],ReportMonth)</f>
        <v/>
      </c>
      <c r="C36" s="36">
        <f>SUMIFS(Subscribers[Revenue],Subscribers[Plan],$A36,Subscribers[Month],ReportMonth)</f>
        <v/>
      </c>
    </row>
    <row r="37">
      <c r="A37" s="35">
        <f>Lists!$B$7</f>
        <v/>
      </c>
      <c r="B37" s="24">
        <f>SUMIFS(Subscribers[Closing Subs],Subscribers[Plan],$A37,Subscribers[Month],ReportMonth)</f>
        <v/>
      </c>
      <c r="C37" s="36">
        <f>SUMIFS(Subscribers[Revenue],Subscribers[Plan],$A37,Subscribers[Month],ReportMonth)</f>
        <v/>
      </c>
    </row>
    <row r="38">
      <c r="A38" s="38" t="inlineStr">
        <is>
          <t>Total</t>
        </is>
      </c>
      <c r="B38" s="39">
        <f>SUMIFS(Subscribers[Closing Subs],Subscribers[Month],ReportMonth)</f>
        <v/>
      </c>
      <c r="C38" s="40">
        <f>SUMIFS(Subscribers[Revenue],Subscribers[Month],ReportMonth)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3:D23"/>
    <mergeCell ref="A33:C33"/>
    <mergeCell ref="A2:I2"/>
    <mergeCell ref="A4:G4"/>
    <mergeCell ref="A1:I1"/>
    <mergeCell ref="A15:D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7" customWidth="1" min="3" max="3"/>
    <col width="16" customWidth="1" min="4" max="4"/>
    <col width="34" customWidth="1" min="6" max="6"/>
    <col width="16" customWidth="1" min="7" max="7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8" t="inlineStr">
        <is>
          <t>City</t>
        </is>
      </c>
      <c r="B4" s="48" t="inlineStr">
        <is>
          <t>Plan</t>
        </is>
      </c>
      <c r="C4" s="48" t="inlineStr">
        <is>
          <t>Complaint Type</t>
        </is>
      </c>
      <c r="D4" s="48" t="inlineStr">
        <is>
          <t>Ticket Status</t>
        </is>
      </c>
      <c r="F4" s="49" t="inlineStr">
        <is>
          <t>Setting</t>
        </is>
      </c>
      <c r="G4" s="49" t="inlineStr">
        <is>
          <t>Value</t>
        </is>
      </c>
    </row>
    <row r="5">
      <c r="A5" s="21" t="inlineStr">
        <is>
          <t>Pune</t>
        </is>
      </c>
      <c r="B5" s="21" t="inlineStr">
        <is>
          <t>Prepaid</t>
        </is>
      </c>
      <c r="C5" s="21" t="inlineStr">
        <is>
          <t>Network</t>
        </is>
      </c>
      <c r="D5" s="21" t="inlineStr">
        <is>
          <t>Resolved</t>
        </is>
      </c>
      <c r="F5" s="50" t="inlineStr">
        <is>
          <t>Report month (first day)</t>
        </is>
      </c>
      <c r="G5" s="51" t="n">
        <v>46266</v>
      </c>
    </row>
    <row r="6">
      <c r="A6" s="21" t="inlineStr">
        <is>
          <t>Solapur</t>
        </is>
      </c>
      <c r="B6" s="21" t="inlineStr">
        <is>
          <t>Postpaid</t>
        </is>
      </c>
      <c r="C6" s="21" t="inlineStr">
        <is>
          <t>Billing</t>
        </is>
      </c>
      <c r="D6" s="21" t="inlineStr">
        <is>
          <t>Open</t>
        </is>
      </c>
      <c r="F6" s="50" t="inlineStr">
        <is>
          <t>Resolution SLA (hours)</t>
        </is>
      </c>
      <c r="G6" s="52" t="n">
        <v>48</v>
      </c>
    </row>
    <row r="7">
      <c r="A7" s="21" t="inlineStr">
        <is>
          <t>Nashik</t>
        </is>
      </c>
      <c r="B7" s="21" t="inlineStr">
        <is>
          <t>Fibre</t>
        </is>
      </c>
      <c r="C7" s="21" t="inlineStr">
        <is>
          <t>Data speed</t>
        </is>
      </c>
      <c r="D7" s="28" t="n"/>
    </row>
    <row r="8">
      <c r="A8" s="21" t="inlineStr">
        <is>
          <t>Sambhaji Nagar</t>
        </is>
      </c>
      <c r="B8" s="28" t="n"/>
      <c r="C8" s="21" t="inlineStr">
        <is>
          <t>Recharge</t>
        </is>
      </c>
      <c r="D8" s="28" t="n"/>
    </row>
    <row r="9">
      <c r="A9" s="21" t="inlineStr">
        <is>
          <t>Kolhapur</t>
        </is>
      </c>
      <c r="B9" s="28" t="n"/>
      <c r="C9" s="21" t="inlineStr">
        <is>
          <t>Other</t>
        </is>
      </c>
      <c r="D9" s="28" t="n"/>
    </row>
    <row r="10">
      <c r="A10" s="21" t="inlineStr">
        <is>
          <t>Nagpur</t>
        </is>
      </c>
      <c r="B10" s="28" t="n"/>
      <c r="C10" s="28" t="n"/>
      <c r="D10" s="28" t="n"/>
    </row>
    <row r="11">
      <c r="A11" s="28" t="n"/>
      <c r="B11" s="28" t="n"/>
      <c r="C11" s="28" t="n"/>
      <c r="D11" s="28" t="n"/>
    </row>
    <row r="12">
      <c r="A12" s="28" t="n"/>
      <c r="B12" s="28" t="n"/>
      <c r="C12" s="28" t="n"/>
      <c r="D12" s="28" t="n"/>
    </row>
    <row r="13">
      <c r="A13" s="28" t="n"/>
      <c r="B13" s="28" t="n"/>
      <c r="C13" s="28" t="n"/>
      <c r="D13" s="28" t="n"/>
    </row>
    <row r="14">
      <c r="A14" s="28" t="n"/>
      <c r="B14" s="28" t="n"/>
      <c r="C14" s="28" t="n"/>
      <c r="D14" s="28" t="n"/>
    </row>
    <row r="15">
      <c r="A15" s="28" t="n"/>
      <c r="B15" s="28" t="n"/>
      <c r="C15" s="28" t="n"/>
      <c r="D15" s="28" t="n"/>
    </row>
    <row r="16">
      <c r="A16" s="28" t="n"/>
      <c r="B16" s="28" t="n"/>
      <c r="C16" s="28" t="n"/>
      <c r="D16" s="28" t="n"/>
    </row>
    <row r="17">
      <c r="A17" s="28" t="n"/>
      <c r="B17" s="28" t="n"/>
      <c r="C17" s="28" t="n"/>
    </row>
    <row r="18">
      <c r="A18" s="28" t="n"/>
      <c r="C18" s="28" t="n"/>
    </row>
    <row r="19">
      <c r="A19" s="28" t="n"/>
      <c r="C19" s="28" t="n"/>
    </row>
    <row r="20">
      <c r="A20" s="28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Telecom Excel Template (Subscribers, ARPU, Churn and Complaints)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2026-10-06T16:24:32Z</dcterms:created>
  <dcterms:modified xmlns:dcterms="http://purl.org/dc/terms/" xmlns:xsi="http://www.w3.org/2001/XMLSchema-instance" xsi:type="dcterms:W3CDTF">2026-10-06T16:24:32Z</dcterms:modified>
</cp:coreProperties>
</file>