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ayment Plan" sheetId="3" state="visible" r:id="rId3"/>
    <sheet xmlns:r="http://schemas.openxmlformats.org/officeDocument/2006/relationships" name="Booking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Payment Schedule" sheetId="6" state="visible" r:id="rId6"/>
    <sheet xmlns:r="http://schemas.openxmlformats.org/officeDocument/2006/relationships" name="Lists" sheetId="7" state="visible" r:id="rId7"/>
  </sheets>
  <definedNames>
    <definedName name="_xlnm.Print_Area" localSheetId="1">'Dashboard'!$A$1:$S$39</definedName>
    <definedName name="_xlnm.Print_Area" localSheetId="5">'Payment Schedule'!$A$1:$D$23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yyyy-mm-dd"/>
    <numFmt numFmtId="166" formatCode="dd-mmm-yyyy"/>
    <numFmt numFmtId="167" formatCode="[&gt;=10000000]&quot;₹&quot;##\,##\,##\,##0;[&gt;=100000]&quot;₹&quot;##\,##\,##0;&quot;₹&quot;##,##0"/>
    <numFmt numFmtId="168" formatCode="mmm-yyyy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1F2933"/>
      <sz val="11"/>
    </font>
    <font>
      <name val="Calibri"/>
      <b val="1"/>
      <color rgb="001F2933"/>
      <sz val="12"/>
    </font>
    <font>
      <name val="Calibri"/>
      <i val="1"/>
      <color rgb="005C4A1F"/>
      <sz val="9"/>
    </font>
    <font>
      <name val="Calibri"/>
      <b val="1"/>
      <color rgb="00FFFFFF"/>
      <sz val="11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4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7" fontId="15" fillId="3" borderId="2" applyAlignment="1" pivotButton="0" quotePrefix="0" xfId="0">
      <alignment horizontal="center" vertical="center" wrapText="1"/>
    </xf>
    <xf numFmtId="164" fontId="15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4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7" fontId="5" fillId="5" borderId="1" applyProtection="1" pivotButton="0" quotePrefix="0" xfId="0">
      <protection locked="0" hidden="0"/>
    </xf>
    <xf numFmtId="167" fontId="5" fillId="6" borderId="1" pivotButton="0" quotePrefix="0" xfId="0"/>
    <xf numFmtId="164" fontId="5" fillId="6" borderId="1" pivotButton="0" quotePrefix="0" xfId="0"/>
    <xf numFmtId="166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7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3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7" fontId="4" fillId="3" borderId="1" pivotButton="0" quotePrefix="0" xfId="0"/>
    <xf numFmtId="164" fontId="4" fillId="3" borderId="1" pivotButton="0" quotePrefix="0" xfId="0"/>
    <xf numFmtId="168" fontId="4" fillId="5" borderId="1" applyProtection="1" pivotButton="0" quotePrefix="0" xfId="0">
      <protection locked="0" hidden="0"/>
    </xf>
    <xf numFmtId="168" fontId="4" fillId="7" borderId="1" pivotButton="0" quotePrefix="0" xfId="0"/>
    <xf numFmtId="0" fontId="10" fillId="0" borderId="1" pivotButton="0" quotePrefix="0" xfId="0"/>
    <xf numFmtId="0" fontId="11" fillId="5" borderId="1" applyProtection="1" pivotButton="0" quotePrefix="0" xfId="0">
      <protection locked="0" hidden="0"/>
    </xf>
    <xf numFmtId="0" fontId="12" fillId="0" borderId="0" pivotButton="0" quotePrefix="0" xfId="0"/>
    <xf numFmtId="0" fontId="13" fillId="4" borderId="0" pivotButton="0" quotePrefix="0" xfId="0"/>
    <xf numFmtId="0" fontId="5" fillId="0" borderId="1" pivotButton="0" quotePrefix="0" xfId="0"/>
    <xf numFmtId="0" fontId="5" fillId="6" borderId="1" pivotButton="0" quotePrefix="0" xfId="0"/>
    <xf numFmtId="0" fontId="4" fillId="0" borderId="1" pivotButton="0" quotePrefix="0" xfId="0"/>
    <xf numFmtId="167" fontId="4" fillId="6" borderId="1" pivotButton="0" quotePrefix="0" xfId="0"/>
    <xf numFmtId="0" fontId="8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Collected and balance by project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'Calculations'!E5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'Calculations'!$E$6:$E$11</f>
            </numRef>
          </val>
        </ser>
        <ser>
          <idx val="1"/>
          <order val="1"/>
          <tx>
            <strRef>
              <f>'Calculations'!F5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'Calculations'!$F$6:$F$11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 value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'Calculations'!C16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marker>
          <cat>
            <numRef>
              <f>'Calculations'!$A$17:$A$22</f>
            </numRef>
          </cat>
          <val>
            <numRef>
              <f>'Calculations'!$C$17:$C$22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sold by lead source</a:t>
            </a:r>
          </a:p>
        </rich>
      </tx>
    </title>
    <plotArea>
      <pieChart>
        <varyColors val="1"/>
        <ser>
          <idx val="0"/>
          <order val="0"/>
          <tx>
            <strRef>
              <f>'Calculations'!B36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'Calculations'!$A$37:$A$40</f>
            </numRef>
          </cat>
          <val>
            <numRef>
              <f>'Calculations'!$B$37:$B$40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rate per sq ft by unit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'Calculations'!C27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'Calculations'!$A$28:$A$31</f>
            </numRef>
          </cat>
          <val>
            <numRef>
              <f>'Calculations'!$C$28:$C$31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lan" displayName="Plan" ref="A4:B12" headerRowCount="1">
  <autoFilter ref="A4:B12"/>
  <tableColumns count="2">
    <tableColumn id="1" name="Column1"/>
    <tableColumn id="2" name="Column2"/>
  </tableColumns>
  <tableStyleInfo name="TableStyleLight9" showRowStripes="1"/>
</table>
</file>

<file path=xl/tables/table2.xml><?xml version="1.0" encoding="utf-8"?>
<table xmlns="http://schemas.openxmlformats.org/spreadsheetml/2006/main" id="2" name="Bookings" displayName="Bookings" ref="A4:L54" headerRowCount="1">
  <autoFilter ref="A4:L54"/>
  <tableColumns count="12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>
      <calculatedColumnFormula>IF(Bookings[[#This Row],[Status]]="Cancelled",0,Bookings[[#This Row],[Carpet Sqft]]*Bookings[[#This Row],[Rate per Sqft]])</calculatedColumnFormula>
    </tableColumn>
    <tableColumn id="11" name="Column11">
      <calculatedColumnFormula>MAX(0,Bookings[[#This Row],[Agreement Value]]-Bookings[[#This Row],[Amount Received]])</calculatedColumnFormula>
    </tableColumn>
    <tableColumn id="12" name="Column12">
      <calculatedColumnFormula>IFERROR(Bookings[[#This Row],[Amount Received]]/Bookings[[#This Row],[Agreement Value]],0)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7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Real Estate Excel Template (Bookings, Collections and Payment Schedule)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Track unit bookings across projects with agreement value, amount received, balance due and collection %, see monthly booking value and lead sources, and print a milestone-wise payment schedule for any booking.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Bookings</t>
        </is>
      </c>
      <c r="C10" s="5" t="inlineStr">
        <is>
          <t>Input table Bookings. Agreement Value, Balance Due and Collection % are formulas.</t>
        </is>
      </c>
    </row>
    <row r="11" ht="18" customHeight="1">
      <c r="B11" s="4" t="inlineStr">
        <is>
          <t>Payment Plan</t>
        </is>
      </c>
      <c r="C11" s="5" t="inlineStr">
        <is>
          <t>Input table Plan: milestone percentages (illustrative, total 100%).</t>
        </is>
      </c>
    </row>
    <row r="12" ht="18" customHeight="1">
      <c r="B12" s="4" t="inlineStr">
        <is>
          <t>Calculations</t>
        </is>
      </c>
      <c r="C12" s="5" t="inlineStr">
        <is>
          <t>Project, monthly, unit type and lead source summaries.</t>
        </is>
      </c>
    </row>
    <row r="13" ht="18" customHeight="1">
      <c r="B13" s="4" t="inlineStr">
        <is>
          <t>Payment Schedule</t>
        </is>
      </c>
      <c r="C13" s="5" t="inlineStr">
        <is>
          <t>Pick a Booking ID in C4 to see milestone amounts.</t>
        </is>
      </c>
    </row>
    <row r="14" ht="18" customHeight="1">
      <c r="B14" s="4" t="inlineStr">
        <is>
          <t>Lists</t>
        </is>
      </c>
      <c r="C14" s="5" t="inlineStr">
        <is>
          <t>Projects (cities), unit types, status and lead sources.</t>
        </is>
      </c>
    </row>
    <row r="16">
      <c r="B16" s="3" t="inlineStr">
        <is>
          <t>How to fill it (step by step)</t>
        </is>
      </c>
    </row>
    <row r="17" ht="18" customHeight="1">
      <c r="B17" s="4" t="inlineStr">
        <is>
          <t>Step 1</t>
        </is>
      </c>
      <c r="C17" s="5" t="inlineStr">
        <is>
          <t>Open Payment Plan and type your milestone percentages (they should add up to 100%).</t>
        </is>
      </c>
    </row>
    <row r="18" ht="18" customHeight="1">
      <c r="B18" s="4" t="inlineStr">
        <is>
          <t>Step 2</t>
        </is>
      </c>
      <c r="C18" s="5" t="inlineStr">
        <is>
          <t>Open Bookings. For each unit type Booking ID, Booking Date, Carpet Sqft and Rate per Sqft.</t>
        </is>
      </c>
    </row>
    <row r="19" ht="18" customHeight="1">
      <c r="B19" s="4" t="inlineStr">
        <is>
          <t>Step 3</t>
        </is>
      </c>
      <c r="C19" s="5" t="inlineStr">
        <is>
          <t>Pick Project City, Unit Type, Source and Status from the drop-downs.</t>
        </is>
      </c>
    </row>
    <row r="20" ht="18" customHeight="1">
      <c r="B20" s="4" t="inlineStr">
        <is>
          <t>Step 4</t>
        </is>
      </c>
      <c r="C20" s="5" t="inlineStr">
        <is>
          <t>When money comes in, update Amount Received. Balance and collection % update.</t>
        </is>
      </c>
    </row>
    <row r="21" ht="18" customHeight="1">
      <c r="B21" s="4" t="inlineStr">
        <is>
          <t>Step 5</t>
        </is>
      </c>
      <c r="C21" s="5" t="inlineStr">
        <is>
          <t>If a buyer cancels, set Status to Cancelled (agreement value becomes 0).</t>
        </is>
      </c>
    </row>
    <row r="22" ht="18" customHeight="1">
      <c r="B22" s="4" t="inlineStr">
        <is>
          <t>Step 6</t>
        </is>
      </c>
      <c r="C22" s="5" t="inlineStr">
        <is>
          <t>Open Payment Schedule, pick the Booking ID and print it for the buyer.</t>
        </is>
      </c>
    </row>
    <row r="24">
      <c r="B24" s="3" t="inlineStr">
        <is>
          <t>Start fresh with your own data</t>
        </is>
      </c>
    </row>
    <row r="25" ht="30" customHeight="1">
      <c r="B25" s="4" t="inlineStr">
        <is>
          <t>Step 1</t>
        </is>
      </c>
      <c r="C25" s="5" t="inlineStr">
        <is>
          <t>Go to the first input sheet. Click the second sample row, then press Ctrl + Shift + Down Arrow to select down to the last sample row.</t>
        </is>
      </c>
    </row>
    <row r="26" ht="30" customHeight="1">
      <c r="B26" s="4" t="inlineStr">
        <is>
          <t>Step 2</t>
        </is>
      </c>
      <c r="C26" s="5" t="inlineStr">
        <is>
          <t>Right-click the selection and choose Delete &gt; Table Rows. One sample row stays, so the table and its green formula columns stay alive.</t>
        </is>
      </c>
    </row>
    <row r="27" ht="18" customHeight="1">
      <c r="B27" s="4" t="inlineStr">
        <is>
          <t>Step 3</t>
        </is>
      </c>
      <c r="C27" s="5" t="inlineStr">
        <is>
          <t>Type your first real row over the one sample row that is left (yellow cells only).</t>
        </is>
      </c>
    </row>
    <row r="28" ht="30" customHeight="1">
      <c r="B28" s="4" t="inlineStr">
        <is>
          <t>Step 4</t>
        </is>
      </c>
      <c r="C28" s="5" t="inlineStr">
        <is>
          <t>Type your next rows directly under the table. The table grows by itself and the green formula columns fill down automatically.</t>
        </is>
      </c>
    </row>
    <row r="29" ht="30" customHeight="1">
      <c r="B29" s="4" t="inlineStr">
        <is>
          <t>Step 5</t>
        </is>
      </c>
      <c r="C29" s="5" t="inlineStr">
        <is>
          <t>Repeat for every input sheet, then change the lists on the Lists sheet (cities, products, names) to your own values. Drop-downs follow the Lists sheet.</t>
        </is>
      </c>
    </row>
    <row r="30" ht="18" customHeight="1">
      <c r="B30" s="4" t="inlineStr">
        <is>
          <t>Step 6</t>
        </is>
      </c>
      <c r="C30" s="5" t="inlineStr">
        <is>
          <t>Open Dashboard. Cards and charts read the tables, so they now show your data.</t>
        </is>
      </c>
    </row>
    <row r="32">
      <c r="B32" s="3" t="inlineStr">
        <is>
          <t>Colour key and protection</t>
        </is>
      </c>
    </row>
    <row r="33" ht="18" customHeight="1">
      <c r="B33" s="6" t="inlineStr">
        <is>
          <t>Yellow cells</t>
        </is>
      </c>
      <c r="C33" s="5" t="inlineStr">
        <is>
          <t>Inputs. Type here or pick from the drop-down.</t>
        </is>
      </c>
    </row>
    <row r="34" ht="18" customHeight="1">
      <c r="B34" s="7" t="inlineStr">
        <is>
          <t>Green cells</t>
        </is>
      </c>
      <c r="C34" s="5" t="inlineStr">
        <is>
          <t>Formulas. Do not type over them.</t>
        </is>
      </c>
    </row>
    <row r="35" ht="45" customHeight="1">
      <c r="B35" s="4" t="inlineStr">
        <is>
          <t>Protection</t>
        </is>
      </c>
      <c r="C35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6" ht="18" customHeight="1">
      <c r="B36" s="4" t="inlineStr">
        <is>
          <t>Note</t>
        </is>
      </c>
      <c r="C36" s="5" t="inlineStr">
        <is>
          <t>Payment plan percentages are illustrative, not legal advice. Stamp duty and GST are not included.</t>
        </is>
      </c>
    </row>
    <row r="37" ht="18" customHeight="1">
      <c r="B37" s="4" t="inlineStr">
        <is>
          <t>Guide</t>
        </is>
      </c>
      <c r="C37" s="5" t="inlineStr">
        <is>
          <t>Full guide with formulas: https://ravindrabagale.com/guides/excel-template-real-estate.html</t>
        </is>
      </c>
    </row>
  </sheetData>
  <mergeCells count="7">
    <mergeCell ref="B24:C24"/>
    <mergeCell ref="B2:C2"/>
    <mergeCell ref="B16:C16"/>
    <mergeCell ref="B32:C32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Shahrukh Developers: bookings and collections (Apr-Sep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Units sold</t>
        </is>
      </c>
      <c r="C4" s="11" t="n"/>
      <c r="D4" s="11" t="n"/>
      <c r="E4" s="10" t="inlineStr">
        <is>
          <t>Sales value</t>
        </is>
      </c>
      <c r="F4" s="11" t="n"/>
      <c r="G4" s="11" t="n"/>
      <c r="H4" s="10" t="inlineStr">
        <is>
          <t>Collected</t>
        </is>
      </c>
      <c r="I4" s="11" t="n"/>
      <c r="J4" s="11" t="n"/>
      <c r="K4" s="10" t="inlineStr">
        <is>
          <t>Balance due</t>
        </is>
      </c>
      <c r="L4" s="11" t="n"/>
      <c r="M4" s="11" t="n"/>
      <c r="N4" s="10" t="inlineStr">
        <is>
          <t>Collection %</t>
        </is>
      </c>
      <c r="O4" s="11" t="n"/>
      <c r="P4" s="11" t="n"/>
      <c r="Q4" s="10" t="inlineStr">
        <is>
          <t>Cancellations</t>
        </is>
      </c>
      <c r="R4" s="11" t="n"/>
      <c r="S4" s="11" t="n"/>
    </row>
    <row r="5" ht="24" customHeight="1">
      <c r="B5" s="12">
        <f>COUNTIFS(Bookings[Status],"&lt;&gt;Cancelled")</f>
        <v/>
      </c>
      <c r="C5" s="13" t="n"/>
      <c r="D5" s="13" t="n"/>
      <c r="E5" s="14">
        <f>SUM(Bookings[Agreement Value])</f>
        <v/>
      </c>
      <c r="F5" s="13" t="n"/>
      <c r="G5" s="13" t="n"/>
      <c r="H5" s="14">
        <f>SUM(Bookings[Amount Received])</f>
        <v/>
      </c>
      <c r="I5" s="13" t="n"/>
      <c r="J5" s="13" t="n"/>
      <c r="K5" s="14">
        <f>SUM(Bookings[Balance Due])</f>
        <v/>
      </c>
      <c r="L5" s="13" t="n"/>
      <c r="M5" s="13" t="n"/>
      <c r="N5" s="15">
        <f>IFERROR(SUM(Bookings[Amount Received])/SUM(Bookings[Agreement Value]),0)</f>
        <v/>
      </c>
      <c r="O5" s="13" t="n"/>
      <c r="P5" s="13" t="n"/>
      <c r="Q5" s="12">
        <f>COUNTIFS(Bookings[Status],"Cancelled")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1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0" customWidth="1" min="2" max="2"/>
  </cols>
  <sheetData>
    <row r="1" ht="30" customHeight="1">
      <c r="A1" s="16" t="inlineStr">
        <is>
          <t>Construction-linked payment plan (illustrative)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Milestone</t>
        </is>
      </c>
      <c r="B4" s="18" t="inlineStr">
        <is>
          <t>Percent</t>
        </is>
      </c>
    </row>
    <row r="5">
      <c r="A5" s="19" t="inlineStr">
        <is>
          <t>Booking</t>
        </is>
      </c>
      <c r="B5" s="20" t="n">
        <v>0.1</v>
      </c>
    </row>
    <row r="6">
      <c r="A6" s="19" t="inlineStr">
        <is>
          <t>Agreement</t>
        </is>
      </c>
      <c r="B6" s="20" t="n">
        <v>0.1</v>
      </c>
    </row>
    <row r="7">
      <c r="A7" s="19" t="inlineStr">
        <is>
          <t>Plinth</t>
        </is>
      </c>
      <c r="B7" s="20" t="n">
        <v>0.15</v>
      </c>
    </row>
    <row r="8">
      <c r="A8" s="19" t="inlineStr">
        <is>
          <t>2nd Slab</t>
        </is>
      </c>
      <c r="B8" s="20" t="n">
        <v>0.1</v>
      </c>
    </row>
    <row r="9">
      <c r="A9" s="19" t="inlineStr">
        <is>
          <t>5th Slab</t>
        </is>
      </c>
      <c r="B9" s="20" t="n">
        <v>0.1</v>
      </c>
    </row>
    <row r="10">
      <c r="A10" s="19" t="inlineStr">
        <is>
          <t>Brickwork</t>
        </is>
      </c>
      <c r="B10" s="20" t="n">
        <v>0.15</v>
      </c>
    </row>
    <row r="11">
      <c r="A11" s="19" t="inlineStr">
        <is>
          <t>Flooring</t>
        </is>
      </c>
      <c r="B11" s="20" t="n">
        <v>0.15</v>
      </c>
    </row>
    <row r="12">
      <c r="A12" s="19" t="inlineStr">
        <is>
          <t>Possession</t>
        </is>
      </c>
      <c r="B12" s="20" t="n">
        <v>0.15</v>
      </c>
    </row>
    <row r="13">
      <c r="A13" s="21" t="n"/>
      <c r="B13" s="22" t="n"/>
    </row>
    <row r="14">
      <c r="A14" s="21" t="n"/>
      <c r="B14" s="22" t="n"/>
    </row>
    <row r="15">
      <c r="A15" s="21" t="n"/>
      <c r="B15" s="22" t="n"/>
    </row>
    <row r="16">
      <c r="A16" s="21" t="n"/>
      <c r="B16" s="22" t="n"/>
    </row>
    <row r="17">
      <c r="A17" s="21" t="n"/>
      <c r="B17" s="22" t="n"/>
    </row>
    <row r="18">
      <c r="A18" s="21" t="n"/>
      <c r="B18" s="22" t="n"/>
    </row>
    <row r="19">
      <c r="A19" s="21" t="n"/>
      <c r="B19" s="22" t="n"/>
    </row>
    <row r="20">
      <c r="A20" s="21" t="n"/>
      <c r="B20" s="22" t="n"/>
    </row>
    <row r="21">
      <c r="A21" s="21" t="n"/>
      <c r="B21" s="22" t="n"/>
    </row>
    <row r="22">
      <c r="A22" s="21" t="n"/>
      <c r="B22" s="22" t="n"/>
    </row>
    <row r="23">
      <c r="A23" s="21" t="n"/>
      <c r="B23" s="22" t="n"/>
    </row>
    <row r="24">
      <c r="A24" s="21" t="n"/>
      <c r="B24" s="22" t="n"/>
    </row>
    <row r="25">
      <c r="A25" s="21" t="n"/>
      <c r="B25" s="22" t="n"/>
    </row>
    <row r="26">
      <c r="A26" s="21" t="n"/>
      <c r="B26" s="22" t="n"/>
    </row>
    <row r="27">
      <c r="A27" s="21" t="n"/>
      <c r="B27" s="22" t="n"/>
    </row>
    <row r="28">
      <c r="A28" s="21" t="n"/>
      <c r="B28" s="22" t="n"/>
    </row>
    <row r="29">
      <c r="A29" s="21" t="n"/>
      <c r="B29" s="22" t="n"/>
    </row>
    <row r="30">
      <c r="A30" s="21" t="n"/>
      <c r="B30" s="22" t="n"/>
    </row>
    <row r="31">
      <c r="A31" s="21" t="n"/>
      <c r="B31" s="22" t="n"/>
    </row>
    <row r="32">
      <c r="A32" s="21" t="n"/>
      <c r="B32" s="22" t="n"/>
    </row>
    <row r="33">
      <c r="A33" s="21" t="n"/>
      <c r="B33" s="22" t="n"/>
    </row>
    <row r="34">
      <c r="A34" s="21" t="n"/>
      <c r="B34" s="22" t="n"/>
    </row>
    <row r="35">
      <c r="A35" s="21" t="n"/>
      <c r="B35" s="22" t="n"/>
    </row>
    <row r="36">
      <c r="A36" s="21" t="n"/>
      <c r="B36" s="22" t="n"/>
    </row>
    <row r="37">
      <c r="A37" s="21" t="n"/>
      <c r="B37" s="22" t="n"/>
    </row>
    <row r="38">
      <c r="A38" s="21" t="n"/>
      <c r="B38" s="22" t="n"/>
    </row>
    <row r="39">
      <c r="A39" s="21" t="n"/>
      <c r="B39" s="22" t="n"/>
    </row>
    <row r="40">
      <c r="A40" s="21" t="n"/>
      <c r="B40" s="22" t="n"/>
    </row>
    <row r="41">
      <c r="A41" s="21" t="n"/>
      <c r="B41" s="22" t="n"/>
    </row>
    <row r="42">
      <c r="A42" s="21" t="n"/>
      <c r="B42" s="22" t="n"/>
    </row>
    <row r="43">
      <c r="A43" s="21" t="n"/>
      <c r="B43" s="22" t="n"/>
    </row>
    <row r="44">
      <c r="A44" s="21" t="n"/>
      <c r="B44" s="22" t="n"/>
    </row>
    <row r="45">
      <c r="A45" s="21" t="n"/>
      <c r="B45" s="22" t="n"/>
    </row>
    <row r="46">
      <c r="A46" s="21" t="n"/>
      <c r="B46" s="22" t="n"/>
    </row>
    <row r="47">
      <c r="A47" s="21" t="n"/>
      <c r="B47" s="22" t="n"/>
    </row>
    <row r="48">
      <c r="A48" s="21" t="n"/>
      <c r="B48" s="22" t="n"/>
    </row>
    <row r="49">
      <c r="A49" s="21" t="n"/>
      <c r="B49" s="22" t="n"/>
    </row>
    <row r="50">
      <c r="A50" s="21" t="n"/>
      <c r="B50" s="22" t="n"/>
    </row>
    <row r="51">
      <c r="A51" s="21" t="n"/>
      <c r="B51" s="22" t="n"/>
    </row>
    <row r="52">
      <c r="A52" s="21" t="n"/>
      <c r="B52" s="22" t="n"/>
    </row>
    <row r="53">
      <c r="A53" s="21" t="n"/>
      <c r="B53" s="22" t="n"/>
    </row>
    <row r="54">
      <c r="A54" s="21" t="n"/>
      <c r="B54" s="22" t="n"/>
    </row>
    <row r="55">
      <c r="A55" s="21" t="n"/>
      <c r="B55" s="22" t="n"/>
    </row>
    <row r="56">
      <c r="A56" s="21" t="n"/>
      <c r="B56" s="22" t="n"/>
    </row>
    <row r="57">
      <c r="A57" s="21" t="n"/>
      <c r="B57" s="22" t="n"/>
    </row>
    <row r="58">
      <c r="A58" s="21" t="n"/>
      <c r="B58" s="22" t="n"/>
    </row>
    <row r="59">
      <c r="A59" s="21" t="n"/>
      <c r="B59" s="22" t="n"/>
    </row>
    <row r="60">
      <c r="A60" s="21" t="n"/>
      <c r="B60" s="22" t="n"/>
    </row>
    <row r="61">
      <c r="A61" s="21" t="n"/>
      <c r="B61" s="22" t="n"/>
    </row>
    <row r="62">
      <c r="A62" s="21" t="n"/>
      <c r="B62" s="22" t="n"/>
    </row>
    <row r="63">
      <c r="A63" s="21" t="n"/>
      <c r="B63" s="22" t="n"/>
    </row>
    <row r="64">
      <c r="A64" s="21" t="n"/>
      <c r="B64" s="22" t="n"/>
    </row>
    <row r="65">
      <c r="A65" s="21" t="n"/>
      <c r="B65" s="22" t="n"/>
    </row>
    <row r="66">
      <c r="A66" s="21" t="n"/>
      <c r="B66" s="22" t="n"/>
    </row>
    <row r="67">
      <c r="A67" s="21" t="n"/>
      <c r="B67" s="22" t="n"/>
    </row>
    <row r="68">
      <c r="A68" s="21" t="n"/>
      <c r="B68" s="22" t="n"/>
    </row>
    <row r="69">
      <c r="A69" s="21" t="n"/>
      <c r="B69" s="22" t="n"/>
    </row>
    <row r="70">
      <c r="A70" s="21" t="n"/>
      <c r="B70" s="22" t="n"/>
    </row>
    <row r="71">
      <c r="A71" s="21" t="n"/>
      <c r="B71" s="22" t="n"/>
    </row>
  </sheetData>
  <mergeCells count="2">
    <mergeCell ref="A2:B2"/>
    <mergeCell ref="A1:B1"/>
  </mergeCells>
  <dataValidations count="1">
    <dataValidation sqref="B5:B312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1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5" customWidth="1" min="2" max="2"/>
    <col width="9" customWidth="1" min="3" max="3"/>
    <col width="15" customWidth="1" min="4" max="4"/>
    <col width="12" customWidth="1" min="5" max="5"/>
    <col width="9" customWidth="1" min="6" max="6"/>
    <col width="10" customWidth="1" min="7" max="7"/>
    <col width="14" customWidth="1" min="8" max="8"/>
    <col width="13" customWidth="1" min="9" max="9"/>
    <col width="14" customWidth="1" min="10" max="10"/>
    <col width="13" customWidth="1" min="11" max="11"/>
    <col width="10" customWidth="1" min="12" max="12"/>
  </cols>
  <sheetData>
    <row r="1" ht="30" customHeight="1">
      <c r="A1" s="16" t="inlineStr">
        <is>
          <t>Booking register (one row per unit)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Booking ID</t>
        </is>
      </c>
      <c r="B4" s="18" t="inlineStr">
        <is>
          <t>Project City</t>
        </is>
      </c>
      <c r="C4" s="18" t="inlineStr">
        <is>
          <t>Unit Type</t>
        </is>
      </c>
      <c r="D4" s="18" t="inlineStr">
        <is>
          <t>Source</t>
        </is>
      </c>
      <c r="E4" s="18" t="inlineStr">
        <is>
          <t>Booking Date</t>
        </is>
      </c>
      <c r="F4" s="18" t="inlineStr">
        <is>
          <t>Carpet Sqft</t>
        </is>
      </c>
      <c r="G4" s="18" t="inlineStr">
        <is>
          <t>Rate per Sqft</t>
        </is>
      </c>
      <c r="H4" s="18" t="inlineStr">
        <is>
          <t>Status</t>
        </is>
      </c>
      <c r="I4" s="18" t="inlineStr">
        <is>
          <t>Amount Received</t>
        </is>
      </c>
      <c r="J4" s="18" t="inlineStr">
        <is>
          <t>Agreement Value</t>
        </is>
      </c>
      <c r="K4" s="18" t="inlineStr">
        <is>
          <t>Balance Due</t>
        </is>
      </c>
      <c r="L4" s="18" t="inlineStr">
        <is>
          <t>Collection %</t>
        </is>
      </c>
    </row>
    <row r="5">
      <c r="A5" s="19" t="inlineStr">
        <is>
          <t>RE-501</t>
        </is>
      </c>
      <c r="B5" s="19" t="inlineStr">
        <is>
          <t>Pune</t>
        </is>
      </c>
      <c r="C5" s="19" t="inlineStr">
        <is>
          <t>3 BHK</t>
        </is>
      </c>
      <c r="D5" s="19" t="inlineStr">
        <is>
          <t>Channel partner</t>
        </is>
      </c>
      <c r="E5" s="23" t="n">
        <v>46209</v>
      </c>
      <c r="F5" s="24" t="n">
        <v>1005</v>
      </c>
      <c r="G5" s="25" t="n">
        <v>7550</v>
      </c>
      <c r="H5" s="19" t="inlineStr">
        <is>
          <t>Agreement done</t>
        </is>
      </c>
      <c r="I5" s="25" t="n">
        <v>4173000</v>
      </c>
      <c r="J5" s="26">
        <f>IF(Bookings[[#This Row],[Status]]="Cancelled",0,Bookings[[#This Row],[Carpet Sqft]]*Bookings[[#This Row],[Rate per Sqft]])</f>
        <v/>
      </c>
      <c r="K5" s="26">
        <f>MAX(0,Bookings[[#This Row],[Agreement Value]]-Bookings[[#This Row],[Amount Received]])</f>
        <v/>
      </c>
      <c r="L5" s="27">
        <f>IFERROR(Bookings[[#This Row],[Amount Received]]/Bookings[[#This Row],[Agreement Value]],0)</f>
        <v/>
      </c>
    </row>
    <row r="6">
      <c r="A6" s="19" t="inlineStr">
        <is>
          <t>RE-502</t>
        </is>
      </c>
      <c r="B6" s="19" t="inlineStr">
        <is>
          <t>Nashik</t>
        </is>
      </c>
      <c r="C6" s="19" t="inlineStr">
        <is>
          <t>2 BHK</t>
        </is>
      </c>
      <c r="D6" s="19" t="inlineStr">
        <is>
          <t>Channel partner</t>
        </is>
      </c>
      <c r="E6" s="23" t="n">
        <v>46256</v>
      </c>
      <c r="F6" s="24" t="n">
        <v>655</v>
      </c>
      <c r="G6" s="25" t="n">
        <v>5600</v>
      </c>
      <c r="H6" s="19" t="inlineStr">
        <is>
          <t>Booked</t>
        </is>
      </c>
      <c r="I6" s="25" t="n">
        <v>366000</v>
      </c>
      <c r="J6" s="26">
        <f>IF(Bookings[[#This Row],[Status]]="Cancelled",0,Bookings[[#This Row],[Carpet Sqft]]*Bookings[[#This Row],[Rate per Sqft]])</f>
        <v/>
      </c>
      <c r="K6" s="26">
        <f>MAX(0,Bookings[[#This Row],[Agreement Value]]-Bookings[[#This Row],[Amount Received]])</f>
        <v/>
      </c>
      <c r="L6" s="27">
        <f>IFERROR(Bookings[[#This Row],[Amount Received]]/Bookings[[#This Row],[Agreement Value]],0)</f>
        <v/>
      </c>
    </row>
    <row r="7">
      <c r="A7" s="19" t="inlineStr">
        <is>
          <t>RE-503</t>
        </is>
      </c>
      <c r="B7" s="19" t="inlineStr">
        <is>
          <t>Pune</t>
        </is>
      </c>
      <c r="C7" s="19" t="inlineStr">
        <is>
          <t>Shop</t>
        </is>
      </c>
      <c r="D7" s="19" t="inlineStr">
        <is>
          <t>Online lead</t>
        </is>
      </c>
      <c r="E7" s="23" t="n">
        <v>46134</v>
      </c>
      <c r="F7" s="24" t="n">
        <v>277</v>
      </c>
      <c r="G7" s="25" t="n">
        <v>7600</v>
      </c>
      <c r="H7" s="19" t="inlineStr">
        <is>
          <t>Booked</t>
        </is>
      </c>
      <c r="I7" s="25" t="n">
        <v>315000</v>
      </c>
      <c r="J7" s="26">
        <f>IF(Bookings[[#This Row],[Status]]="Cancelled",0,Bookings[[#This Row],[Carpet Sqft]]*Bookings[[#This Row],[Rate per Sqft]])</f>
        <v/>
      </c>
      <c r="K7" s="26">
        <f>MAX(0,Bookings[[#This Row],[Agreement Value]]-Bookings[[#This Row],[Amount Received]])</f>
        <v/>
      </c>
      <c r="L7" s="27">
        <f>IFERROR(Bookings[[#This Row],[Amount Received]]/Bookings[[#This Row],[Agreement Value]],0)</f>
        <v/>
      </c>
    </row>
    <row r="8">
      <c r="A8" s="19" t="inlineStr">
        <is>
          <t>RE-504</t>
        </is>
      </c>
      <c r="B8" s="19" t="inlineStr">
        <is>
          <t>Kolhapur</t>
        </is>
      </c>
      <c r="C8" s="19" t="inlineStr">
        <is>
          <t>2 BHK</t>
        </is>
      </c>
      <c r="D8" s="19" t="inlineStr">
        <is>
          <t>Channel partner</t>
        </is>
      </c>
      <c r="E8" s="23" t="n">
        <v>46278</v>
      </c>
      <c r="F8" s="24" t="n">
        <v>650</v>
      </c>
      <c r="G8" s="25" t="n">
        <v>5350</v>
      </c>
      <c r="H8" s="19" t="inlineStr">
        <is>
          <t>Agreement done</t>
        </is>
      </c>
      <c r="I8" s="25" t="n">
        <v>1912000</v>
      </c>
      <c r="J8" s="26">
        <f>IF(Bookings[[#This Row],[Status]]="Cancelled",0,Bookings[[#This Row],[Carpet Sqft]]*Bookings[[#This Row],[Rate per Sqft]])</f>
        <v/>
      </c>
      <c r="K8" s="26">
        <f>MAX(0,Bookings[[#This Row],[Agreement Value]]-Bookings[[#This Row],[Amount Received]])</f>
        <v/>
      </c>
      <c r="L8" s="27">
        <f>IFERROR(Bookings[[#This Row],[Amount Received]]/Bookings[[#This Row],[Agreement Value]],0)</f>
        <v/>
      </c>
    </row>
    <row r="9">
      <c r="A9" s="19" t="inlineStr">
        <is>
          <t>RE-505</t>
        </is>
      </c>
      <c r="B9" s="19" t="inlineStr">
        <is>
          <t>Solapur</t>
        </is>
      </c>
      <c r="C9" s="19" t="inlineStr">
        <is>
          <t>2 BHK</t>
        </is>
      </c>
      <c r="D9" s="19" t="inlineStr">
        <is>
          <t>Walk-in</t>
        </is>
      </c>
      <c r="E9" s="23" t="n">
        <v>46221</v>
      </c>
      <c r="F9" s="24" t="n">
        <v>731</v>
      </c>
      <c r="G9" s="25" t="n">
        <v>4450</v>
      </c>
      <c r="H9" s="19" t="inlineStr">
        <is>
          <t>Cancelled</t>
        </is>
      </c>
      <c r="I9" s="25" t="n">
        <v>0</v>
      </c>
      <c r="J9" s="26">
        <f>IF(Bookings[[#This Row],[Status]]="Cancelled",0,Bookings[[#This Row],[Carpet Sqft]]*Bookings[[#This Row],[Rate per Sqft]])</f>
        <v/>
      </c>
      <c r="K9" s="26">
        <f>MAX(0,Bookings[[#This Row],[Agreement Value]]-Bookings[[#This Row],[Amount Received]])</f>
        <v/>
      </c>
      <c r="L9" s="27">
        <f>IFERROR(Bookings[[#This Row],[Amount Received]]/Bookings[[#This Row],[Agreement Value]],0)</f>
        <v/>
      </c>
    </row>
    <row r="10">
      <c r="A10" s="19" t="inlineStr">
        <is>
          <t>RE-506</t>
        </is>
      </c>
      <c r="B10" s="19" t="inlineStr">
        <is>
          <t>Nagpur</t>
        </is>
      </c>
      <c r="C10" s="19" t="inlineStr">
        <is>
          <t>1 BHK</t>
        </is>
      </c>
      <c r="D10" s="19" t="inlineStr">
        <is>
          <t>Channel partner</t>
        </is>
      </c>
      <c r="E10" s="23" t="n">
        <v>46189</v>
      </c>
      <c r="F10" s="24" t="n">
        <v>482</v>
      </c>
      <c r="G10" s="25" t="n">
        <v>5900</v>
      </c>
      <c r="H10" s="19" t="inlineStr">
        <is>
          <t>Booked</t>
        </is>
      </c>
      <c r="I10" s="25" t="n">
        <v>284000</v>
      </c>
      <c r="J10" s="26">
        <f>IF(Bookings[[#This Row],[Status]]="Cancelled",0,Bookings[[#This Row],[Carpet Sqft]]*Bookings[[#This Row],[Rate per Sqft]])</f>
        <v/>
      </c>
      <c r="K10" s="26">
        <f>MAX(0,Bookings[[#This Row],[Agreement Value]]-Bookings[[#This Row],[Amount Received]])</f>
        <v/>
      </c>
      <c r="L10" s="27">
        <f>IFERROR(Bookings[[#This Row],[Amount Received]]/Bookings[[#This Row],[Agreement Value]],0)</f>
        <v/>
      </c>
    </row>
    <row r="11">
      <c r="A11" s="19" t="inlineStr">
        <is>
          <t>RE-507</t>
        </is>
      </c>
      <c r="B11" s="19" t="inlineStr">
        <is>
          <t>Pune</t>
        </is>
      </c>
      <c r="C11" s="19" t="inlineStr">
        <is>
          <t>2 BHK</t>
        </is>
      </c>
      <c r="D11" s="19" t="inlineStr">
        <is>
          <t>Referral</t>
        </is>
      </c>
      <c r="E11" s="23" t="n">
        <v>46147</v>
      </c>
      <c r="F11" s="24" t="n">
        <v>751</v>
      </c>
      <c r="G11" s="25" t="n">
        <v>8500</v>
      </c>
      <c r="H11" s="19" t="inlineStr">
        <is>
          <t>Agreement done</t>
        </is>
      </c>
      <c r="I11" s="25" t="n">
        <v>2872000</v>
      </c>
      <c r="J11" s="26">
        <f>IF(Bookings[[#This Row],[Status]]="Cancelled",0,Bookings[[#This Row],[Carpet Sqft]]*Bookings[[#This Row],[Rate per Sqft]])</f>
        <v/>
      </c>
      <c r="K11" s="26">
        <f>MAX(0,Bookings[[#This Row],[Agreement Value]]-Bookings[[#This Row],[Amount Received]])</f>
        <v/>
      </c>
      <c r="L11" s="27">
        <f>IFERROR(Bookings[[#This Row],[Amount Received]]/Bookings[[#This Row],[Agreement Value]],0)</f>
        <v/>
      </c>
    </row>
    <row r="12">
      <c r="A12" s="19" t="inlineStr">
        <is>
          <t>RE-508</t>
        </is>
      </c>
      <c r="B12" s="19" t="inlineStr">
        <is>
          <t>Kolhapur</t>
        </is>
      </c>
      <c r="C12" s="19" t="inlineStr">
        <is>
          <t>3 BHK</t>
        </is>
      </c>
      <c r="D12" s="19" t="inlineStr">
        <is>
          <t>Referral</t>
        </is>
      </c>
      <c r="E12" s="23" t="n">
        <v>46173</v>
      </c>
      <c r="F12" s="24" t="n">
        <v>1023</v>
      </c>
      <c r="G12" s="25" t="n">
        <v>5000</v>
      </c>
      <c r="H12" s="19" t="inlineStr">
        <is>
          <t>Agreement done</t>
        </is>
      </c>
      <c r="I12" s="25" t="n">
        <v>2301000</v>
      </c>
      <c r="J12" s="26">
        <f>IF(Bookings[[#This Row],[Status]]="Cancelled",0,Bookings[[#This Row],[Carpet Sqft]]*Bookings[[#This Row],[Rate per Sqft]])</f>
        <v/>
      </c>
      <c r="K12" s="26">
        <f>MAX(0,Bookings[[#This Row],[Agreement Value]]-Bookings[[#This Row],[Amount Received]])</f>
        <v/>
      </c>
      <c r="L12" s="27">
        <f>IFERROR(Bookings[[#This Row],[Amount Received]]/Bookings[[#This Row],[Agreement Value]],0)</f>
        <v/>
      </c>
    </row>
    <row r="13">
      <c r="A13" s="19" t="inlineStr">
        <is>
          <t>RE-509</t>
        </is>
      </c>
      <c r="B13" s="19" t="inlineStr">
        <is>
          <t>Pune</t>
        </is>
      </c>
      <c r="C13" s="19" t="inlineStr">
        <is>
          <t>3 BHK</t>
        </is>
      </c>
      <c r="D13" s="19" t="inlineStr">
        <is>
          <t>Walk-in</t>
        </is>
      </c>
      <c r="E13" s="23" t="n">
        <v>46229</v>
      </c>
      <c r="F13" s="24" t="n">
        <v>1087</v>
      </c>
      <c r="G13" s="25" t="n">
        <v>7400</v>
      </c>
      <c r="H13" s="19" t="inlineStr">
        <is>
          <t>Booked</t>
        </is>
      </c>
      <c r="I13" s="25" t="n">
        <v>804000</v>
      </c>
      <c r="J13" s="26">
        <f>IF(Bookings[[#This Row],[Status]]="Cancelled",0,Bookings[[#This Row],[Carpet Sqft]]*Bookings[[#This Row],[Rate per Sqft]])</f>
        <v/>
      </c>
      <c r="K13" s="26">
        <f>MAX(0,Bookings[[#This Row],[Agreement Value]]-Bookings[[#This Row],[Amount Received]])</f>
        <v/>
      </c>
      <c r="L13" s="27">
        <f>IFERROR(Bookings[[#This Row],[Amount Received]]/Bookings[[#This Row],[Agreement Value]],0)</f>
        <v/>
      </c>
    </row>
    <row r="14">
      <c r="A14" s="19" t="inlineStr">
        <is>
          <t>RE-510</t>
        </is>
      </c>
      <c r="B14" s="19" t="inlineStr">
        <is>
          <t>Pune</t>
        </is>
      </c>
      <c r="C14" s="19" t="inlineStr">
        <is>
          <t>Shop</t>
        </is>
      </c>
      <c r="D14" s="19" t="inlineStr">
        <is>
          <t>Channel partner</t>
        </is>
      </c>
      <c r="E14" s="23" t="n">
        <v>46123</v>
      </c>
      <c r="F14" s="24" t="n">
        <v>312</v>
      </c>
      <c r="G14" s="25" t="n">
        <v>8100</v>
      </c>
      <c r="H14" s="19" t="inlineStr">
        <is>
          <t>Cancelled</t>
        </is>
      </c>
      <c r="I14" s="25" t="n">
        <v>0</v>
      </c>
      <c r="J14" s="26">
        <f>IF(Bookings[[#This Row],[Status]]="Cancelled",0,Bookings[[#This Row],[Carpet Sqft]]*Bookings[[#This Row],[Rate per Sqft]])</f>
        <v/>
      </c>
      <c r="K14" s="26">
        <f>MAX(0,Bookings[[#This Row],[Agreement Value]]-Bookings[[#This Row],[Amount Received]])</f>
        <v/>
      </c>
      <c r="L14" s="27">
        <f>IFERROR(Bookings[[#This Row],[Amount Received]]/Bookings[[#This Row],[Agreement Value]],0)</f>
        <v/>
      </c>
    </row>
    <row r="15">
      <c r="A15" s="19" t="inlineStr">
        <is>
          <t>RE-511</t>
        </is>
      </c>
      <c r="B15" s="19" t="inlineStr">
        <is>
          <t>Pune</t>
        </is>
      </c>
      <c r="C15" s="19" t="inlineStr">
        <is>
          <t>2 BHK</t>
        </is>
      </c>
      <c r="D15" s="19" t="inlineStr">
        <is>
          <t>Walk-in</t>
        </is>
      </c>
      <c r="E15" s="23" t="n">
        <v>46159</v>
      </c>
      <c r="F15" s="24" t="n">
        <v>754</v>
      </c>
      <c r="G15" s="25" t="n">
        <v>8200</v>
      </c>
      <c r="H15" s="19" t="inlineStr">
        <is>
          <t>Booked</t>
        </is>
      </c>
      <c r="I15" s="25" t="n">
        <v>618000</v>
      </c>
      <c r="J15" s="26">
        <f>IF(Bookings[[#This Row],[Status]]="Cancelled",0,Bookings[[#This Row],[Carpet Sqft]]*Bookings[[#This Row],[Rate per Sqft]])</f>
        <v/>
      </c>
      <c r="K15" s="26">
        <f>MAX(0,Bookings[[#This Row],[Agreement Value]]-Bookings[[#This Row],[Amount Received]])</f>
        <v/>
      </c>
      <c r="L15" s="27">
        <f>IFERROR(Bookings[[#This Row],[Amount Received]]/Bookings[[#This Row],[Agreement Value]],0)</f>
        <v/>
      </c>
    </row>
    <row r="16">
      <c r="A16" s="19" t="inlineStr">
        <is>
          <t>RE-512</t>
        </is>
      </c>
      <c r="B16" s="19" t="inlineStr">
        <is>
          <t>Sambhaji Nagar</t>
        </is>
      </c>
      <c r="C16" s="19" t="inlineStr">
        <is>
          <t>3 BHK</t>
        </is>
      </c>
      <c r="D16" s="19" t="inlineStr">
        <is>
          <t>Referral</t>
        </is>
      </c>
      <c r="E16" s="23" t="n">
        <v>46113</v>
      </c>
      <c r="F16" s="24" t="n">
        <v>988</v>
      </c>
      <c r="G16" s="25" t="n">
        <v>4950</v>
      </c>
      <c r="H16" s="19" t="inlineStr">
        <is>
          <t>Agreement done</t>
        </is>
      </c>
      <c r="I16" s="25" t="n">
        <v>2689000</v>
      </c>
      <c r="J16" s="26">
        <f>IF(Bookings[[#This Row],[Status]]="Cancelled",0,Bookings[[#This Row],[Carpet Sqft]]*Bookings[[#This Row],[Rate per Sqft]])</f>
        <v/>
      </c>
      <c r="K16" s="26">
        <f>MAX(0,Bookings[[#This Row],[Agreement Value]]-Bookings[[#This Row],[Amount Received]])</f>
        <v/>
      </c>
      <c r="L16" s="27">
        <f>IFERROR(Bookings[[#This Row],[Amount Received]]/Bookings[[#This Row],[Agreement Value]],0)</f>
        <v/>
      </c>
    </row>
    <row r="17">
      <c r="A17" s="19" t="inlineStr">
        <is>
          <t>RE-513</t>
        </is>
      </c>
      <c r="B17" s="19" t="inlineStr">
        <is>
          <t>Kolhapur</t>
        </is>
      </c>
      <c r="C17" s="19" t="inlineStr">
        <is>
          <t>1 BHK</t>
        </is>
      </c>
      <c r="D17" s="19" t="inlineStr">
        <is>
          <t>Walk-in</t>
        </is>
      </c>
      <c r="E17" s="23" t="n">
        <v>46202</v>
      </c>
      <c r="F17" s="24" t="n">
        <v>510</v>
      </c>
      <c r="G17" s="25" t="n">
        <v>5150</v>
      </c>
      <c r="H17" s="19" t="inlineStr">
        <is>
          <t>Cancelled</t>
        </is>
      </c>
      <c r="I17" s="25" t="n">
        <v>0</v>
      </c>
      <c r="J17" s="26">
        <f>IF(Bookings[[#This Row],[Status]]="Cancelled",0,Bookings[[#This Row],[Carpet Sqft]]*Bookings[[#This Row],[Rate per Sqft]])</f>
        <v/>
      </c>
      <c r="K17" s="26">
        <f>MAX(0,Bookings[[#This Row],[Agreement Value]]-Bookings[[#This Row],[Amount Received]])</f>
        <v/>
      </c>
      <c r="L17" s="27">
        <f>IFERROR(Bookings[[#This Row],[Amount Received]]/Bookings[[#This Row],[Agreement Value]],0)</f>
        <v/>
      </c>
    </row>
    <row r="18">
      <c r="A18" s="19" t="inlineStr">
        <is>
          <t>RE-514</t>
        </is>
      </c>
      <c r="B18" s="19" t="inlineStr">
        <is>
          <t>Sambhaji Nagar</t>
        </is>
      </c>
      <c r="C18" s="19" t="inlineStr">
        <is>
          <t>2 BHK</t>
        </is>
      </c>
      <c r="D18" s="19" t="inlineStr">
        <is>
          <t>Online lead</t>
        </is>
      </c>
      <c r="E18" s="23" t="n">
        <v>46117</v>
      </c>
      <c r="F18" s="24" t="n">
        <v>644</v>
      </c>
      <c r="G18" s="25" t="n">
        <v>4650</v>
      </c>
      <c r="H18" s="19" t="inlineStr">
        <is>
          <t>Agreement done</t>
        </is>
      </c>
      <c r="I18" s="25" t="n">
        <v>1647000</v>
      </c>
      <c r="J18" s="26">
        <f>IF(Bookings[[#This Row],[Status]]="Cancelled",0,Bookings[[#This Row],[Carpet Sqft]]*Bookings[[#This Row],[Rate per Sqft]])</f>
        <v/>
      </c>
      <c r="K18" s="26">
        <f>MAX(0,Bookings[[#This Row],[Agreement Value]]-Bookings[[#This Row],[Amount Received]])</f>
        <v/>
      </c>
      <c r="L18" s="27">
        <f>IFERROR(Bookings[[#This Row],[Amount Received]]/Bookings[[#This Row],[Agreement Value]],0)</f>
        <v/>
      </c>
    </row>
    <row r="19">
      <c r="A19" s="19" t="inlineStr">
        <is>
          <t>RE-515</t>
        </is>
      </c>
      <c r="B19" s="19" t="inlineStr">
        <is>
          <t>Nagpur</t>
        </is>
      </c>
      <c r="C19" s="19" t="inlineStr">
        <is>
          <t>2 BHK</t>
        </is>
      </c>
      <c r="D19" s="19" t="inlineStr">
        <is>
          <t>Channel partner</t>
        </is>
      </c>
      <c r="E19" s="23" t="n">
        <v>46174</v>
      </c>
      <c r="F19" s="24" t="n">
        <v>626</v>
      </c>
      <c r="G19" s="25" t="n">
        <v>6200</v>
      </c>
      <c r="H19" s="19" t="inlineStr">
        <is>
          <t>Cancelled</t>
        </is>
      </c>
      <c r="I19" s="25" t="n">
        <v>0</v>
      </c>
      <c r="J19" s="26">
        <f>IF(Bookings[[#This Row],[Status]]="Cancelled",0,Bookings[[#This Row],[Carpet Sqft]]*Bookings[[#This Row],[Rate per Sqft]])</f>
        <v/>
      </c>
      <c r="K19" s="26">
        <f>MAX(0,Bookings[[#This Row],[Agreement Value]]-Bookings[[#This Row],[Amount Received]])</f>
        <v/>
      </c>
      <c r="L19" s="27">
        <f>IFERROR(Bookings[[#This Row],[Amount Received]]/Bookings[[#This Row],[Agreement Value]],0)</f>
        <v/>
      </c>
    </row>
    <row r="20">
      <c r="A20" s="19" t="inlineStr">
        <is>
          <t>RE-516</t>
        </is>
      </c>
      <c r="B20" s="19" t="inlineStr">
        <is>
          <t>Kolhapur</t>
        </is>
      </c>
      <c r="C20" s="19" t="inlineStr">
        <is>
          <t>Shop</t>
        </is>
      </c>
      <c r="D20" s="19" t="inlineStr">
        <is>
          <t>Walk-in</t>
        </is>
      </c>
      <c r="E20" s="23" t="n">
        <v>46218</v>
      </c>
      <c r="F20" s="24" t="n">
        <v>285</v>
      </c>
      <c r="G20" s="25" t="n">
        <v>4850</v>
      </c>
      <c r="H20" s="19" t="inlineStr">
        <is>
          <t>Agreement done</t>
        </is>
      </c>
      <c r="I20" s="25" t="n">
        <v>276000</v>
      </c>
      <c r="J20" s="26">
        <f>IF(Bookings[[#This Row],[Status]]="Cancelled",0,Bookings[[#This Row],[Carpet Sqft]]*Bookings[[#This Row],[Rate per Sqft]])</f>
        <v/>
      </c>
      <c r="K20" s="26">
        <f>MAX(0,Bookings[[#This Row],[Agreement Value]]-Bookings[[#This Row],[Amount Received]])</f>
        <v/>
      </c>
      <c r="L20" s="27">
        <f>IFERROR(Bookings[[#This Row],[Amount Received]]/Bookings[[#This Row],[Agreement Value]],0)</f>
        <v/>
      </c>
    </row>
    <row r="21">
      <c r="A21" s="19" t="inlineStr">
        <is>
          <t>RE-517</t>
        </is>
      </c>
      <c r="B21" s="19" t="inlineStr">
        <is>
          <t>Pune</t>
        </is>
      </c>
      <c r="C21" s="19" t="inlineStr">
        <is>
          <t>1 BHK</t>
        </is>
      </c>
      <c r="D21" s="19" t="inlineStr">
        <is>
          <t>Channel partner</t>
        </is>
      </c>
      <c r="E21" s="23" t="n">
        <v>46215</v>
      </c>
      <c r="F21" s="24" t="n">
        <v>476</v>
      </c>
      <c r="G21" s="25" t="n">
        <v>8550</v>
      </c>
      <c r="H21" s="19" t="inlineStr">
        <is>
          <t>Booked</t>
        </is>
      </c>
      <c r="I21" s="25" t="n">
        <v>610000</v>
      </c>
      <c r="J21" s="26">
        <f>IF(Bookings[[#This Row],[Status]]="Cancelled",0,Bookings[[#This Row],[Carpet Sqft]]*Bookings[[#This Row],[Rate per Sqft]])</f>
        <v/>
      </c>
      <c r="K21" s="26">
        <f>MAX(0,Bookings[[#This Row],[Agreement Value]]-Bookings[[#This Row],[Amount Received]])</f>
        <v/>
      </c>
      <c r="L21" s="27">
        <f>IFERROR(Bookings[[#This Row],[Amount Received]]/Bookings[[#This Row],[Agreement Value]],0)</f>
        <v/>
      </c>
    </row>
    <row r="22">
      <c r="A22" s="19" t="inlineStr">
        <is>
          <t>RE-518</t>
        </is>
      </c>
      <c r="B22" s="19" t="inlineStr">
        <is>
          <t>Sambhaji Nagar</t>
        </is>
      </c>
      <c r="C22" s="19" t="inlineStr">
        <is>
          <t>3 BHK</t>
        </is>
      </c>
      <c r="D22" s="19" t="inlineStr">
        <is>
          <t>Online lead</t>
        </is>
      </c>
      <c r="E22" s="23" t="n">
        <v>46113</v>
      </c>
      <c r="F22" s="24" t="n">
        <v>935</v>
      </c>
      <c r="G22" s="25" t="n">
        <v>4600</v>
      </c>
      <c r="H22" s="19" t="inlineStr">
        <is>
          <t>Agreement done</t>
        </is>
      </c>
      <c r="I22" s="25" t="n">
        <v>860000</v>
      </c>
      <c r="J22" s="26">
        <f>IF(Bookings[[#This Row],[Status]]="Cancelled",0,Bookings[[#This Row],[Carpet Sqft]]*Bookings[[#This Row],[Rate per Sqft]])</f>
        <v/>
      </c>
      <c r="K22" s="26">
        <f>MAX(0,Bookings[[#This Row],[Agreement Value]]-Bookings[[#This Row],[Amount Received]])</f>
        <v/>
      </c>
      <c r="L22" s="27">
        <f>IFERROR(Bookings[[#This Row],[Amount Received]]/Bookings[[#This Row],[Agreement Value]],0)</f>
        <v/>
      </c>
    </row>
    <row r="23">
      <c r="A23" s="19" t="inlineStr">
        <is>
          <t>RE-519</t>
        </is>
      </c>
      <c r="B23" s="19" t="inlineStr">
        <is>
          <t>Pune</t>
        </is>
      </c>
      <c r="C23" s="19" t="inlineStr">
        <is>
          <t>1 BHK</t>
        </is>
      </c>
      <c r="D23" s="19" t="inlineStr">
        <is>
          <t>Walk-in</t>
        </is>
      </c>
      <c r="E23" s="23" t="n">
        <v>46193</v>
      </c>
      <c r="F23" s="24" t="n">
        <v>447</v>
      </c>
      <c r="G23" s="25" t="n">
        <v>7850</v>
      </c>
      <c r="H23" s="19" t="inlineStr">
        <is>
          <t>Cancelled</t>
        </is>
      </c>
      <c r="I23" s="25" t="n">
        <v>0</v>
      </c>
      <c r="J23" s="26">
        <f>IF(Bookings[[#This Row],[Status]]="Cancelled",0,Bookings[[#This Row],[Carpet Sqft]]*Bookings[[#This Row],[Rate per Sqft]])</f>
        <v/>
      </c>
      <c r="K23" s="26">
        <f>MAX(0,Bookings[[#This Row],[Agreement Value]]-Bookings[[#This Row],[Amount Received]])</f>
        <v/>
      </c>
      <c r="L23" s="27">
        <f>IFERROR(Bookings[[#This Row],[Amount Received]]/Bookings[[#This Row],[Agreement Value]],0)</f>
        <v/>
      </c>
    </row>
    <row r="24">
      <c r="A24" s="19" t="inlineStr">
        <is>
          <t>RE-520</t>
        </is>
      </c>
      <c r="B24" s="19" t="inlineStr">
        <is>
          <t>Pune</t>
        </is>
      </c>
      <c r="C24" s="19" t="inlineStr">
        <is>
          <t>1 BHK</t>
        </is>
      </c>
      <c r="D24" s="19" t="inlineStr">
        <is>
          <t>Walk-in</t>
        </is>
      </c>
      <c r="E24" s="23" t="n">
        <v>46173</v>
      </c>
      <c r="F24" s="24" t="n">
        <v>471</v>
      </c>
      <c r="G24" s="25" t="n">
        <v>7900</v>
      </c>
      <c r="H24" s="19" t="inlineStr">
        <is>
          <t>Booked</t>
        </is>
      </c>
      <c r="I24" s="25" t="n">
        <v>372000</v>
      </c>
      <c r="J24" s="26">
        <f>IF(Bookings[[#This Row],[Status]]="Cancelled",0,Bookings[[#This Row],[Carpet Sqft]]*Bookings[[#This Row],[Rate per Sqft]])</f>
        <v/>
      </c>
      <c r="K24" s="26">
        <f>MAX(0,Bookings[[#This Row],[Agreement Value]]-Bookings[[#This Row],[Amount Received]])</f>
        <v/>
      </c>
      <c r="L24" s="27">
        <f>IFERROR(Bookings[[#This Row],[Amount Received]]/Bookings[[#This Row],[Agreement Value]],0)</f>
        <v/>
      </c>
    </row>
    <row r="25">
      <c r="A25" s="19" t="inlineStr">
        <is>
          <t>RE-521</t>
        </is>
      </c>
      <c r="B25" s="19" t="inlineStr">
        <is>
          <t>Pune</t>
        </is>
      </c>
      <c r="C25" s="19" t="inlineStr">
        <is>
          <t>2 BHK</t>
        </is>
      </c>
      <c r="D25" s="19" t="inlineStr">
        <is>
          <t>Online lead</t>
        </is>
      </c>
      <c r="E25" s="23" t="n">
        <v>46143</v>
      </c>
      <c r="F25" s="24" t="n">
        <v>754</v>
      </c>
      <c r="G25" s="25" t="n">
        <v>7600</v>
      </c>
      <c r="H25" s="19" t="inlineStr">
        <is>
          <t>Agreement done</t>
        </is>
      </c>
      <c r="I25" s="25" t="n">
        <v>3151000</v>
      </c>
      <c r="J25" s="26">
        <f>IF(Bookings[[#This Row],[Status]]="Cancelled",0,Bookings[[#This Row],[Carpet Sqft]]*Bookings[[#This Row],[Rate per Sqft]])</f>
        <v/>
      </c>
      <c r="K25" s="26">
        <f>MAX(0,Bookings[[#This Row],[Agreement Value]]-Bookings[[#This Row],[Amount Received]])</f>
        <v/>
      </c>
      <c r="L25" s="27">
        <f>IFERROR(Bookings[[#This Row],[Amount Received]]/Bookings[[#This Row],[Agreement Value]],0)</f>
        <v/>
      </c>
    </row>
    <row r="26">
      <c r="A26" s="19" t="inlineStr">
        <is>
          <t>RE-522</t>
        </is>
      </c>
      <c r="B26" s="19" t="inlineStr">
        <is>
          <t>Sambhaji Nagar</t>
        </is>
      </c>
      <c r="C26" s="19" t="inlineStr">
        <is>
          <t>2 BHK</t>
        </is>
      </c>
      <c r="D26" s="19" t="inlineStr">
        <is>
          <t>Walk-in</t>
        </is>
      </c>
      <c r="E26" s="23" t="n">
        <v>46180</v>
      </c>
      <c r="F26" s="24" t="n">
        <v>718</v>
      </c>
      <c r="G26" s="25" t="n">
        <v>5350</v>
      </c>
      <c r="H26" s="19" t="inlineStr">
        <is>
          <t>Booked</t>
        </is>
      </c>
      <c r="I26" s="25" t="n">
        <v>384000</v>
      </c>
      <c r="J26" s="26">
        <f>IF(Bookings[[#This Row],[Status]]="Cancelled",0,Bookings[[#This Row],[Carpet Sqft]]*Bookings[[#This Row],[Rate per Sqft]])</f>
        <v/>
      </c>
      <c r="K26" s="26">
        <f>MAX(0,Bookings[[#This Row],[Agreement Value]]-Bookings[[#This Row],[Amount Received]])</f>
        <v/>
      </c>
      <c r="L26" s="27">
        <f>IFERROR(Bookings[[#This Row],[Amount Received]]/Bookings[[#This Row],[Agreement Value]],0)</f>
        <v/>
      </c>
    </row>
    <row r="27">
      <c r="A27" s="19" t="inlineStr">
        <is>
          <t>RE-523</t>
        </is>
      </c>
      <c r="B27" s="19" t="inlineStr">
        <is>
          <t>Pune</t>
        </is>
      </c>
      <c r="C27" s="19" t="inlineStr">
        <is>
          <t>2 BHK</t>
        </is>
      </c>
      <c r="D27" s="19" t="inlineStr">
        <is>
          <t>Online lead</t>
        </is>
      </c>
      <c r="E27" s="23" t="n">
        <v>46258</v>
      </c>
      <c r="F27" s="24" t="n">
        <v>743</v>
      </c>
      <c r="G27" s="25" t="n">
        <v>7450</v>
      </c>
      <c r="H27" s="19" t="inlineStr">
        <is>
          <t>Booked</t>
        </is>
      </c>
      <c r="I27" s="25" t="n">
        <v>830000</v>
      </c>
      <c r="J27" s="26">
        <f>IF(Bookings[[#This Row],[Status]]="Cancelled",0,Bookings[[#This Row],[Carpet Sqft]]*Bookings[[#This Row],[Rate per Sqft]])</f>
        <v/>
      </c>
      <c r="K27" s="26">
        <f>MAX(0,Bookings[[#This Row],[Agreement Value]]-Bookings[[#This Row],[Amount Received]])</f>
        <v/>
      </c>
      <c r="L27" s="27">
        <f>IFERROR(Bookings[[#This Row],[Amount Received]]/Bookings[[#This Row],[Agreement Value]],0)</f>
        <v/>
      </c>
    </row>
    <row r="28">
      <c r="A28" s="19" t="inlineStr">
        <is>
          <t>RE-524</t>
        </is>
      </c>
      <c r="B28" s="19" t="inlineStr">
        <is>
          <t>Pune</t>
        </is>
      </c>
      <c r="C28" s="19" t="inlineStr">
        <is>
          <t>1 BHK</t>
        </is>
      </c>
      <c r="D28" s="19" t="inlineStr">
        <is>
          <t>Online lead</t>
        </is>
      </c>
      <c r="E28" s="23" t="n">
        <v>46128</v>
      </c>
      <c r="F28" s="24" t="n">
        <v>481</v>
      </c>
      <c r="G28" s="25" t="n">
        <v>8550</v>
      </c>
      <c r="H28" s="19" t="inlineStr">
        <is>
          <t>Cancelled</t>
        </is>
      </c>
      <c r="I28" s="25" t="n">
        <v>0</v>
      </c>
      <c r="J28" s="26">
        <f>IF(Bookings[[#This Row],[Status]]="Cancelled",0,Bookings[[#This Row],[Carpet Sqft]]*Bookings[[#This Row],[Rate per Sqft]])</f>
        <v/>
      </c>
      <c r="K28" s="26">
        <f>MAX(0,Bookings[[#This Row],[Agreement Value]]-Bookings[[#This Row],[Amount Received]])</f>
        <v/>
      </c>
      <c r="L28" s="27">
        <f>IFERROR(Bookings[[#This Row],[Amount Received]]/Bookings[[#This Row],[Agreement Value]],0)</f>
        <v/>
      </c>
    </row>
    <row r="29">
      <c r="A29" s="19" t="inlineStr">
        <is>
          <t>RE-525</t>
        </is>
      </c>
      <c r="B29" s="19" t="inlineStr">
        <is>
          <t>Solapur</t>
        </is>
      </c>
      <c r="C29" s="19" t="inlineStr">
        <is>
          <t>3 BHK</t>
        </is>
      </c>
      <c r="D29" s="19" t="inlineStr">
        <is>
          <t>Walk-in</t>
        </is>
      </c>
      <c r="E29" s="23" t="n">
        <v>46201</v>
      </c>
      <c r="F29" s="24" t="n">
        <v>919</v>
      </c>
      <c r="G29" s="25" t="n">
        <v>4600</v>
      </c>
      <c r="H29" s="19" t="inlineStr">
        <is>
          <t>Agreement done</t>
        </is>
      </c>
      <c r="I29" s="25" t="n">
        <v>2325000</v>
      </c>
      <c r="J29" s="26">
        <f>IF(Bookings[[#This Row],[Status]]="Cancelled",0,Bookings[[#This Row],[Carpet Sqft]]*Bookings[[#This Row],[Rate per Sqft]])</f>
        <v/>
      </c>
      <c r="K29" s="26">
        <f>MAX(0,Bookings[[#This Row],[Agreement Value]]-Bookings[[#This Row],[Amount Received]])</f>
        <v/>
      </c>
      <c r="L29" s="27">
        <f>IFERROR(Bookings[[#This Row],[Amount Received]]/Bookings[[#This Row],[Agreement Value]],0)</f>
        <v/>
      </c>
    </row>
    <row r="30">
      <c r="A30" s="19" t="inlineStr">
        <is>
          <t>RE-526</t>
        </is>
      </c>
      <c r="B30" s="19" t="inlineStr">
        <is>
          <t>Kolhapur</t>
        </is>
      </c>
      <c r="C30" s="19" t="inlineStr">
        <is>
          <t>2 BHK</t>
        </is>
      </c>
      <c r="D30" s="19" t="inlineStr">
        <is>
          <t>Referral</t>
        </is>
      </c>
      <c r="E30" s="23" t="n">
        <v>46123</v>
      </c>
      <c r="F30" s="24" t="n">
        <v>718</v>
      </c>
      <c r="G30" s="25" t="n">
        <v>5300</v>
      </c>
      <c r="H30" s="19" t="inlineStr">
        <is>
          <t>Booked</t>
        </is>
      </c>
      <c r="I30" s="25" t="n">
        <v>570000</v>
      </c>
      <c r="J30" s="26">
        <f>IF(Bookings[[#This Row],[Status]]="Cancelled",0,Bookings[[#This Row],[Carpet Sqft]]*Bookings[[#This Row],[Rate per Sqft]])</f>
        <v/>
      </c>
      <c r="K30" s="26">
        <f>MAX(0,Bookings[[#This Row],[Agreement Value]]-Bookings[[#This Row],[Amount Received]])</f>
        <v/>
      </c>
      <c r="L30" s="27">
        <f>IFERROR(Bookings[[#This Row],[Amount Received]]/Bookings[[#This Row],[Agreement Value]],0)</f>
        <v/>
      </c>
    </row>
    <row r="31">
      <c r="A31" s="19" t="inlineStr">
        <is>
          <t>RE-527</t>
        </is>
      </c>
      <c r="B31" s="19" t="inlineStr">
        <is>
          <t>Pune</t>
        </is>
      </c>
      <c r="C31" s="19" t="inlineStr">
        <is>
          <t>1 BHK</t>
        </is>
      </c>
      <c r="D31" s="19" t="inlineStr">
        <is>
          <t>Walk-in</t>
        </is>
      </c>
      <c r="E31" s="23" t="n">
        <v>46148</v>
      </c>
      <c r="F31" s="24" t="n">
        <v>455</v>
      </c>
      <c r="G31" s="25" t="n">
        <v>7800</v>
      </c>
      <c r="H31" s="19" t="inlineStr">
        <is>
          <t>Booked</t>
        </is>
      </c>
      <c r="I31" s="25" t="n">
        <v>354000</v>
      </c>
      <c r="J31" s="26">
        <f>IF(Bookings[[#This Row],[Status]]="Cancelled",0,Bookings[[#This Row],[Carpet Sqft]]*Bookings[[#This Row],[Rate per Sqft]])</f>
        <v/>
      </c>
      <c r="K31" s="26">
        <f>MAX(0,Bookings[[#This Row],[Agreement Value]]-Bookings[[#This Row],[Amount Received]])</f>
        <v/>
      </c>
      <c r="L31" s="27">
        <f>IFERROR(Bookings[[#This Row],[Amount Received]]/Bookings[[#This Row],[Agreement Value]],0)</f>
        <v/>
      </c>
    </row>
    <row r="32">
      <c r="A32" s="19" t="inlineStr">
        <is>
          <t>RE-528</t>
        </is>
      </c>
      <c r="B32" s="19" t="inlineStr">
        <is>
          <t>Pune</t>
        </is>
      </c>
      <c r="C32" s="19" t="inlineStr">
        <is>
          <t>2 BHK</t>
        </is>
      </c>
      <c r="D32" s="19" t="inlineStr">
        <is>
          <t>Online lead</t>
        </is>
      </c>
      <c r="E32" s="23" t="n">
        <v>46150</v>
      </c>
      <c r="F32" s="24" t="n">
        <v>693</v>
      </c>
      <c r="G32" s="25" t="n">
        <v>7700</v>
      </c>
      <c r="H32" s="19" t="inlineStr">
        <is>
          <t>Agreement done</t>
        </is>
      </c>
      <c r="I32" s="25" t="n">
        <v>2934000</v>
      </c>
      <c r="J32" s="26">
        <f>IF(Bookings[[#This Row],[Status]]="Cancelled",0,Bookings[[#This Row],[Carpet Sqft]]*Bookings[[#This Row],[Rate per Sqft]])</f>
        <v/>
      </c>
      <c r="K32" s="26">
        <f>MAX(0,Bookings[[#This Row],[Agreement Value]]-Bookings[[#This Row],[Amount Received]])</f>
        <v/>
      </c>
      <c r="L32" s="27">
        <f>IFERROR(Bookings[[#This Row],[Amount Received]]/Bookings[[#This Row],[Agreement Value]],0)</f>
        <v/>
      </c>
    </row>
    <row r="33">
      <c r="A33" s="19" t="inlineStr">
        <is>
          <t>RE-529</t>
        </is>
      </c>
      <c r="B33" s="19" t="inlineStr">
        <is>
          <t>Nagpur</t>
        </is>
      </c>
      <c r="C33" s="19" t="inlineStr">
        <is>
          <t>Shop</t>
        </is>
      </c>
      <c r="D33" s="19" t="inlineStr">
        <is>
          <t>Walk-in</t>
        </is>
      </c>
      <c r="E33" s="23" t="n">
        <v>46199</v>
      </c>
      <c r="F33" s="24" t="n">
        <v>398</v>
      </c>
      <c r="G33" s="25" t="n">
        <v>6200</v>
      </c>
      <c r="H33" s="19" t="inlineStr">
        <is>
          <t>Booked</t>
        </is>
      </c>
      <c r="I33" s="25" t="n">
        <v>246000</v>
      </c>
      <c r="J33" s="26">
        <f>IF(Bookings[[#This Row],[Status]]="Cancelled",0,Bookings[[#This Row],[Carpet Sqft]]*Bookings[[#This Row],[Rate per Sqft]])</f>
        <v/>
      </c>
      <c r="K33" s="26">
        <f>MAX(0,Bookings[[#This Row],[Agreement Value]]-Bookings[[#This Row],[Amount Received]])</f>
        <v/>
      </c>
      <c r="L33" s="27">
        <f>IFERROR(Bookings[[#This Row],[Amount Received]]/Bookings[[#This Row],[Agreement Value]],0)</f>
        <v/>
      </c>
    </row>
    <row r="34">
      <c r="A34" s="19" t="inlineStr">
        <is>
          <t>RE-530</t>
        </is>
      </c>
      <c r="B34" s="19" t="inlineStr">
        <is>
          <t>Kolhapur</t>
        </is>
      </c>
      <c r="C34" s="19" t="inlineStr">
        <is>
          <t>1 BHK</t>
        </is>
      </c>
      <c r="D34" s="19" t="inlineStr">
        <is>
          <t>Channel partner</t>
        </is>
      </c>
      <c r="E34" s="23" t="n">
        <v>46200</v>
      </c>
      <c r="F34" s="24" t="n">
        <v>507</v>
      </c>
      <c r="G34" s="25" t="n">
        <v>5450</v>
      </c>
      <c r="H34" s="19" t="inlineStr">
        <is>
          <t>Booked</t>
        </is>
      </c>
      <c r="I34" s="25" t="n">
        <v>414000</v>
      </c>
      <c r="J34" s="26">
        <f>IF(Bookings[[#This Row],[Status]]="Cancelled",0,Bookings[[#This Row],[Carpet Sqft]]*Bookings[[#This Row],[Rate per Sqft]])</f>
        <v/>
      </c>
      <c r="K34" s="26">
        <f>MAX(0,Bookings[[#This Row],[Agreement Value]]-Bookings[[#This Row],[Amount Received]])</f>
        <v/>
      </c>
      <c r="L34" s="27">
        <f>IFERROR(Bookings[[#This Row],[Amount Received]]/Bookings[[#This Row],[Agreement Value]],0)</f>
        <v/>
      </c>
    </row>
    <row r="35">
      <c r="A35" s="19" t="inlineStr">
        <is>
          <t>RE-531</t>
        </is>
      </c>
      <c r="B35" s="19" t="inlineStr">
        <is>
          <t>Pune</t>
        </is>
      </c>
      <c r="C35" s="19" t="inlineStr">
        <is>
          <t>3 BHK</t>
        </is>
      </c>
      <c r="D35" s="19" t="inlineStr">
        <is>
          <t>Online lead</t>
        </is>
      </c>
      <c r="E35" s="23" t="n">
        <v>46240</v>
      </c>
      <c r="F35" s="24" t="n">
        <v>1039</v>
      </c>
      <c r="G35" s="25" t="n">
        <v>8550</v>
      </c>
      <c r="H35" s="19" t="inlineStr">
        <is>
          <t>Agreement done</t>
        </is>
      </c>
      <c r="I35" s="25" t="n">
        <v>1776000</v>
      </c>
      <c r="J35" s="26">
        <f>IF(Bookings[[#This Row],[Status]]="Cancelled",0,Bookings[[#This Row],[Carpet Sqft]]*Bookings[[#This Row],[Rate per Sqft]])</f>
        <v/>
      </c>
      <c r="K35" s="26">
        <f>MAX(0,Bookings[[#This Row],[Agreement Value]]-Bookings[[#This Row],[Amount Received]])</f>
        <v/>
      </c>
      <c r="L35" s="27">
        <f>IFERROR(Bookings[[#This Row],[Amount Received]]/Bookings[[#This Row],[Agreement Value]],0)</f>
        <v/>
      </c>
    </row>
    <row r="36">
      <c r="A36" s="19" t="inlineStr">
        <is>
          <t>RE-532</t>
        </is>
      </c>
      <c r="B36" s="19" t="inlineStr">
        <is>
          <t>Nashik</t>
        </is>
      </c>
      <c r="C36" s="19" t="inlineStr">
        <is>
          <t>2 BHK</t>
        </is>
      </c>
      <c r="D36" s="19" t="inlineStr">
        <is>
          <t>Walk-in</t>
        </is>
      </c>
      <c r="E36" s="23" t="n">
        <v>46295</v>
      </c>
      <c r="F36" s="24" t="n">
        <v>639</v>
      </c>
      <c r="G36" s="25" t="n">
        <v>5100</v>
      </c>
      <c r="H36" s="19" t="inlineStr">
        <is>
          <t>Booked</t>
        </is>
      </c>
      <c r="I36" s="25" t="n">
        <v>325000</v>
      </c>
      <c r="J36" s="26">
        <f>IF(Bookings[[#This Row],[Status]]="Cancelled",0,Bookings[[#This Row],[Carpet Sqft]]*Bookings[[#This Row],[Rate per Sqft]])</f>
        <v/>
      </c>
      <c r="K36" s="26">
        <f>MAX(0,Bookings[[#This Row],[Agreement Value]]-Bookings[[#This Row],[Amount Received]])</f>
        <v/>
      </c>
      <c r="L36" s="27">
        <f>IFERROR(Bookings[[#This Row],[Amount Received]]/Bookings[[#This Row],[Agreement Value]],0)</f>
        <v/>
      </c>
    </row>
    <row r="37">
      <c r="A37" s="19" t="inlineStr">
        <is>
          <t>RE-533</t>
        </is>
      </c>
      <c r="B37" s="19" t="inlineStr">
        <is>
          <t>Sambhaji Nagar</t>
        </is>
      </c>
      <c r="C37" s="19" t="inlineStr">
        <is>
          <t>1 BHK</t>
        </is>
      </c>
      <c r="D37" s="19" t="inlineStr">
        <is>
          <t>Channel partner</t>
        </is>
      </c>
      <c r="E37" s="23" t="n">
        <v>46160</v>
      </c>
      <c r="F37" s="24" t="n">
        <v>487</v>
      </c>
      <c r="G37" s="25" t="n">
        <v>4750</v>
      </c>
      <c r="H37" s="19" t="inlineStr">
        <is>
          <t>Booked</t>
        </is>
      </c>
      <c r="I37" s="25" t="n">
        <v>346000</v>
      </c>
      <c r="J37" s="26">
        <f>IF(Bookings[[#This Row],[Status]]="Cancelled",0,Bookings[[#This Row],[Carpet Sqft]]*Bookings[[#This Row],[Rate per Sqft]])</f>
        <v/>
      </c>
      <c r="K37" s="26">
        <f>MAX(0,Bookings[[#This Row],[Agreement Value]]-Bookings[[#This Row],[Amount Received]])</f>
        <v/>
      </c>
      <c r="L37" s="27">
        <f>IFERROR(Bookings[[#This Row],[Amount Received]]/Bookings[[#This Row],[Agreement Value]],0)</f>
        <v/>
      </c>
    </row>
    <row r="38">
      <c r="A38" s="19" t="inlineStr">
        <is>
          <t>RE-534</t>
        </is>
      </c>
      <c r="B38" s="19" t="inlineStr">
        <is>
          <t>Kolhapur</t>
        </is>
      </c>
      <c r="C38" s="19" t="inlineStr">
        <is>
          <t>1 BHK</t>
        </is>
      </c>
      <c r="D38" s="19" t="inlineStr">
        <is>
          <t>Walk-in</t>
        </is>
      </c>
      <c r="E38" s="23" t="n">
        <v>46193</v>
      </c>
      <c r="F38" s="24" t="n">
        <v>441</v>
      </c>
      <c r="G38" s="25" t="n">
        <v>5300</v>
      </c>
      <c r="H38" s="19" t="inlineStr">
        <is>
          <t>Agreement done</t>
        </is>
      </c>
      <c r="I38" s="25" t="n">
        <v>1285000</v>
      </c>
      <c r="J38" s="26">
        <f>IF(Bookings[[#This Row],[Status]]="Cancelled",0,Bookings[[#This Row],[Carpet Sqft]]*Bookings[[#This Row],[Rate per Sqft]])</f>
        <v/>
      </c>
      <c r="K38" s="26">
        <f>MAX(0,Bookings[[#This Row],[Agreement Value]]-Bookings[[#This Row],[Amount Received]])</f>
        <v/>
      </c>
      <c r="L38" s="27">
        <f>IFERROR(Bookings[[#This Row],[Amount Received]]/Bookings[[#This Row],[Agreement Value]],0)</f>
        <v/>
      </c>
    </row>
    <row r="39">
      <c r="A39" s="19" t="inlineStr">
        <is>
          <t>RE-535</t>
        </is>
      </c>
      <c r="B39" s="19" t="inlineStr">
        <is>
          <t>Nagpur</t>
        </is>
      </c>
      <c r="C39" s="19" t="inlineStr">
        <is>
          <t>Shop</t>
        </is>
      </c>
      <c r="D39" s="19" t="inlineStr">
        <is>
          <t>Online lead</t>
        </is>
      </c>
      <c r="E39" s="23" t="n">
        <v>46195</v>
      </c>
      <c r="F39" s="24" t="n">
        <v>412</v>
      </c>
      <c r="G39" s="25" t="n">
        <v>5500</v>
      </c>
      <c r="H39" s="19" t="inlineStr">
        <is>
          <t>Booked</t>
        </is>
      </c>
      <c r="I39" s="25" t="n">
        <v>226000</v>
      </c>
      <c r="J39" s="26">
        <f>IF(Bookings[[#This Row],[Status]]="Cancelled",0,Bookings[[#This Row],[Carpet Sqft]]*Bookings[[#This Row],[Rate per Sqft]])</f>
        <v/>
      </c>
      <c r="K39" s="26">
        <f>MAX(0,Bookings[[#This Row],[Agreement Value]]-Bookings[[#This Row],[Amount Received]])</f>
        <v/>
      </c>
      <c r="L39" s="27">
        <f>IFERROR(Bookings[[#This Row],[Amount Received]]/Bookings[[#This Row],[Agreement Value]],0)</f>
        <v/>
      </c>
    </row>
    <row r="40">
      <c r="A40" s="19" t="inlineStr">
        <is>
          <t>RE-536</t>
        </is>
      </c>
      <c r="B40" s="19" t="inlineStr">
        <is>
          <t>Kolhapur</t>
        </is>
      </c>
      <c r="C40" s="19" t="inlineStr">
        <is>
          <t>3 BHK</t>
        </is>
      </c>
      <c r="D40" s="19" t="inlineStr">
        <is>
          <t>Walk-in</t>
        </is>
      </c>
      <c r="E40" s="23" t="n">
        <v>46203</v>
      </c>
      <c r="F40" s="24" t="n">
        <v>967</v>
      </c>
      <c r="G40" s="25" t="n">
        <v>4950</v>
      </c>
      <c r="H40" s="19" t="inlineStr">
        <is>
          <t>Agreement done</t>
        </is>
      </c>
      <c r="I40" s="25" t="n">
        <v>1675000</v>
      </c>
      <c r="J40" s="26">
        <f>IF(Bookings[[#This Row],[Status]]="Cancelled",0,Bookings[[#This Row],[Carpet Sqft]]*Bookings[[#This Row],[Rate per Sqft]])</f>
        <v/>
      </c>
      <c r="K40" s="26">
        <f>MAX(0,Bookings[[#This Row],[Agreement Value]]-Bookings[[#This Row],[Amount Received]])</f>
        <v/>
      </c>
      <c r="L40" s="27">
        <f>IFERROR(Bookings[[#This Row],[Amount Received]]/Bookings[[#This Row],[Agreement Value]],0)</f>
        <v/>
      </c>
    </row>
    <row r="41">
      <c r="A41" s="19" t="inlineStr">
        <is>
          <t>RE-537</t>
        </is>
      </c>
      <c r="B41" s="19" t="inlineStr">
        <is>
          <t>Kolhapur</t>
        </is>
      </c>
      <c r="C41" s="19" t="inlineStr">
        <is>
          <t>2 BHK</t>
        </is>
      </c>
      <c r="D41" s="19" t="inlineStr">
        <is>
          <t>Walk-in</t>
        </is>
      </c>
      <c r="E41" s="23" t="n">
        <v>46187</v>
      </c>
      <c r="F41" s="24" t="n">
        <v>632</v>
      </c>
      <c r="G41" s="25" t="n">
        <v>5150</v>
      </c>
      <c r="H41" s="19" t="inlineStr">
        <is>
          <t>Agreement done</t>
        </is>
      </c>
      <c r="I41" s="25" t="n">
        <v>1139000</v>
      </c>
      <c r="J41" s="26">
        <f>IF(Bookings[[#This Row],[Status]]="Cancelled",0,Bookings[[#This Row],[Carpet Sqft]]*Bookings[[#This Row],[Rate per Sqft]])</f>
        <v/>
      </c>
      <c r="K41" s="26">
        <f>MAX(0,Bookings[[#This Row],[Agreement Value]]-Bookings[[#This Row],[Amount Received]])</f>
        <v/>
      </c>
      <c r="L41" s="27">
        <f>IFERROR(Bookings[[#This Row],[Amount Received]]/Bookings[[#This Row],[Agreement Value]],0)</f>
        <v/>
      </c>
    </row>
    <row r="42">
      <c r="A42" s="19" t="inlineStr">
        <is>
          <t>RE-538</t>
        </is>
      </c>
      <c r="B42" s="19" t="inlineStr">
        <is>
          <t>Pune</t>
        </is>
      </c>
      <c r="C42" s="19" t="inlineStr">
        <is>
          <t>2 BHK</t>
        </is>
      </c>
      <c r="D42" s="19" t="inlineStr">
        <is>
          <t>Online lead</t>
        </is>
      </c>
      <c r="E42" s="23" t="n">
        <v>46184</v>
      </c>
      <c r="F42" s="24" t="n">
        <v>734</v>
      </c>
      <c r="G42" s="25" t="n">
        <v>8500</v>
      </c>
      <c r="H42" s="19" t="inlineStr">
        <is>
          <t>Booked</t>
        </is>
      </c>
      <c r="I42" s="25" t="n">
        <v>623000</v>
      </c>
      <c r="J42" s="26">
        <f>IF(Bookings[[#This Row],[Status]]="Cancelled",0,Bookings[[#This Row],[Carpet Sqft]]*Bookings[[#This Row],[Rate per Sqft]])</f>
        <v/>
      </c>
      <c r="K42" s="26">
        <f>MAX(0,Bookings[[#This Row],[Agreement Value]]-Bookings[[#This Row],[Amount Received]])</f>
        <v/>
      </c>
      <c r="L42" s="27">
        <f>IFERROR(Bookings[[#This Row],[Amount Received]]/Bookings[[#This Row],[Agreement Value]],0)</f>
        <v/>
      </c>
    </row>
    <row r="43">
      <c r="A43" s="19" t="inlineStr">
        <is>
          <t>RE-539</t>
        </is>
      </c>
      <c r="B43" s="19" t="inlineStr">
        <is>
          <t>Sambhaji Nagar</t>
        </is>
      </c>
      <c r="C43" s="19" t="inlineStr">
        <is>
          <t>2 BHK</t>
        </is>
      </c>
      <c r="D43" s="19" t="inlineStr">
        <is>
          <t>Channel partner</t>
        </is>
      </c>
      <c r="E43" s="23" t="n">
        <v>46202</v>
      </c>
      <c r="F43" s="24" t="n">
        <v>730</v>
      </c>
      <c r="G43" s="25" t="n">
        <v>5150</v>
      </c>
      <c r="H43" s="19" t="inlineStr">
        <is>
          <t>Booked</t>
        </is>
      </c>
      <c r="I43" s="25" t="n">
        <v>375000</v>
      </c>
      <c r="J43" s="26">
        <f>IF(Bookings[[#This Row],[Status]]="Cancelled",0,Bookings[[#This Row],[Carpet Sqft]]*Bookings[[#This Row],[Rate per Sqft]])</f>
        <v/>
      </c>
      <c r="K43" s="26">
        <f>MAX(0,Bookings[[#This Row],[Agreement Value]]-Bookings[[#This Row],[Amount Received]])</f>
        <v/>
      </c>
      <c r="L43" s="27">
        <f>IFERROR(Bookings[[#This Row],[Amount Received]]/Bookings[[#This Row],[Agreement Value]],0)</f>
        <v/>
      </c>
    </row>
    <row r="44">
      <c r="A44" s="19" t="inlineStr">
        <is>
          <t>RE-540</t>
        </is>
      </c>
      <c r="B44" s="19" t="inlineStr">
        <is>
          <t>Sambhaji Nagar</t>
        </is>
      </c>
      <c r="C44" s="19" t="inlineStr">
        <is>
          <t>2 BHK</t>
        </is>
      </c>
      <c r="D44" s="19" t="inlineStr">
        <is>
          <t>Channel partner</t>
        </is>
      </c>
      <c r="E44" s="23" t="n">
        <v>46257</v>
      </c>
      <c r="F44" s="24" t="n">
        <v>646</v>
      </c>
      <c r="G44" s="25" t="n">
        <v>4900</v>
      </c>
      <c r="H44" s="19" t="inlineStr">
        <is>
          <t>Booked</t>
        </is>
      </c>
      <c r="I44" s="25" t="n">
        <v>474000</v>
      </c>
      <c r="J44" s="26">
        <f>IF(Bookings[[#This Row],[Status]]="Cancelled",0,Bookings[[#This Row],[Carpet Sqft]]*Bookings[[#This Row],[Rate per Sqft]])</f>
        <v/>
      </c>
      <c r="K44" s="26">
        <f>MAX(0,Bookings[[#This Row],[Agreement Value]]-Bookings[[#This Row],[Amount Received]])</f>
        <v/>
      </c>
      <c r="L44" s="27">
        <f>IFERROR(Bookings[[#This Row],[Amount Received]]/Bookings[[#This Row],[Agreement Value]],0)</f>
        <v/>
      </c>
    </row>
    <row r="45">
      <c r="A45" s="19" t="inlineStr">
        <is>
          <t>RE-541</t>
        </is>
      </c>
      <c r="B45" s="19" t="inlineStr">
        <is>
          <t>Pune</t>
        </is>
      </c>
      <c r="C45" s="19" t="inlineStr">
        <is>
          <t>2 BHK</t>
        </is>
      </c>
      <c r="D45" s="19" t="inlineStr">
        <is>
          <t>Online lead</t>
        </is>
      </c>
      <c r="E45" s="23" t="n">
        <v>46262</v>
      </c>
      <c r="F45" s="24" t="n">
        <v>698</v>
      </c>
      <c r="G45" s="25" t="n">
        <v>8200</v>
      </c>
      <c r="H45" s="19" t="inlineStr">
        <is>
          <t>Booked</t>
        </is>
      </c>
      <c r="I45" s="25" t="n">
        <v>572000</v>
      </c>
      <c r="J45" s="26">
        <f>IF(Bookings[[#This Row],[Status]]="Cancelled",0,Bookings[[#This Row],[Carpet Sqft]]*Bookings[[#This Row],[Rate per Sqft]])</f>
        <v/>
      </c>
      <c r="K45" s="26">
        <f>MAX(0,Bookings[[#This Row],[Agreement Value]]-Bookings[[#This Row],[Amount Received]])</f>
        <v/>
      </c>
      <c r="L45" s="27">
        <f>IFERROR(Bookings[[#This Row],[Amount Received]]/Bookings[[#This Row],[Agreement Value]],0)</f>
        <v/>
      </c>
    </row>
    <row r="46">
      <c r="A46" s="19" t="inlineStr">
        <is>
          <t>RE-542</t>
        </is>
      </c>
      <c r="B46" s="19" t="inlineStr">
        <is>
          <t>Nagpur</t>
        </is>
      </c>
      <c r="C46" s="19" t="inlineStr">
        <is>
          <t>2 BHK</t>
        </is>
      </c>
      <c r="D46" s="19" t="inlineStr">
        <is>
          <t>Online lead</t>
        </is>
      </c>
      <c r="E46" s="23" t="n">
        <v>46295</v>
      </c>
      <c r="F46" s="24" t="n">
        <v>625</v>
      </c>
      <c r="G46" s="25" t="n">
        <v>5650</v>
      </c>
      <c r="H46" s="19" t="inlineStr">
        <is>
          <t>Booked</t>
        </is>
      </c>
      <c r="I46" s="25" t="n">
        <v>353000</v>
      </c>
      <c r="J46" s="26">
        <f>IF(Bookings[[#This Row],[Status]]="Cancelled",0,Bookings[[#This Row],[Carpet Sqft]]*Bookings[[#This Row],[Rate per Sqft]])</f>
        <v/>
      </c>
      <c r="K46" s="26">
        <f>MAX(0,Bookings[[#This Row],[Agreement Value]]-Bookings[[#This Row],[Amount Received]])</f>
        <v/>
      </c>
      <c r="L46" s="27">
        <f>IFERROR(Bookings[[#This Row],[Amount Received]]/Bookings[[#This Row],[Agreement Value]],0)</f>
        <v/>
      </c>
    </row>
    <row r="47">
      <c r="A47" s="19" t="inlineStr">
        <is>
          <t>RE-543</t>
        </is>
      </c>
      <c r="B47" s="19" t="inlineStr">
        <is>
          <t>Kolhapur</t>
        </is>
      </c>
      <c r="C47" s="19" t="inlineStr">
        <is>
          <t>2 BHK</t>
        </is>
      </c>
      <c r="D47" s="19" t="inlineStr">
        <is>
          <t>Walk-in</t>
        </is>
      </c>
      <c r="E47" s="23" t="n">
        <v>46260</v>
      </c>
      <c r="F47" s="24" t="n">
        <v>621</v>
      </c>
      <c r="G47" s="25" t="n">
        <v>5200</v>
      </c>
      <c r="H47" s="19" t="inlineStr">
        <is>
          <t>Agreement done</t>
        </is>
      </c>
      <c r="I47" s="25" t="n">
        <v>1776000</v>
      </c>
      <c r="J47" s="26">
        <f>IF(Bookings[[#This Row],[Status]]="Cancelled",0,Bookings[[#This Row],[Carpet Sqft]]*Bookings[[#This Row],[Rate per Sqft]])</f>
        <v/>
      </c>
      <c r="K47" s="26">
        <f>MAX(0,Bookings[[#This Row],[Agreement Value]]-Bookings[[#This Row],[Amount Received]])</f>
        <v/>
      </c>
      <c r="L47" s="27">
        <f>IFERROR(Bookings[[#This Row],[Amount Received]]/Bookings[[#This Row],[Agreement Value]],0)</f>
        <v/>
      </c>
    </row>
    <row r="48">
      <c r="A48" s="19" t="inlineStr">
        <is>
          <t>RE-544</t>
        </is>
      </c>
      <c r="B48" s="19" t="inlineStr">
        <is>
          <t>Nagpur</t>
        </is>
      </c>
      <c r="C48" s="19" t="inlineStr">
        <is>
          <t>2 BHK</t>
        </is>
      </c>
      <c r="D48" s="19" t="inlineStr">
        <is>
          <t>Channel partner</t>
        </is>
      </c>
      <c r="E48" s="23" t="n">
        <v>46250</v>
      </c>
      <c r="F48" s="24" t="n">
        <v>646</v>
      </c>
      <c r="G48" s="25" t="n">
        <v>5550</v>
      </c>
      <c r="H48" s="19" t="inlineStr">
        <is>
          <t>Agreement done</t>
        </is>
      </c>
      <c r="I48" s="25" t="n">
        <v>1971000</v>
      </c>
      <c r="J48" s="26">
        <f>IF(Bookings[[#This Row],[Status]]="Cancelled",0,Bookings[[#This Row],[Carpet Sqft]]*Bookings[[#This Row],[Rate per Sqft]])</f>
        <v/>
      </c>
      <c r="K48" s="26">
        <f>MAX(0,Bookings[[#This Row],[Agreement Value]]-Bookings[[#This Row],[Amount Received]])</f>
        <v/>
      </c>
      <c r="L48" s="27">
        <f>IFERROR(Bookings[[#This Row],[Amount Received]]/Bookings[[#This Row],[Agreement Value]],0)</f>
        <v/>
      </c>
    </row>
    <row r="49">
      <c r="A49" s="19" t="inlineStr">
        <is>
          <t>RE-545</t>
        </is>
      </c>
      <c r="B49" s="19" t="inlineStr">
        <is>
          <t>Pune</t>
        </is>
      </c>
      <c r="C49" s="19" t="inlineStr">
        <is>
          <t>2 BHK</t>
        </is>
      </c>
      <c r="D49" s="19" t="inlineStr">
        <is>
          <t>Channel partner</t>
        </is>
      </c>
      <c r="E49" s="23" t="n">
        <v>46255</v>
      </c>
      <c r="F49" s="24" t="n">
        <v>707</v>
      </c>
      <c r="G49" s="25" t="n">
        <v>8300</v>
      </c>
      <c r="H49" s="19" t="inlineStr">
        <is>
          <t>Agreement done</t>
        </is>
      </c>
      <c r="I49" s="25" t="n">
        <v>2640000</v>
      </c>
      <c r="J49" s="26">
        <f>IF(Bookings[[#This Row],[Status]]="Cancelled",0,Bookings[[#This Row],[Carpet Sqft]]*Bookings[[#This Row],[Rate per Sqft]])</f>
        <v/>
      </c>
      <c r="K49" s="26">
        <f>MAX(0,Bookings[[#This Row],[Agreement Value]]-Bookings[[#This Row],[Amount Received]])</f>
        <v/>
      </c>
      <c r="L49" s="27">
        <f>IFERROR(Bookings[[#This Row],[Amount Received]]/Bookings[[#This Row],[Agreement Value]],0)</f>
        <v/>
      </c>
    </row>
    <row r="50">
      <c r="A50" s="19" t="inlineStr">
        <is>
          <t>RE-546</t>
        </is>
      </c>
      <c r="B50" s="19" t="inlineStr">
        <is>
          <t>Sambhaji Nagar</t>
        </is>
      </c>
      <c r="C50" s="19" t="inlineStr">
        <is>
          <t>3 BHK</t>
        </is>
      </c>
      <c r="D50" s="19" t="inlineStr">
        <is>
          <t>Walk-in</t>
        </is>
      </c>
      <c r="E50" s="23" t="n">
        <v>46169</v>
      </c>
      <c r="F50" s="24" t="n">
        <v>984</v>
      </c>
      <c r="G50" s="25" t="n">
        <v>4550</v>
      </c>
      <c r="H50" s="19" t="inlineStr">
        <is>
          <t>Agreement done</t>
        </is>
      </c>
      <c r="I50" s="25" t="n">
        <v>2014000</v>
      </c>
      <c r="J50" s="26">
        <f>IF(Bookings[[#This Row],[Status]]="Cancelled",0,Bookings[[#This Row],[Carpet Sqft]]*Bookings[[#This Row],[Rate per Sqft]])</f>
        <v/>
      </c>
      <c r="K50" s="26">
        <f>MAX(0,Bookings[[#This Row],[Agreement Value]]-Bookings[[#This Row],[Amount Received]])</f>
        <v/>
      </c>
      <c r="L50" s="27">
        <f>IFERROR(Bookings[[#This Row],[Amount Received]]/Bookings[[#This Row],[Agreement Value]],0)</f>
        <v/>
      </c>
    </row>
    <row r="51">
      <c r="A51" s="19" t="inlineStr">
        <is>
          <t>RE-547</t>
        </is>
      </c>
      <c r="B51" s="19" t="inlineStr">
        <is>
          <t>Sambhaji Nagar</t>
        </is>
      </c>
      <c r="C51" s="19" t="inlineStr">
        <is>
          <t>3 BHK</t>
        </is>
      </c>
      <c r="D51" s="19" t="inlineStr">
        <is>
          <t>Referral</t>
        </is>
      </c>
      <c r="E51" s="23" t="n">
        <v>46172</v>
      </c>
      <c r="F51" s="24" t="n">
        <v>1036</v>
      </c>
      <c r="G51" s="25" t="n">
        <v>4850</v>
      </c>
      <c r="H51" s="19" t="inlineStr">
        <is>
          <t>Booked</t>
        </is>
      </c>
      <c r="I51" s="25" t="n">
        <v>753000</v>
      </c>
      <c r="J51" s="26">
        <f>IF(Bookings[[#This Row],[Status]]="Cancelled",0,Bookings[[#This Row],[Carpet Sqft]]*Bookings[[#This Row],[Rate per Sqft]])</f>
        <v/>
      </c>
      <c r="K51" s="26">
        <f>MAX(0,Bookings[[#This Row],[Agreement Value]]-Bookings[[#This Row],[Amount Received]])</f>
        <v/>
      </c>
      <c r="L51" s="27">
        <f>IFERROR(Bookings[[#This Row],[Amount Received]]/Bookings[[#This Row],[Agreement Value]],0)</f>
        <v/>
      </c>
    </row>
    <row r="52">
      <c r="A52" s="19" t="inlineStr">
        <is>
          <t>RE-548</t>
        </is>
      </c>
      <c r="B52" s="19" t="inlineStr">
        <is>
          <t>Kolhapur</t>
        </is>
      </c>
      <c r="C52" s="19" t="inlineStr">
        <is>
          <t>1 BHK</t>
        </is>
      </c>
      <c r="D52" s="19" t="inlineStr">
        <is>
          <t>Walk-in</t>
        </is>
      </c>
      <c r="E52" s="23" t="n">
        <v>46183</v>
      </c>
      <c r="F52" s="24" t="n">
        <v>482</v>
      </c>
      <c r="G52" s="25" t="n">
        <v>4800</v>
      </c>
      <c r="H52" s="19" t="inlineStr">
        <is>
          <t>Cancelled</t>
        </is>
      </c>
      <c r="I52" s="25" t="n">
        <v>0</v>
      </c>
      <c r="J52" s="26">
        <f>IF(Bookings[[#This Row],[Status]]="Cancelled",0,Bookings[[#This Row],[Carpet Sqft]]*Bookings[[#This Row],[Rate per Sqft]])</f>
        <v/>
      </c>
      <c r="K52" s="26">
        <f>MAX(0,Bookings[[#This Row],[Agreement Value]]-Bookings[[#This Row],[Amount Received]])</f>
        <v/>
      </c>
      <c r="L52" s="27">
        <f>IFERROR(Bookings[[#This Row],[Amount Received]]/Bookings[[#This Row],[Agreement Value]],0)</f>
        <v/>
      </c>
    </row>
    <row r="53">
      <c r="A53" s="19" t="inlineStr">
        <is>
          <t>RE-549</t>
        </is>
      </c>
      <c r="B53" s="19" t="inlineStr">
        <is>
          <t>Nashik</t>
        </is>
      </c>
      <c r="C53" s="19" t="inlineStr">
        <is>
          <t>3 BHK</t>
        </is>
      </c>
      <c r="D53" s="19" t="inlineStr">
        <is>
          <t>Channel partner</t>
        </is>
      </c>
      <c r="E53" s="23" t="n">
        <v>46116</v>
      </c>
      <c r="F53" s="24" t="n">
        <v>989</v>
      </c>
      <c r="G53" s="25" t="n">
        <v>5000</v>
      </c>
      <c r="H53" s="19" t="inlineStr">
        <is>
          <t>Booked</t>
        </is>
      </c>
      <c r="I53" s="25" t="n">
        <v>494000</v>
      </c>
      <c r="J53" s="26">
        <f>IF(Bookings[[#This Row],[Status]]="Cancelled",0,Bookings[[#This Row],[Carpet Sqft]]*Bookings[[#This Row],[Rate per Sqft]])</f>
        <v/>
      </c>
      <c r="K53" s="26">
        <f>MAX(0,Bookings[[#This Row],[Agreement Value]]-Bookings[[#This Row],[Amount Received]])</f>
        <v/>
      </c>
      <c r="L53" s="27">
        <f>IFERROR(Bookings[[#This Row],[Amount Received]]/Bookings[[#This Row],[Agreement Value]],0)</f>
        <v/>
      </c>
    </row>
    <row r="54">
      <c r="A54" s="19" t="inlineStr">
        <is>
          <t>RE-550</t>
        </is>
      </c>
      <c r="B54" s="19" t="inlineStr">
        <is>
          <t>Nashik</t>
        </is>
      </c>
      <c r="C54" s="19" t="inlineStr">
        <is>
          <t>1 BHK</t>
        </is>
      </c>
      <c r="D54" s="19" t="inlineStr">
        <is>
          <t>Referral</t>
        </is>
      </c>
      <c r="E54" s="23" t="n">
        <v>46147</v>
      </c>
      <c r="F54" s="24" t="n">
        <v>438</v>
      </c>
      <c r="G54" s="25" t="n">
        <v>5650</v>
      </c>
      <c r="H54" s="19" t="inlineStr">
        <is>
          <t>Booked</t>
        </is>
      </c>
      <c r="I54" s="25" t="n">
        <v>371000</v>
      </c>
      <c r="J54" s="26">
        <f>IF(Bookings[[#This Row],[Status]]="Cancelled",0,Bookings[[#This Row],[Carpet Sqft]]*Bookings[[#This Row],[Rate per Sqft]])</f>
        <v/>
      </c>
      <c r="K54" s="26">
        <f>MAX(0,Bookings[[#This Row],[Agreement Value]]-Bookings[[#This Row],[Amount Received]])</f>
        <v/>
      </c>
      <c r="L54" s="27">
        <f>IFERROR(Bookings[[#This Row],[Amount Received]]/Bookings[[#This Row],[Agreement Value]],0)</f>
        <v/>
      </c>
    </row>
    <row r="55">
      <c r="A55" s="21" t="n"/>
      <c r="B55" s="21" t="n"/>
      <c r="C55" s="21" t="n"/>
      <c r="D55" s="21" t="n"/>
      <c r="E55" s="28" t="n"/>
      <c r="F55" s="29" t="n"/>
      <c r="G55" s="30" t="n"/>
      <c r="H55" s="21" t="n"/>
      <c r="I55" s="30" t="n"/>
    </row>
    <row r="56">
      <c r="A56" s="21" t="n"/>
      <c r="B56" s="21" t="n"/>
      <c r="C56" s="21" t="n"/>
      <c r="D56" s="21" t="n"/>
      <c r="E56" s="28" t="n"/>
      <c r="F56" s="29" t="n"/>
      <c r="G56" s="30" t="n"/>
      <c r="H56" s="21" t="n"/>
      <c r="I56" s="30" t="n"/>
    </row>
    <row r="57">
      <c r="A57" s="21" t="n"/>
      <c r="B57" s="21" t="n"/>
      <c r="C57" s="21" t="n"/>
      <c r="D57" s="21" t="n"/>
      <c r="E57" s="28" t="n"/>
      <c r="F57" s="29" t="n"/>
      <c r="G57" s="30" t="n"/>
      <c r="H57" s="21" t="n"/>
      <c r="I57" s="30" t="n"/>
    </row>
    <row r="58">
      <c r="A58" s="21" t="n"/>
      <c r="B58" s="21" t="n"/>
      <c r="C58" s="21" t="n"/>
      <c r="D58" s="21" t="n"/>
      <c r="E58" s="28" t="n"/>
      <c r="F58" s="29" t="n"/>
      <c r="G58" s="30" t="n"/>
      <c r="H58" s="21" t="n"/>
      <c r="I58" s="30" t="n"/>
    </row>
    <row r="59">
      <c r="A59" s="21" t="n"/>
      <c r="B59" s="21" t="n"/>
      <c r="C59" s="21" t="n"/>
      <c r="D59" s="21" t="n"/>
      <c r="E59" s="28" t="n"/>
      <c r="F59" s="29" t="n"/>
      <c r="G59" s="30" t="n"/>
      <c r="H59" s="21" t="n"/>
      <c r="I59" s="30" t="n"/>
    </row>
    <row r="60">
      <c r="A60" s="21" t="n"/>
      <c r="B60" s="21" t="n"/>
      <c r="C60" s="21" t="n"/>
      <c r="D60" s="21" t="n"/>
      <c r="E60" s="28" t="n"/>
      <c r="F60" s="29" t="n"/>
      <c r="G60" s="30" t="n"/>
      <c r="H60" s="21" t="n"/>
      <c r="I60" s="30" t="n"/>
    </row>
    <row r="61">
      <c r="A61" s="21" t="n"/>
      <c r="B61" s="21" t="n"/>
      <c r="C61" s="21" t="n"/>
      <c r="D61" s="21" t="n"/>
      <c r="E61" s="28" t="n"/>
      <c r="F61" s="29" t="n"/>
      <c r="G61" s="30" t="n"/>
      <c r="H61" s="21" t="n"/>
      <c r="I61" s="30" t="n"/>
    </row>
    <row r="62">
      <c r="A62" s="21" t="n"/>
      <c r="B62" s="21" t="n"/>
      <c r="C62" s="21" t="n"/>
      <c r="D62" s="21" t="n"/>
      <c r="E62" s="28" t="n"/>
      <c r="F62" s="29" t="n"/>
      <c r="G62" s="30" t="n"/>
      <c r="H62" s="21" t="n"/>
      <c r="I62" s="30" t="n"/>
    </row>
    <row r="63">
      <c r="A63" s="21" t="n"/>
      <c r="B63" s="21" t="n"/>
      <c r="C63" s="21" t="n"/>
      <c r="D63" s="21" t="n"/>
      <c r="E63" s="28" t="n"/>
      <c r="F63" s="29" t="n"/>
      <c r="G63" s="30" t="n"/>
      <c r="H63" s="21" t="n"/>
      <c r="I63" s="30" t="n"/>
    </row>
    <row r="64">
      <c r="A64" s="21" t="n"/>
      <c r="B64" s="21" t="n"/>
      <c r="C64" s="21" t="n"/>
      <c r="D64" s="21" t="n"/>
      <c r="E64" s="28" t="n"/>
      <c r="F64" s="29" t="n"/>
      <c r="G64" s="30" t="n"/>
      <c r="H64" s="21" t="n"/>
      <c r="I64" s="30" t="n"/>
    </row>
    <row r="65">
      <c r="A65" s="21" t="n"/>
      <c r="B65" s="21" t="n"/>
      <c r="C65" s="21" t="n"/>
      <c r="D65" s="21" t="n"/>
      <c r="E65" s="28" t="n"/>
      <c r="F65" s="29" t="n"/>
      <c r="G65" s="30" t="n"/>
      <c r="H65" s="21" t="n"/>
      <c r="I65" s="30" t="n"/>
    </row>
    <row r="66">
      <c r="A66" s="21" t="n"/>
      <c r="B66" s="21" t="n"/>
      <c r="C66" s="21" t="n"/>
      <c r="D66" s="21" t="n"/>
      <c r="E66" s="28" t="n"/>
      <c r="F66" s="29" t="n"/>
      <c r="G66" s="30" t="n"/>
      <c r="H66" s="21" t="n"/>
      <c r="I66" s="30" t="n"/>
    </row>
    <row r="67">
      <c r="A67" s="21" t="n"/>
      <c r="B67" s="21" t="n"/>
      <c r="C67" s="21" t="n"/>
      <c r="D67" s="21" t="n"/>
      <c r="E67" s="28" t="n"/>
      <c r="F67" s="29" t="n"/>
      <c r="G67" s="30" t="n"/>
      <c r="H67" s="21" t="n"/>
      <c r="I67" s="30" t="n"/>
    </row>
    <row r="68">
      <c r="A68" s="21" t="n"/>
      <c r="B68" s="21" t="n"/>
      <c r="C68" s="21" t="n"/>
      <c r="D68" s="21" t="n"/>
      <c r="E68" s="28" t="n"/>
      <c r="F68" s="29" t="n"/>
      <c r="G68" s="30" t="n"/>
      <c r="H68" s="21" t="n"/>
      <c r="I68" s="30" t="n"/>
    </row>
    <row r="69">
      <c r="A69" s="21" t="n"/>
      <c r="B69" s="21" t="n"/>
      <c r="C69" s="21" t="n"/>
      <c r="D69" s="21" t="n"/>
      <c r="E69" s="28" t="n"/>
      <c r="F69" s="29" t="n"/>
      <c r="G69" s="30" t="n"/>
      <c r="H69" s="21" t="n"/>
      <c r="I69" s="30" t="n"/>
    </row>
    <row r="70">
      <c r="A70" s="21" t="n"/>
      <c r="B70" s="21" t="n"/>
      <c r="C70" s="21" t="n"/>
      <c r="D70" s="21" t="n"/>
      <c r="E70" s="28" t="n"/>
      <c r="F70" s="29" t="n"/>
      <c r="G70" s="30" t="n"/>
      <c r="H70" s="21" t="n"/>
      <c r="I70" s="30" t="n"/>
    </row>
    <row r="71">
      <c r="A71" s="21" t="n"/>
      <c r="B71" s="21" t="n"/>
      <c r="C71" s="21" t="n"/>
      <c r="D71" s="21" t="n"/>
      <c r="E71" s="28" t="n"/>
      <c r="F71" s="29" t="n"/>
      <c r="G71" s="30" t="n"/>
      <c r="H71" s="21" t="n"/>
      <c r="I71" s="30" t="n"/>
    </row>
    <row r="72">
      <c r="A72" s="21" t="n"/>
      <c r="B72" s="21" t="n"/>
      <c r="C72" s="21" t="n"/>
      <c r="D72" s="21" t="n"/>
      <c r="E72" s="28" t="n"/>
      <c r="F72" s="29" t="n"/>
      <c r="G72" s="30" t="n"/>
      <c r="H72" s="21" t="n"/>
      <c r="I72" s="30" t="n"/>
    </row>
    <row r="73">
      <c r="A73" s="21" t="n"/>
      <c r="B73" s="21" t="n"/>
      <c r="C73" s="21" t="n"/>
      <c r="D73" s="21" t="n"/>
      <c r="E73" s="28" t="n"/>
      <c r="F73" s="29" t="n"/>
      <c r="G73" s="30" t="n"/>
      <c r="H73" s="21" t="n"/>
      <c r="I73" s="30" t="n"/>
    </row>
    <row r="74">
      <c r="A74" s="21" t="n"/>
      <c r="B74" s="21" t="n"/>
      <c r="C74" s="21" t="n"/>
      <c r="D74" s="21" t="n"/>
      <c r="E74" s="28" t="n"/>
      <c r="F74" s="29" t="n"/>
      <c r="G74" s="30" t="n"/>
      <c r="H74" s="21" t="n"/>
      <c r="I74" s="30" t="n"/>
    </row>
    <row r="75">
      <c r="A75" s="21" t="n"/>
      <c r="B75" s="21" t="n"/>
      <c r="C75" s="21" t="n"/>
      <c r="D75" s="21" t="n"/>
      <c r="E75" s="28" t="n"/>
      <c r="F75" s="29" t="n"/>
      <c r="G75" s="30" t="n"/>
      <c r="H75" s="21" t="n"/>
      <c r="I75" s="30" t="n"/>
    </row>
    <row r="76">
      <c r="A76" s="21" t="n"/>
      <c r="B76" s="21" t="n"/>
      <c r="C76" s="21" t="n"/>
      <c r="D76" s="21" t="n"/>
      <c r="E76" s="28" t="n"/>
      <c r="F76" s="29" t="n"/>
      <c r="G76" s="30" t="n"/>
      <c r="H76" s="21" t="n"/>
      <c r="I76" s="30" t="n"/>
    </row>
    <row r="77">
      <c r="A77" s="21" t="n"/>
      <c r="B77" s="21" t="n"/>
      <c r="C77" s="21" t="n"/>
      <c r="D77" s="21" t="n"/>
      <c r="E77" s="28" t="n"/>
      <c r="F77" s="29" t="n"/>
      <c r="G77" s="30" t="n"/>
      <c r="H77" s="21" t="n"/>
      <c r="I77" s="30" t="n"/>
    </row>
    <row r="78">
      <c r="A78" s="21" t="n"/>
      <c r="B78" s="21" t="n"/>
      <c r="C78" s="21" t="n"/>
      <c r="D78" s="21" t="n"/>
      <c r="E78" s="28" t="n"/>
      <c r="F78" s="29" t="n"/>
      <c r="G78" s="30" t="n"/>
      <c r="H78" s="21" t="n"/>
      <c r="I78" s="30" t="n"/>
    </row>
    <row r="79">
      <c r="A79" s="21" t="n"/>
      <c r="B79" s="21" t="n"/>
      <c r="C79" s="21" t="n"/>
      <c r="D79" s="21" t="n"/>
      <c r="E79" s="28" t="n"/>
      <c r="F79" s="29" t="n"/>
      <c r="G79" s="30" t="n"/>
      <c r="H79" s="21" t="n"/>
      <c r="I79" s="30" t="n"/>
    </row>
    <row r="80">
      <c r="A80" s="21" t="n"/>
      <c r="B80" s="21" t="n"/>
      <c r="C80" s="21" t="n"/>
      <c r="D80" s="21" t="n"/>
      <c r="E80" s="28" t="n"/>
      <c r="F80" s="29" t="n"/>
      <c r="G80" s="30" t="n"/>
      <c r="H80" s="21" t="n"/>
      <c r="I80" s="30" t="n"/>
    </row>
    <row r="81">
      <c r="A81" s="21" t="n"/>
      <c r="B81" s="21" t="n"/>
      <c r="C81" s="21" t="n"/>
      <c r="D81" s="21" t="n"/>
      <c r="E81" s="28" t="n"/>
      <c r="F81" s="29" t="n"/>
      <c r="G81" s="30" t="n"/>
      <c r="H81" s="21" t="n"/>
      <c r="I81" s="30" t="n"/>
    </row>
    <row r="82">
      <c r="A82" s="21" t="n"/>
      <c r="B82" s="21" t="n"/>
      <c r="C82" s="21" t="n"/>
      <c r="D82" s="21" t="n"/>
      <c r="E82" s="28" t="n"/>
      <c r="F82" s="29" t="n"/>
      <c r="G82" s="30" t="n"/>
      <c r="H82" s="21" t="n"/>
      <c r="I82" s="30" t="n"/>
    </row>
    <row r="83">
      <c r="A83" s="21" t="n"/>
      <c r="B83" s="21" t="n"/>
      <c r="C83" s="21" t="n"/>
      <c r="D83" s="21" t="n"/>
      <c r="E83" s="28" t="n"/>
      <c r="F83" s="29" t="n"/>
      <c r="G83" s="30" t="n"/>
      <c r="H83" s="21" t="n"/>
      <c r="I83" s="30" t="n"/>
    </row>
    <row r="84">
      <c r="A84" s="21" t="n"/>
      <c r="B84" s="21" t="n"/>
      <c r="C84" s="21" t="n"/>
      <c r="D84" s="21" t="n"/>
      <c r="E84" s="28" t="n"/>
      <c r="F84" s="29" t="n"/>
      <c r="G84" s="30" t="n"/>
      <c r="H84" s="21" t="n"/>
      <c r="I84" s="30" t="n"/>
    </row>
    <row r="85">
      <c r="A85" s="21" t="n"/>
      <c r="B85" s="21" t="n"/>
      <c r="C85" s="21" t="n"/>
      <c r="D85" s="21" t="n"/>
      <c r="E85" s="28" t="n"/>
      <c r="F85" s="29" t="n"/>
      <c r="G85" s="30" t="n"/>
      <c r="H85" s="21" t="n"/>
      <c r="I85" s="30" t="n"/>
    </row>
    <row r="86">
      <c r="A86" s="21" t="n"/>
      <c r="B86" s="21" t="n"/>
      <c r="C86" s="21" t="n"/>
      <c r="D86" s="21" t="n"/>
      <c r="E86" s="28" t="n"/>
      <c r="F86" s="29" t="n"/>
      <c r="G86" s="30" t="n"/>
      <c r="H86" s="21" t="n"/>
      <c r="I86" s="30" t="n"/>
    </row>
    <row r="87">
      <c r="A87" s="21" t="n"/>
      <c r="B87" s="21" t="n"/>
      <c r="C87" s="21" t="n"/>
      <c r="D87" s="21" t="n"/>
      <c r="E87" s="28" t="n"/>
      <c r="F87" s="29" t="n"/>
      <c r="G87" s="30" t="n"/>
      <c r="H87" s="21" t="n"/>
      <c r="I87" s="30" t="n"/>
    </row>
    <row r="88">
      <c r="A88" s="21" t="n"/>
      <c r="B88" s="21" t="n"/>
      <c r="C88" s="21" t="n"/>
      <c r="D88" s="21" t="n"/>
      <c r="E88" s="28" t="n"/>
      <c r="F88" s="29" t="n"/>
      <c r="G88" s="30" t="n"/>
      <c r="H88" s="21" t="n"/>
      <c r="I88" s="30" t="n"/>
    </row>
    <row r="89">
      <c r="A89" s="21" t="n"/>
      <c r="B89" s="21" t="n"/>
      <c r="C89" s="21" t="n"/>
      <c r="D89" s="21" t="n"/>
      <c r="E89" s="28" t="n"/>
      <c r="F89" s="29" t="n"/>
      <c r="G89" s="30" t="n"/>
      <c r="H89" s="21" t="n"/>
      <c r="I89" s="30" t="n"/>
    </row>
    <row r="90">
      <c r="A90" s="21" t="n"/>
      <c r="B90" s="21" t="n"/>
      <c r="C90" s="21" t="n"/>
      <c r="D90" s="21" t="n"/>
      <c r="E90" s="28" t="n"/>
      <c r="F90" s="29" t="n"/>
      <c r="G90" s="30" t="n"/>
      <c r="H90" s="21" t="n"/>
      <c r="I90" s="30" t="n"/>
    </row>
    <row r="91">
      <c r="A91" s="21" t="n"/>
      <c r="B91" s="21" t="n"/>
      <c r="C91" s="21" t="n"/>
      <c r="D91" s="21" t="n"/>
      <c r="E91" s="28" t="n"/>
      <c r="F91" s="29" t="n"/>
      <c r="G91" s="30" t="n"/>
      <c r="H91" s="21" t="n"/>
      <c r="I91" s="30" t="n"/>
    </row>
    <row r="92">
      <c r="A92" s="21" t="n"/>
      <c r="B92" s="21" t="n"/>
      <c r="C92" s="21" t="n"/>
      <c r="D92" s="21" t="n"/>
      <c r="E92" s="28" t="n"/>
      <c r="F92" s="29" t="n"/>
      <c r="G92" s="30" t="n"/>
      <c r="H92" s="21" t="n"/>
      <c r="I92" s="30" t="n"/>
    </row>
    <row r="93">
      <c r="A93" s="21" t="n"/>
      <c r="B93" s="21" t="n"/>
      <c r="C93" s="21" t="n"/>
      <c r="D93" s="21" t="n"/>
      <c r="E93" s="28" t="n"/>
      <c r="F93" s="29" t="n"/>
      <c r="G93" s="30" t="n"/>
      <c r="H93" s="21" t="n"/>
      <c r="I93" s="30" t="n"/>
    </row>
    <row r="94">
      <c r="A94" s="21" t="n"/>
      <c r="B94" s="21" t="n"/>
      <c r="C94" s="21" t="n"/>
      <c r="D94" s="21" t="n"/>
      <c r="E94" s="28" t="n"/>
      <c r="F94" s="29" t="n"/>
      <c r="G94" s="30" t="n"/>
      <c r="H94" s="21" t="n"/>
      <c r="I94" s="30" t="n"/>
    </row>
    <row r="95">
      <c r="A95" s="21" t="n"/>
      <c r="B95" s="21" t="n"/>
      <c r="C95" s="21" t="n"/>
      <c r="D95" s="21" t="n"/>
      <c r="E95" s="28" t="n"/>
      <c r="F95" s="29" t="n"/>
      <c r="G95" s="30" t="n"/>
      <c r="H95" s="21" t="n"/>
      <c r="I95" s="30" t="n"/>
    </row>
    <row r="96">
      <c r="A96" s="21" t="n"/>
      <c r="B96" s="21" t="n"/>
      <c r="C96" s="21" t="n"/>
      <c r="D96" s="21" t="n"/>
      <c r="E96" s="28" t="n"/>
      <c r="F96" s="29" t="n"/>
      <c r="G96" s="30" t="n"/>
      <c r="H96" s="21" t="n"/>
      <c r="I96" s="30" t="n"/>
    </row>
    <row r="97">
      <c r="A97" s="21" t="n"/>
      <c r="B97" s="21" t="n"/>
      <c r="C97" s="21" t="n"/>
      <c r="D97" s="21" t="n"/>
      <c r="E97" s="28" t="n"/>
      <c r="F97" s="29" t="n"/>
      <c r="G97" s="30" t="n"/>
      <c r="H97" s="21" t="n"/>
      <c r="I97" s="30" t="n"/>
    </row>
    <row r="98">
      <c r="A98" s="21" t="n"/>
      <c r="B98" s="21" t="n"/>
      <c r="C98" s="21" t="n"/>
      <c r="D98" s="21" t="n"/>
      <c r="E98" s="28" t="n"/>
      <c r="F98" s="29" t="n"/>
      <c r="G98" s="30" t="n"/>
      <c r="H98" s="21" t="n"/>
      <c r="I98" s="30" t="n"/>
    </row>
    <row r="99">
      <c r="A99" s="21" t="n"/>
      <c r="B99" s="21" t="n"/>
      <c r="C99" s="21" t="n"/>
      <c r="D99" s="21" t="n"/>
      <c r="E99" s="28" t="n"/>
      <c r="F99" s="29" t="n"/>
      <c r="G99" s="30" t="n"/>
      <c r="H99" s="21" t="n"/>
      <c r="I99" s="30" t="n"/>
    </row>
    <row r="100">
      <c r="A100" s="21" t="n"/>
      <c r="B100" s="21" t="n"/>
      <c r="C100" s="21" t="n"/>
      <c r="D100" s="21" t="n"/>
      <c r="E100" s="28" t="n"/>
      <c r="F100" s="29" t="n"/>
      <c r="G100" s="30" t="n"/>
      <c r="H100" s="21" t="n"/>
      <c r="I100" s="30" t="n"/>
    </row>
    <row r="101">
      <c r="A101" s="21" t="n"/>
      <c r="B101" s="21" t="n"/>
      <c r="C101" s="21" t="n"/>
      <c r="D101" s="21" t="n"/>
      <c r="E101" s="28" t="n"/>
      <c r="F101" s="29" t="n"/>
      <c r="G101" s="30" t="n"/>
      <c r="H101" s="21" t="n"/>
      <c r="I101" s="30" t="n"/>
    </row>
    <row r="102">
      <c r="A102" s="21" t="n"/>
      <c r="B102" s="21" t="n"/>
      <c r="C102" s="21" t="n"/>
      <c r="D102" s="21" t="n"/>
      <c r="E102" s="28" t="n"/>
      <c r="F102" s="29" t="n"/>
      <c r="G102" s="30" t="n"/>
      <c r="H102" s="21" t="n"/>
      <c r="I102" s="30" t="n"/>
    </row>
    <row r="103">
      <c r="A103" s="21" t="n"/>
      <c r="B103" s="21" t="n"/>
      <c r="C103" s="21" t="n"/>
      <c r="D103" s="21" t="n"/>
      <c r="E103" s="28" t="n"/>
      <c r="F103" s="29" t="n"/>
      <c r="G103" s="30" t="n"/>
      <c r="H103" s="21" t="n"/>
      <c r="I103" s="30" t="n"/>
    </row>
    <row r="104">
      <c r="A104" s="21" t="n"/>
      <c r="B104" s="21" t="n"/>
      <c r="C104" s="21" t="n"/>
      <c r="D104" s="21" t="n"/>
      <c r="E104" s="28" t="n"/>
      <c r="F104" s="29" t="n"/>
      <c r="G104" s="30" t="n"/>
      <c r="H104" s="21" t="n"/>
      <c r="I104" s="30" t="n"/>
    </row>
    <row r="105">
      <c r="A105" s="21" t="n"/>
      <c r="B105" s="21" t="n"/>
      <c r="C105" s="21" t="n"/>
      <c r="D105" s="21" t="n"/>
      <c r="E105" s="28" t="n"/>
      <c r="F105" s="29" t="n"/>
      <c r="G105" s="30" t="n"/>
      <c r="H105" s="21" t="n"/>
      <c r="I105" s="30" t="n"/>
    </row>
    <row r="106">
      <c r="A106" s="21" t="n"/>
      <c r="B106" s="21" t="n"/>
      <c r="C106" s="21" t="n"/>
      <c r="D106" s="21" t="n"/>
      <c r="E106" s="28" t="n"/>
      <c r="F106" s="29" t="n"/>
      <c r="G106" s="30" t="n"/>
      <c r="H106" s="21" t="n"/>
      <c r="I106" s="30" t="n"/>
    </row>
    <row r="107">
      <c r="A107" s="21" t="n"/>
      <c r="B107" s="21" t="n"/>
      <c r="C107" s="21" t="n"/>
      <c r="D107" s="21" t="n"/>
      <c r="E107" s="28" t="n"/>
      <c r="F107" s="29" t="n"/>
      <c r="G107" s="30" t="n"/>
      <c r="H107" s="21" t="n"/>
      <c r="I107" s="30" t="n"/>
    </row>
    <row r="108">
      <c r="A108" s="21" t="n"/>
      <c r="B108" s="21" t="n"/>
      <c r="C108" s="21" t="n"/>
      <c r="D108" s="21" t="n"/>
      <c r="E108" s="28" t="n"/>
      <c r="F108" s="29" t="n"/>
      <c r="G108" s="30" t="n"/>
      <c r="H108" s="21" t="n"/>
      <c r="I108" s="30" t="n"/>
    </row>
    <row r="109">
      <c r="A109" s="21" t="n"/>
      <c r="B109" s="21" t="n"/>
      <c r="C109" s="21" t="n"/>
      <c r="D109" s="21" t="n"/>
      <c r="E109" s="28" t="n"/>
      <c r="F109" s="29" t="n"/>
      <c r="G109" s="30" t="n"/>
      <c r="H109" s="21" t="n"/>
      <c r="I109" s="30" t="n"/>
    </row>
    <row r="110">
      <c r="A110" s="21" t="n"/>
      <c r="B110" s="21" t="n"/>
      <c r="C110" s="21" t="n"/>
      <c r="D110" s="21" t="n"/>
      <c r="E110" s="28" t="n"/>
      <c r="F110" s="29" t="n"/>
      <c r="G110" s="30" t="n"/>
      <c r="H110" s="21" t="n"/>
      <c r="I110" s="30" t="n"/>
    </row>
    <row r="111">
      <c r="A111" s="21" t="n"/>
      <c r="B111" s="21" t="n"/>
      <c r="C111" s="21" t="n"/>
      <c r="D111" s="21" t="n"/>
      <c r="E111" s="28" t="n"/>
      <c r="F111" s="29" t="n"/>
      <c r="G111" s="30" t="n"/>
      <c r="H111" s="21" t="n"/>
      <c r="I111" s="30" t="n"/>
    </row>
    <row r="112">
      <c r="A112" s="21" t="n"/>
      <c r="B112" s="21" t="n"/>
      <c r="C112" s="21" t="n"/>
      <c r="D112" s="21" t="n"/>
      <c r="E112" s="28" t="n"/>
      <c r="F112" s="29" t="n"/>
      <c r="G112" s="30" t="n"/>
      <c r="H112" s="21" t="n"/>
      <c r="I112" s="30" t="n"/>
    </row>
    <row r="113">
      <c r="A113" s="21" t="n"/>
      <c r="B113" s="21" t="n"/>
      <c r="C113" s="21" t="n"/>
      <c r="D113" s="21" t="n"/>
      <c r="E113" s="28" t="n"/>
      <c r="F113" s="29" t="n"/>
      <c r="G113" s="30" t="n"/>
      <c r="H113" s="21" t="n"/>
      <c r="I113" s="30" t="n"/>
    </row>
  </sheetData>
  <mergeCells count="2">
    <mergeCell ref="A2:L2"/>
    <mergeCell ref="A1:L1"/>
  </mergeCells>
  <conditionalFormatting sqref="A5:L354">
    <cfRule type="expression" priority="1" dxfId="0">
      <formula>$H5="Cancelled"</formula>
    </cfRule>
  </conditionalFormatting>
  <dataValidations count="8">
    <dataValidation sqref="B5:B354" showDropDown="0" showInputMessage="0" showErrorMessage="1" allowBlank="1" errorTitle="Pick from the list" error="Please pick a value from the drop-down list." type="list">
      <formula1>=Lists!$A$5:$A$20</formula1>
    </dataValidation>
    <dataValidation sqref="C5:C354" showDropDown="0" showInputMessage="0" showErrorMessage="1" allowBlank="1" errorTitle="Pick from the list" error="Please pick a value from the drop-down list." type="list">
      <formula1>=Lists!$B$5:$B$18</formula1>
    </dataValidation>
    <dataValidation sqref="D5:D354" showDropDown="0" showInputMessage="0" showErrorMessage="1" allowBlank="1" errorTitle="Pick from the list" error="Please pick a value from the drop-down list." type="list">
      <formula1>=Lists!$D$5:$D$18</formula1>
    </dataValidation>
    <dataValidation sqref="E5:E354" showDropDown="0" showInputMessage="0" showErrorMessage="1" allowBlank="1" errorTitle="Date needed" error="Type a date like 15-09-2026." type="date" operator="greaterThan">
      <formula1>36526</formula1>
    </dataValidation>
    <dataValidation sqref="F5:F354" showDropDown="0" showInputMessage="0" showErrorMessage="1" allowBlank="1" errorTitle="Number needed" error="Type a number that is 0 or more." type="decimal" operator="greaterThanOrEqual">
      <formula1>0</formula1>
    </dataValidation>
    <dataValidation sqref="G5:G354" showDropDown="0" showInputMessage="0" showErrorMessage="1" allowBlank="1" errorTitle="Number needed" error="Type a number that is 0 or more." type="decimal" operator="greaterThanOrEqual">
      <formula1>0</formula1>
    </dataValidation>
    <dataValidation sqref="H5:H354" showDropDown="0" showInputMessage="0" showErrorMessage="1" allowBlank="1" errorTitle="Pick from the list" error="Please pick a value from the drop-down list." type="list">
      <formula1>=Lists!$C$5:$C$17</formula1>
    </dataValidation>
    <dataValidation sqref="I5:I354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1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1" t="inlineStr">
        <is>
          <t>Project summary</t>
        </is>
      </c>
    </row>
    <row r="5" ht="30" customHeight="1">
      <c r="A5" s="18" t="inlineStr">
        <is>
          <t>Project City</t>
        </is>
      </c>
      <c r="B5" s="18" t="inlineStr">
        <is>
          <t>Units Sold</t>
        </is>
      </c>
      <c r="C5" s="18" t="inlineStr">
        <is>
          <t>Area Sold (sqft)</t>
        </is>
      </c>
      <c r="D5" s="18" t="inlineStr">
        <is>
          <t>Sales Value</t>
        </is>
      </c>
      <c r="E5" s="18" t="inlineStr">
        <is>
          <t>Collected</t>
        </is>
      </c>
      <c r="F5" s="18" t="inlineStr">
        <is>
          <t>Balance Due</t>
        </is>
      </c>
      <c r="G5" s="18" t="inlineStr">
        <is>
          <t>Collection %</t>
        </is>
      </c>
    </row>
    <row r="6">
      <c r="A6" s="32">
        <f>Lists!$A$5</f>
        <v/>
      </c>
      <c r="B6" s="33">
        <f>COUNTIFS(Bookings[Project City],$A6,Bookings[Status],"&lt;&gt;Cancelled")</f>
        <v/>
      </c>
      <c r="C6" s="33">
        <f>SUMIFS(Bookings[Carpet Sqft],Bookings[Project City],$A6,Bookings[Status],"&lt;&gt;Cancelled")</f>
        <v/>
      </c>
      <c r="D6" s="26">
        <f>SUMIFS(Bookings[Agreement Value],Bookings[Project City],$A6)</f>
        <v/>
      </c>
      <c r="E6" s="26">
        <f>SUMIFS(Bookings[Amount Received],Bookings[Project City],$A6)</f>
        <v/>
      </c>
      <c r="F6" s="26">
        <f>SUMIFS(Bookings[Balance Due],Bookings[Project City],$A6)</f>
        <v/>
      </c>
      <c r="G6" s="27">
        <f>IFERROR(E6/D6,0)</f>
        <v/>
      </c>
    </row>
    <row r="7">
      <c r="A7" s="32">
        <f>Lists!$A$6</f>
        <v/>
      </c>
      <c r="B7" s="33">
        <f>COUNTIFS(Bookings[Project City],$A7,Bookings[Status],"&lt;&gt;Cancelled")</f>
        <v/>
      </c>
      <c r="C7" s="33">
        <f>SUMIFS(Bookings[Carpet Sqft],Bookings[Project City],$A7,Bookings[Status],"&lt;&gt;Cancelled")</f>
        <v/>
      </c>
      <c r="D7" s="26">
        <f>SUMIFS(Bookings[Agreement Value],Bookings[Project City],$A7)</f>
        <v/>
      </c>
      <c r="E7" s="26">
        <f>SUMIFS(Bookings[Amount Received],Bookings[Project City],$A7)</f>
        <v/>
      </c>
      <c r="F7" s="26">
        <f>SUMIFS(Bookings[Balance Due],Bookings[Project City],$A7)</f>
        <v/>
      </c>
      <c r="G7" s="27">
        <f>IFERROR(E7/D7,0)</f>
        <v/>
      </c>
    </row>
    <row r="8">
      <c r="A8" s="32">
        <f>Lists!$A$7</f>
        <v/>
      </c>
      <c r="B8" s="33">
        <f>COUNTIFS(Bookings[Project City],$A8,Bookings[Status],"&lt;&gt;Cancelled")</f>
        <v/>
      </c>
      <c r="C8" s="33">
        <f>SUMIFS(Bookings[Carpet Sqft],Bookings[Project City],$A8,Bookings[Status],"&lt;&gt;Cancelled")</f>
        <v/>
      </c>
      <c r="D8" s="26">
        <f>SUMIFS(Bookings[Agreement Value],Bookings[Project City],$A8)</f>
        <v/>
      </c>
      <c r="E8" s="26">
        <f>SUMIFS(Bookings[Amount Received],Bookings[Project City],$A8)</f>
        <v/>
      </c>
      <c r="F8" s="26">
        <f>SUMIFS(Bookings[Balance Due],Bookings[Project City],$A8)</f>
        <v/>
      </c>
      <c r="G8" s="27">
        <f>IFERROR(E8/D8,0)</f>
        <v/>
      </c>
    </row>
    <row r="9">
      <c r="A9" s="32">
        <f>Lists!$A$8</f>
        <v/>
      </c>
      <c r="B9" s="33">
        <f>COUNTIFS(Bookings[Project City],$A9,Bookings[Status],"&lt;&gt;Cancelled")</f>
        <v/>
      </c>
      <c r="C9" s="33">
        <f>SUMIFS(Bookings[Carpet Sqft],Bookings[Project City],$A9,Bookings[Status],"&lt;&gt;Cancelled")</f>
        <v/>
      </c>
      <c r="D9" s="26">
        <f>SUMIFS(Bookings[Agreement Value],Bookings[Project City],$A9)</f>
        <v/>
      </c>
      <c r="E9" s="26">
        <f>SUMIFS(Bookings[Amount Received],Bookings[Project City],$A9)</f>
        <v/>
      </c>
      <c r="F9" s="26">
        <f>SUMIFS(Bookings[Balance Due],Bookings[Project City],$A9)</f>
        <v/>
      </c>
      <c r="G9" s="27">
        <f>IFERROR(E9/D9,0)</f>
        <v/>
      </c>
    </row>
    <row r="10">
      <c r="A10" s="32">
        <f>Lists!$A$9</f>
        <v/>
      </c>
      <c r="B10" s="33">
        <f>COUNTIFS(Bookings[Project City],$A10,Bookings[Status],"&lt;&gt;Cancelled")</f>
        <v/>
      </c>
      <c r="C10" s="33">
        <f>SUMIFS(Bookings[Carpet Sqft],Bookings[Project City],$A10,Bookings[Status],"&lt;&gt;Cancelled")</f>
        <v/>
      </c>
      <c r="D10" s="26">
        <f>SUMIFS(Bookings[Agreement Value],Bookings[Project City],$A10)</f>
        <v/>
      </c>
      <c r="E10" s="26">
        <f>SUMIFS(Bookings[Amount Received],Bookings[Project City],$A10)</f>
        <v/>
      </c>
      <c r="F10" s="26">
        <f>SUMIFS(Bookings[Balance Due],Bookings[Project City],$A10)</f>
        <v/>
      </c>
      <c r="G10" s="27">
        <f>IFERROR(E10/D10,0)</f>
        <v/>
      </c>
    </row>
    <row r="11">
      <c r="A11" s="32">
        <f>Lists!$A$10</f>
        <v/>
      </c>
      <c r="B11" s="33">
        <f>COUNTIFS(Bookings[Project City],$A11,Bookings[Status],"&lt;&gt;Cancelled")</f>
        <v/>
      </c>
      <c r="C11" s="33">
        <f>SUMIFS(Bookings[Carpet Sqft],Bookings[Project City],$A11,Bookings[Status],"&lt;&gt;Cancelled")</f>
        <v/>
      </c>
      <c r="D11" s="26">
        <f>SUMIFS(Bookings[Agreement Value],Bookings[Project City],$A11)</f>
        <v/>
      </c>
      <c r="E11" s="26">
        <f>SUMIFS(Bookings[Amount Received],Bookings[Project City],$A11)</f>
        <v/>
      </c>
      <c r="F11" s="26">
        <f>SUMIFS(Bookings[Balance Due],Bookings[Project City],$A11)</f>
        <v/>
      </c>
      <c r="G11" s="27">
        <f>IFERROR(E11/D11,0)</f>
        <v/>
      </c>
    </row>
    <row r="12">
      <c r="A12" s="34" t="inlineStr">
        <is>
          <t>Total</t>
        </is>
      </c>
      <c r="B12" s="35">
        <f>COUNTIFS(Bookings[Status],"&lt;&gt;Cancelled")</f>
        <v/>
      </c>
      <c r="C12" s="35">
        <f>SUMIFS(Bookings[Carpet Sqft],Bookings[Status],"&lt;&gt;Cancelled")</f>
        <v/>
      </c>
      <c r="D12" s="36">
        <f>SUM(Bookings[Agreement Value])</f>
        <v/>
      </c>
      <c r="E12" s="36">
        <f>SUM(Bookings[Amount Received])</f>
        <v/>
      </c>
      <c r="F12" s="36">
        <f>SUM(Bookings[Balance Due])</f>
        <v/>
      </c>
      <c r="G12" s="37">
        <f>IFERROR(E12/D12,0)</f>
        <v/>
      </c>
    </row>
    <row r="15">
      <c r="A15" s="31" t="inlineStr">
        <is>
          <t>Monthly bookings</t>
        </is>
      </c>
    </row>
    <row r="16" ht="30" customHeight="1">
      <c r="A16" s="18" t="inlineStr">
        <is>
          <t>Month</t>
        </is>
      </c>
      <c r="B16" s="18" t="inlineStr">
        <is>
          <t>Units</t>
        </is>
      </c>
      <c r="C16" s="18" t="inlineStr">
        <is>
          <t>Sales Value</t>
        </is>
      </c>
    </row>
    <row r="17">
      <c r="A17" s="38" t="n">
        <v>46113</v>
      </c>
      <c r="B17" s="33">
        <f>COUNTIFS(Bookings[Booking Date],"&gt;="&amp;$A17,Bookings[Booking Date],"&lt;="&amp;EOMONTH($A17,0),Bookings[Status],"&lt;&gt;Cancelled")</f>
        <v/>
      </c>
      <c r="C17" s="26">
        <f>SUMIFS(Bookings[Agreement Value],Bookings[Booking Date],"&gt;="&amp;$A17,Bookings[Booking Date],"&lt;="&amp;EOMONTH($A17,0))</f>
        <v/>
      </c>
    </row>
    <row r="18">
      <c r="A18" s="39">
        <f>EDATE(A17,1)</f>
        <v/>
      </c>
      <c r="B18" s="33">
        <f>COUNTIFS(Bookings[Booking Date],"&gt;="&amp;$A18,Bookings[Booking Date],"&lt;="&amp;EOMONTH($A18,0),Bookings[Status],"&lt;&gt;Cancelled")</f>
        <v/>
      </c>
      <c r="C18" s="26">
        <f>SUMIFS(Bookings[Agreement Value],Bookings[Booking Date],"&gt;="&amp;$A18,Bookings[Booking Date],"&lt;="&amp;EOMONTH($A18,0))</f>
        <v/>
      </c>
    </row>
    <row r="19">
      <c r="A19" s="39">
        <f>EDATE(A18,1)</f>
        <v/>
      </c>
      <c r="B19" s="33">
        <f>COUNTIFS(Bookings[Booking Date],"&gt;="&amp;$A19,Bookings[Booking Date],"&lt;="&amp;EOMONTH($A19,0),Bookings[Status],"&lt;&gt;Cancelled")</f>
        <v/>
      </c>
      <c r="C19" s="26">
        <f>SUMIFS(Bookings[Agreement Value],Bookings[Booking Date],"&gt;="&amp;$A19,Bookings[Booking Date],"&lt;="&amp;EOMONTH($A19,0))</f>
        <v/>
      </c>
    </row>
    <row r="20">
      <c r="A20" s="39">
        <f>EDATE(A19,1)</f>
        <v/>
      </c>
      <c r="B20" s="33">
        <f>COUNTIFS(Bookings[Booking Date],"&gt;="&amp;$A20,Bookings[Booking Date],"&lt;="&amp;EOMONTH($A20,0),Bookings[Status],"&lt;&gt;Cancelled")</f>
        <v/>
      </c>
      <c r="C20" s="26">
        <f>SUMIFS(Bookings[Agreement Value],Bookings[Booking Date],"&gt;="&amp;$A20,Bookings[Booking Date],"&lt;="&amp;EOMONTH($A20,0))</f>
        <v/>
      </c>
    </row>
    <row r="21">
      <c r="A21" s="39">
        <f>EDATE(A20,1)</f>
        <v/>
      </c>
      <c r="B21" s="33">
        <f>COUNTIFS(Bookings[Booking Date],"&gt;="&amp;$A21,Bookings[Booking Date],"&lt;="&amp;EOMONTH($A21,0),Bookings[Status],"&lt;&gt;Cancelled")</f>
        <v/>
      </c>
      <c r="C21" s="26">
        <f>SUMIFS(Bookings[Agreement Value],Bookings[Booking Date],"&gt;="&amp;$A21,Bookings[Booking Date],"&lt;="&amp;EOMONTH($A21,0))</f>
        <v/>
      </c>
    </row>
    <row r="22">
      <c r="A22" s="39">
        <f>EDATE(A21,1)</f>
        <v/>
      </c>
      <c r="B22" s="33">
        <f>COUNTIFS(Bookings[Booking Date],"&gt;="&amp;$A22,Bookings[Booking Date],"&lt;="&amp;EOMONTH($A22,0),Bookings[Status],"&lt;&gt;Cancelled")</f>
        <v/>
      </c>
      <c r="C22" s="26">
        <f>SUMIFS(Bookings[Agreement Value],Bookings[Booking Date],"&gt;="&amp;$A22,Bookings[Booking Date],"&lt;="&amp;EOMONTH($A22,0))</f>
        <v/>
      </c>
    </row>
    <row r="23">
      <c r="A23" s="34" t="inlineStr">
        <is>
          <t>Total</t>
        </is>
      </c>
      <c r="B23" s="35">
        <f>COUNTIFS(Bookings[Status],"&lt;&gt;Cancelled")</f>
        <v/>
      </c>
      <c r="C23" s="36">
        <f>SUM(Bookings[Agreement Value])</f>
        <v/>
      </c>
    </row>
    <row r="26">
      <c r="A26" s="31" t="inlineStr">
        <is>
          <t>Unit type</t>
        </is>
      </c>
    </row>
    <row r="27" ht="30" customHeight="1">
      <c r="A27" s="18" t="inlineStr">
        <is>
          <t>Unit Type</t>
        </is>
      </c>
      <c r="B27" s="18" t="inlineStr">
        <is>
          <t>Units Sold</t>
        </is>
      </c>
      <c r="C27" s="18" t="inlineStr">
        <is>
          <t>Avg Rate per Sqft</t>
        </is>
      </c>
    </row>
    <row r="28">
      <c r="A28" s="32">
        <f>Lists!$B$5</f>
        <v/>
      </c>
      <c r="B28" s="33">
        <f>COUNTIFS(Bookings[Unit Type],$A28,Bookings[Status],"&lt;&gt;Cancelled")</f>
        <v/>
      </c>
      <c r="C28" s="26">
        <f>IFERROR(AVERAGEIFS(Bookings[Rate per Sqft],Bookings[Unit Type],$A28,Bookings[Status],"&lt;&gt;Cancelled"),0)</f>
        <v/>
      </c>
    </row>
    <row r="29">
      <c r="A29" s="32">
        <f>Lists!$B$6</f>
        <v/>
      </c>
      <c r="B29" s="33">
        <f>COUNTIFS(Bookings[Unit Type],$A29,Bookings[Status],"&lt;&gt;Cancelled")</f>
        <v/>
      </c>
      <c r="C29" s="26">
        <f>IFERROR(AVERAGEIFS(Bookings[Rate per Sqft],Bookings[Unit Type],$A29,Bookings[Status],"&lt;&gt;Cancelled"),0)</f>
        <v/>
      </c>
    </row>
    <row r="30">
      <c r="A30" s="32">
        <f>Lists!$B$7</f>
        <v/>
      </c>
      <c r="B30" s="33">
        <f>COUNTIFS(Bookings[Unit Type],$A30,Bookings[Status],"&lt;&gt;Cancelled")</f>
        <v/>
      </c>
      <c r="C30" s="26">
        <f>IFERROR(AVERAGEIFS(Bookings[Rate per Sqft],Bookings[Unit Type],$A30,Bookings[Status],"&lt;&gt;Cancelled"),0)</f>
        <v/>
      </c>
    </row>
    <row r="31">
      <c r="A31" s="32">
        <f>Lists!$B$8</f>
        <v/>
      </c>
      <c r="B31" s="33">
        <f>COUNTIFS(Bookings[Unit Type],$A31,Bookings[Status],"&lt;&gt;Cancelled")</f>
        <v/>
      </c>
      <c r="C31" s="26">
        <f>IFERROR(AVERAGEIFS(Bookings[Rate per Sqft],Bookings[Unit Type],$A31,Bookings[Status],"&lt;&gt;Cancelled"),0)</f>
        <v/>
      </c>
    </row>
    <row r="32">
      <c r="A32" s="34" t="inlineStr">
        <is>
          <t>Total</t>
        </is>
      </c>
      <c r="B32" s="35">
        <f>COUNTIFS(Bookings[Status],"&lt;&gt;Cancelled")</f>
        <v/>
      </c>
      <c r="C32" s="36">
        <f>IFERROR(AVERAGEIFS(Bookings[Rate per Sqft],Bookings[Status],"&lt;&gt;Cancelled"),0)</f>
        <v/>
      </c>
    </row>
    <row r="35">
      <c r="A35" s="31" t="inlineStr">
        <is>
          <t>Lead source</t>
        </is>
      </c>
    </row>
    <row r="36" ht="30" customHeight="1">
      <c r="A36" s="18" t="inlineStr">
        <is>
          <t>Source</t>
        </is>
      </c>
      <c r="B36" s="18" t="inlineStr">
        <is>
          <t>Units Sold</t>
        </is>
      </c>
    </row>
    <row r="37">
      <c r="A37" s="32">
        <f>Lists!$D$5</f>
        <v/>
      </c>
      <c r="B37" s="33">
        <f>COUNTIFS(Bookings[Source],$A37,Bookings[Status],"&lt;&gt;Cancelled")</f>
        <v/>
      </c>
    </row>
    <row r="38">
      <c r="A38" s="32">
        <f>Lists!$D$6</f>
        <v/>
      </c>
      <c r="B38" s="33">
        <f>COUNTIFS(Bookings[Source],$A38,Bookings[Status],"&lt;&gt;Cancelled")</f>
        <v/>
      </c>
    </row>
    <row r="39">
      <c r="A39" s="32">
        <f>Lists!$D$7</f>
        <v/>
      </c>
      <c r="B39" s="33">
        <f>COUNTIFS(Bookings[Source],$A39,Bookings[Status],"&lt;&gt;Cancelled")</f>
        <v/>
      </c>
    </row>
    <row r="40">
      <c r="A40" s="32">
        <f>Lists!$D$8</f>
        <v/>
      </c>
      <c r="B40" s="33">
        <f>COUNTIFS(Bookings[Source],$A40,Bookings[Status],"&lt;&gt;Cancelled")</f>
        <v/>
      </c>
    </row>
    <row r="41">
      <c r="A41" s="34" t="inlineStr">
        <is>
          <t>Total</t>
        </is>
      </c>
      <c r="B41" s="35">
        <f>COUNTIFS(Bookings[Status],"&lt;&gt;Cancelled")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2:I2"/>
    <mergeCell ref="A4:G4"/>
    <mergeCell ref="A1:I1"/>
    <mergeCell ref="A15:C15"/>
    <mergeCell ref="A26:C26"/>
    <mergeCell ref="A35:B3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1:D2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2" customWidth="1" min="3" max="3"/>
    <col width="40" customWidth="1" min="4" max="4"/>
  </cols>
  <sheetData>
    <row r="1" ht="32" customHeight="1">
      <c r="B1" s="16" t="inlineStr">
        <is>
          <t>Customer payment schedule</t>
        </is>
      </c>
    </row>
    <row r="2" ht="30" customHeight="1">
      <c r="B2" s="17" t="inlineStr">
        <is>
          <t>Pick a Booking ID. The plan percentages are illustrative; use the plan in your agreement. All numbers in this workbook are fictional teaching data, not real company figures.</t>
        </is>
      </c>
    </row>
    <row r="4">
      <c r="B4" s="40" t="inlineStr">
        <is>
          <t>Booking ID</t>
        </is>
      </c>
      <c r="C4" s="41" t="inlineStr">
        <is>
          <t>RE-501</t>
        </is>
      </c>
      <c r="D4" s="42" t="inlineStr">
        <is>
          <t>&lt;- pick from the drop-down</t>
        </is>
      </c>
    </row>
    <row r="6">
      <c r="B6" s="43" t="inlineStr">
        <is>
          <t>Booking</t>
        </is>
      </c>
    </row>
    <row r="7">
      <c r="B7" s="44" t="inlineStr">
        <is>
          <t>Project City</t>
        </is>
      </c>
      <c r="C7" s="45">
        <f>_xlfn.XLOOKUP($C$4,Bookings[Booking ID],Bookings[Project City],"")</f>
        <v/>
      </c>
    </row>
    <row r="8">
      <c r="B8" s="44" t="inlineStr">
        <is>
          <t>Unit Type</t>
        </is>
      </c>
      <c r="C8" s="45">
        <f>_xlfn.XLOOKUP($C$4,Bookings[Booking ID],Bookings[Unit Type],"")</f>
        <v/>
      </c>
    </row>
    <row r="9">
      <c r="B9" s="44" t="inlineStr">
        <is>
          <t>Carpet Sqft</t>
        </is>
      </c>
      <c r="C9" s="33">
        <f>_xlfn.XLOOKUP($C$4,Bookings[Booking ID],Bookings[Carpet Sqft],"")</f>
        <v/>
      </c>
    </row>
    <row r="10">
      <c r="B10" s="44" t="inlineStr">
        <is>
          <t>Status</t>
        </is>
      </c>
      <c r="C10" s="45">
        <f>_xlfn.XLOOKUP($C$4,Bookings[Booking ID],Bookings[Status],"")</f>
        <v/>
      </c>
    </row>
    <row r="11">
      <c r="B11" s="46" t="inlineStr">
        <is>
          <t>Agreement value</t>
        </is>
      </c>
      <c r="C11" s="47">
        <f>_xlfn.XLOOKUP($C$4,Bookings[Booking ID],Bookings[Agreement Value],0)</f>
        <v/>
      </c>
    </row>
    <row r="12">
      <c r="B12" s="43" t="inlineStr">
        <is>
          <t>Milestone amounts (percent from the Payment Plan sheet)</t>
        </is>
      </c>
    </row>
    <row r="13">
      <c r="B13" s="44" t="inlineStr">
        <is>
          <t>Booking</t>
        </is>
      </c>
      <c r="C13" s="26">
        <f>ROUND(C11*_xlfn.XLOOKUP("Booking",Plan[Milestone],Plan[Percent],0),0)</f>
        <v/>
      </c>
    </row>
    <row r="14">
      <c r="B14" s="44" t="inlineStr">
        <is>
          <t>Agreement</t>
        </is>
      </c>
      <c r="C14" s="26">
        <f>ROUND(C11*_xlfn.XLOOKUP("Agreement",Plan[Milestone],Plan[Percent],0),0)</f>
        <v/>
      </c>
    </row>
    <row r="15">
      <c r="B15" s="44" t="inlineStr">
        <is>
          <t>Plinth</t>
        </is>
      </c>
      <c r="C15" s="26">
        <f>ROUND(C11*_xlfn.XLOOKUP("Plinth",Plan[Milestone],Plan[Percent],0),0)</f>
        <v/>
      </c>
    </row>
    <row r="16">
      <c r="B16" s="44" t="inlineStr">
        <is>
          <t>2nd Slab</t>
        </is>
      </c>
      <c r="C16" s="26">
        <f>ROUND(C11*_xlfn.XLOOKUP("2nd Slab",Plan[Milestone],Plan[Percent],0),0)</f>
        <v/>
      </c>
    </row>
    <row r="17">
      <c r="B17" s="44" t="inlineStr">
        <is>
          <t>5th Slab</t>
        </is>
      </c>
      <c r="C17" s="26">
        <f>ROUND(C11*_xlfn.XLOOKUP("5th Slab",Plan[Milestone],Plan[Percent],0),0)</f>
        <v/>
      </c>
    </row>
    <row r="18">
      <c r="B18" s="44" t="inlineStr">
        <is>
          <t>Brickwork</t>
        </is>
      </c>
      <c r="C18" s="26">
        <f>ROUND(C11*_xlfn.XLOOKUP("Brickwork",Plan[Milestone],Plan[Percent],0),0)</f>
        <v/>
      </c>
    </row>
    <row r="19">
      <c r="B19" s="44" t="inlineStr">
        <is>
          <t>Flooring</t>
        </is>
      </c>
      <c r="C19" s="26">
        <f>ROUND(C11*_xlfn.XLOOKUP("Flooring",Plan[Milestone],Plan[Percent],0),0)</f>
        <v/>
      </c>
    </row>
    <row r="20">
      <c r="B20" s="44" t="inlineStr">
        <is>
          <t>Possession</t>
        </is>
      </c>
      <c r="C20" s="26">
        <f>ROUND(C11*_xlfn.XLOOKUP("Possession",Plan[Milestone],Plan[Percent],0),0)</f>
        <v/>
      </c>
    </row>
    <row r="21">
      <c r="B21" s="46" t="inlineStr">
        <is>
          <t>Total of milestones</t>
        </is>
      </c>
      <c r="C21" s="47">
        <f>SUM(C13:C20)</f>
        <v/>
      </c>
    </row>
    <row r="22">
      <c r="B22" s="44" t="inlineStr">
        <is>
          <t>Amount received</t>
        </is>
      </c>
      <c r="C22" s="26">
        <f>_xlfn.XLOOKUP($C$4,Bookings[Booking ID],Bookings[Amount Received],0)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B12:D12"/>
    <mergeCell ref="B6:D6"/>
    <mergeCell ref="B1:D1"/>
    <mergeCell ref="B2:D2"/>
  </mergeCells>
  <dataValidations count="1">
    <dataValidation sqref="C4" showDropDown="0" showInputMessage="0" showErrorMessage="1" allowBlank="0" error="Pick a value from the list." type="list">
      <formula1>=INDIRECT("Bookings[Booking ID]")</formula1>
    </dataValidation>
  </dataValidations>
  <pageMargins left="0.75" right="0.75" top="1" bottom="1" header="0.5" footer="0.5"/>
  <pageSetup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7" customWidth="1" min="3" max="3"/>
    <col width="18" customWidth="1" min="4" max="4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8" t="inlineStr">
        <is>
          <t>City</t>
        </is>
      </c>
      <c r="B4" s="48" t="inlineStr">
        <is>
          <t>Unit Type</t>
        </is>
      </c>
      <c r="C4" s="48" t="inlineStr">
        <is>
          <t>Status</t>
        </is>
      </c>
      <c r="D4" s="48" t="inlineStr">
        <is>
          <t>Source</t>
        </is>
      </c>
    </row>
    <row r="5">
      <c r="A5" s="19" t="inlineStr">
        <is>
          <t>Pune</t>
        </is>
      </c>
      <c r="B5" s="19" t="inlineStr">
        <is>
          <t>1 BHK</t>
        </is>
      </c>
      <c r="C5" s="19" t="inlineStr">
        <is>
          <t>Booked</t>
        </is>
      </c>
      <c r="D5" s="19" t="inlineStr">
        <is>
          <t>Walk-in</t>
        </is>
      </c>
    </row>
    <row r="6">
      <c r="A6" s="19" t="inlineStr">
        <is>
          <t>Solapur</t>
        </is>
      </c>
      <c r="B6" s="19" t="inlineStr">
        <is>
          <t>2 BHK</t>
        </is>
      </c>
      <c r="C6" s="19" t="inlineStr">
        <is>
          <t>Agreement done</t>
        </is>
      </c>
      <c r="D6" s="19" t="inlineStr">
        <is>
          <t>Channel partner</t>
        </is>
      </c>
    </row>
    <row r="7">
      <c r="A7" s="19" t="inlineStr">
        <is>
          <t>Nashik</t>
        </is>
      </c>
      <c r="B7" s="19" t="inlineStr">
        <is>
          <t>3 BHK</t>
        </is>
      </c>
      <c r="C7" s="19" t="inlineStr">
        <is>
          <t>Cancelled</t>
        </is>
      </c>
      <c r="D7" s="19" t="inlineStr">
        <is>
          <t>Online lead</t>
        </is>
      </c>
    </row>
    <row r="8">
      <c r="A8" s="19" t="inlineStr">
        <is>
          <t>Sambhaji Nagar</t>
        </is>
      </c>
      <c r="B8" s="19" t="inlineStr">
        <is>
          <t>Shop</t>
        </is>
      </c>
      <c r="C8" s="21" t="n"/>
      <c r="D8" s="19" t="inlineStr">
        <is>
          <t>Referral</t>
        </is>
      </c>
    </row>
    <row r="9">
      <c r="A9" s="19" t="inlineStr">
        <is>
          <t>Kolhapur</t>
        </is>
      </c>
      <c r="B9" s="21" t="n"/>
      <c r="C9" s="21" t="n"/>
      <c r="D9" s="21" t="n"/>
    </row>
    <row r="10">
      <c r="A10" s="19" t="inlineStr">
        <is>
          <t>Nagpur</t>
        </is>
      </c>
      <c r="B10" s="21" t="n"/>
      <c r="C10" s="21" t="n"/>
      <c r="D10" s="21" t="n"/>
    </row>
    <row r="11">
      <c r="A11" s="21" t="n"/>
      <c r="B11" s="21" t="n"/>
      <c r="C11" s="21" t="n"/>
      <c r="D11" s="21" t="n"/>
    </row>
    <row r="12">
      <c r="A12" s="21" t="n"/>
      <c r="B12" s="21" t="n"/>
      <c r="C12" s="21" t="n"/>
      <c r="D12" s="21" t="n"/>
    </row>
    <row r="13">
      <c r="A13" s="21" t="n"/>
      <c r="B13" s="21" t="n"/>
      <c r="C13" s="21" t="n"/>
      <c r="D13" s="21" t="n"/>
    </row>
    <row r="14">
      <c r="A14" s="21" t="n"/>
      <c r="B14" s="21" t="n"/>
      <c r="C14" s="21" t="n"/>
      <c r="D14" s="21" t="n"/>
    </row>
    <row r="15">
      <c r="A15" s="21" t="n"/>
      <c r="B15" s="21" t="n"/>
      <c r="C15" s="21" t="n"/>
      <c r="D15" s="21" t="n"/>
    </row>
    <row r="16">
      <c r="A16" s="21" t="n"/>
      <c r="B16" s="21" t="n"/>
      <c r="C16" s="21" t="n"/>
      <c r="D16" s="21" t="n"/>
    </row>
    <row r="17">
      <c r="A17" s="21" t="n"/>
      <c r="B17" s="21" t="n"/>
      <c r="C17" s="21" t="n"/>
      <c r="D17" s="21" t="n"/>
    </row>
    <row r="18">
      <c r="A18" s="21" t="n"/>
      <c r="B18" s="21" t="n"/>
      <c r="D18" s="21" t="n"/>
    </row>
    <row r="19">
      <c r="A19" s="21" t="n"/>
    </row>
    <row r="20">
      <c r="A20" s="2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Real Estate Excel Template (Bookings, Collections and Payment Schedule)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2026-10-06T16:24:30Z</dcterms:created>
  <dcterms:modified xmlns:dcterms="http://purl.org/dc/terms/" xmlns:xsi="http://www.w3.org/2001/XMLSchema-instance" xsi:type="dcterms:W3CDTF">2026-10-06T16:24:30Z</dcterms:modified>
</cp:coreProperties>
</file>