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Batche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ReportDate">Lists!$D$5</definedName>
    <definedName name="NearExpiryDays">Lists!$D$6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&quot;₹&quot;#,##0.00"/>
    <numFmt numFmtId="167" formatCode="[&gt;=10000000]&quot;₹&quot;##\,##\,##\,##0;[&gt;=100000]&quot;₹&quot;##\,##\,##0;&quot;₹&quot;##,##0"/>
    <numFmt numFmtId="168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1" fillId="3" borderId="2" applyAlignment="1" pivotButton="0" quotePrefix="0" xfId="0">
      <alignment horizontal="center" vertical="center" wrapText="1"/>
    </xf>
    <xf numFmtId="168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6" borderId="1" pivotButton="0" quotePrefix="0" xfId="0"/>
    <xf numFmtId="167" fontId="5" fillId="6" borderId="1" pivotButton="0" quotePrefix="0" xfId="0"/>
    <xf numFmtId="3" fontId="5" fillId="6" borderId="1" pivotButton="0" quotePrefix="0" xfId="0"/>
    <xf numFmtId="0" fontId="5" fillId="6" borderId="1" pivotButton="0" quotePrefix="0" xfId="0"/>
    <xf numFmtId="165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0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5" fontId="0" fillId="5" borderId="1" applyProtection="1" pivotButton="0" quotePrefix="0" xfId="0">
      <protection locked="0" hidden="0"/>
    </xf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value by product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'Calculations'!D5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'Calculations'!$A$6:$A$13</f>
            </numRef>
          </cat>
          <val>
            <numRef>
              <f>'Calculations'!$D$6:$D$13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value by expiry status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'Calculations'!C29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'Calculations'!$A$30:$A$32</f>
            </numRef>
          </cat>
          <val>
            <numRef>
              <f>'Calculations'!$C$30:$C$32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value by depot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'Calculations'!C18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'Calculations'!$A$19:$A$24</f>
            </numRef>
          </cat>
          <val>
            <numRef>
              <f>'Calculations'!$C$19:$C$24</f>
            </numRef>
          </val>
        </ser>
        <ser>
          <idx val="1"/>
          <order val="1"/>
          <tx>
            <strRef>
              <f>'Calculations'!D18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'Calculations'!$A$19:$A$24</f>
            </numRef>
          </cat>
          <val>
            <numRef>
              <f>'Calculations'!$D$19:$D$24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Near-expiry value by product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'Calculations'!$A$6:$A$13</f>
            </numRef>
          </cat>
          <val>
            <numRef>
              <f>'Calculations'!$E$6:$E$13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oducts" displayName="Products" ref="A4:C12" headerRowCount="1">
  <autoFilter ref="A4:C12"/>
  <tableColumns count="3">
    <tableColumn id="1" name="Column1"/>
    <tableColumn id="2" name="Column2"/>
    <tableColumn id="3" name="Column3"/>
  </tableColumns>
  <tableStyleInfo name="TableStyleLight9" showRowStripes="1"/>
</table>
</file>

<file path=xl/tables/table2.xml><?xml version="1.0" encoding="utf-8"?>
<table xmlns="http://schemas.openxmlformats.org/spreadsheetml/2006/main" id="2" name="Batches" displayName="Batches" ref="A4:J52" headerRowCount="1">
  <autoFilter ref="A4:J52"/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>
      <calculatedColumnFormula>_xlfn.XLOOKUP(Batches[[#This Row],[Product]],Products[Product],Products[PTR],0)</calculatedColumnFormula>
    </tableColumn>
    <tableColumn id="8" name="Column8">
      <calculatedColumnFormula>Batches[[#This Row],[Qty (strips)]]*Batches[[#This Row],[PTR]]</calculatedColumnFormula>
    </tableColumn>
    <tableColumn id="9" name="Column9">
      <calculatedColumnFormula>Batches[[#This Row],[Expiry Date]]-ReportDate</calculatedColumnFormula>
    </tableColumn>
    <tableColumn id="10" name="Column10">
      <calculatedColumnFormula>IF(Batches[[#This Row],[Days to Expiry]]&lt;0,"Expired",IF(Batches[[#This Row],[Days to Expiry]]&lt;=NearExpiryDays,"Near expiry","OK"))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Pharma Excel Template (Batch Stock and Expiry Tracker)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Track stock batch by batch with manufacturing and expiry dates, value it at PTR, and flag near-expiry (90 days) and expired batches so you can sell first-expiry-first-out (FEFO) or return them in time.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Batches</t>
        </is>
      </c>
      <c r="C10" s="5" t="inlineStr">
        <is>
          <t>Input table Batches. PTR, Stock Value, Days to Expiry and Expiry Status are formulas.</t>
        </is>
      </c>
    </row>
    <row r="11" ht="18" customHeight="1">
      <c r="B11" s="4" t="inlineStr">
        <is>
          <t>Products</t>
        </is>
      </c>
      <c r="C11" s="5" t="inlineStr">
        <is>
          <t>Input table Products: product name, category and PTR.</t>
        </is>
      </c>
    </row>
    <row r="12" ht="18" customHeight="1">
      <c r="B12" s="4" t="inlineStr">
        <is>
          <t>Calculations</t>
        </is>
      </c>
      <c r="C12" s="5" t="inlineStr">
        <is>
          <t>Product stock and expiry risk, depot summary and expiry status.</t>
        </is>
      </c>
    </row>
    <row r="13" ht="18" customHeight="1">
      <c r="B13" s="4" t="inlineStr">
        <is>
          <t>Lists</t>
        </is>
      </c>
      <c r="C13" s="5" t="inlineStr">
        <is>
          <t>Depot cities, report date and near-expiry window.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Products and type each product once with its PTR (price to retailer).</t>
        </is>
      </c>
    </row>
    <row r="17" ht="18" customHeight="1">
      <c r="B17" s="4" t="inlineStr">
        <is>
          <t>Step 2</t>
        </is>
      </c>
      <c r="C17" s="5" t="inlineStr">
        <is>
          <t>Open Batches. For each batch received type Batch No, Mfg Date, Expiry Date and Qty.</t>
        </is>
      </c>
    </row>
    <row r="18" ht="18" customHeight="1">
      <c r="B18" s="4" t="inlineStr">
        <is>
          <t>Step 3</t>
        </is>
      </c>
      <c r="C18" s="5" t="inlineStr">
        <is>
          <t>Pick Product and Depot from the drop-downs.</t>
        </is>
      </c>
    </row>
    <row r="19" ht="18" customHeight="1">
      <c r="B19" s="4" t="inlineStr">
        <is>
          <t>Step 4</t>
        </is>
      </c>
      <c r="C19" s="5" t="inlineStr">
        <is>
          <t>When stock is sold, reduce Qty of the oldest-expiry batch first (FEFO).</t>
        </is>
      </c>
    </row>
    <row r="20" ht="18" customHeight="1">
      <c r="B20" s="4" t="inlineStr">
        <is>
          <t>Step 5</t>
        </is>
      </c>
      <c r="C20" s="5" t="inlineStr">
        <is>
          <t>Red rows are expired, yellow rows expire within 90 days.</t>
        </is>
      </c>
    </row>
    <row r="21" ht="18" customHeight="1">
      <c r="B21" s="4" t="inlineStr">
        <is>
          <t>Step 6</t>
        </is>
      </c>
      <c r="C21" s="5" t="inlineStr">
        <is>
          <t>Open Dashboard to see value at risk.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Note</t>
        </is>
      </c>
      <c r="C35" s="5" t="inlineStr">
        <is>
          <t>Product names are generic examples with fictional prices.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https://ravindrabagale.com/guides/excel-template-pharma.html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Shraddha Pharma Distributors: batch stock and expiry (as on 30-Sep-2026)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Batches</t>
        </is>
      </c>
      <c r="C4" s="11" t="n"/>
      <c r="D4" s="11" t="n"/>
      <c r="E4" s="10" t="inlineStr">
        <is>
          <t>Stock (strips)</t>
        </is>
      </c>
      <c r="F4" s="11" t="n"/>
      <c r="G4" s="11" t="n"/>
      <c r="H4" s="10" t="inlineStr">
        <is>
          <t>Stock value</t>
        </is>
      </c>
      <c r="I4" s="11" t="n"/>
      <c r="J4" s="11" t="n"/>
      <c r="K4" s="10" t="inlineStr">
        <is>
          <t>Near-expiry value</t>
        </is>
      </c>
      <c r="L4" s="11" t="n"/>
      <c r="M4" s="11" t="n"/>
      <c r="N4" s="10" t="inlineStr">
        <is>
          <t>Expired value</t>
        </is>
      </c>
      <c r="O4" s="11" t="n"/>
      <c r="P4" s="11" t="n"/>
      <c r="Q4" s="10" t="inlineStr">
        <is>
          <t>Value at risk %</t>
        </is>
      </c>
      <c r="R4" s="11" t="n"/>
      <c r="S4" s="11" t="n"/>
    </row>
    <row r="5" ht="24" customHeight="1">
      <c r="B5" s="12">
        <f>COUNTA(Batches[Batch No])</f>
        <v/>
      </c>
      <c r="C5" s="13" t="n"/>
      <c r="D5" s="13" t="n"/>
      <c r="E5" s="12">
        <f>SUM(Batches[Qty (strips)])</f>
        <v/>
      </c>
      <c r="F5" s="13" t="n"/>
      <c r="G5" s="13" t="n"/>
      <c r="H5" s="14">
        <f>SUM(Batches[Stock Value])</f>
        <v/>
      </c>
      <c r="I5" s="13" t="n"/>
      <c r="J5" s="13" t="n"/>
      <c r="K5" s="14">
        <f>SUMIFS(Batches[Stock Value],Batches[Expiry Status],"Near expiry")</f>
        <v/>
      </c>
      <c r="L5" s="13" t="n"/>
      <c r="M5" s="13" t="n"/>
      <c r="N5" s="14">
        <f>SUMIFS(Batches[Stock Value],Batches[Expiry Status],"Expired")</f>
        <v/>
      </c>
      <c r="O5" s="13" t="n"/>
      <c r="P5" s="13" t="n"/>
      <c r="Q5" s="15">
        <f>IFERROR((SUMIFS(Batches[Stock Value],Batches[Expiry Status],"Near expiry")+SUMIFS(Batches[Stock Value],Batches[Expiry Status],"Expired"))/SUM(Batches[Stock Value]),0)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</cols>
  <sheetData>
    <row r="1" ht="30" customHeight="1">
      <c r="A1" s="16" t="inlineStr">
        <is>
          <t>Product master (price to retailer per strip)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Product</t>
        </is>
      </c>
      <c r="B4" s="18" t="inlineStr">
        <is>
          <t>Category</t>
        </is>
      </c>
      <c r="C4" s="18" t="inlineStr">
        <is>
          <t>PTR</t>
        </is>
      </c>
    </row>
    <row r="5">
      <c r="A5" s="19" t="inlineStr">
        <is>
          <t>Paracetamol 500 mg Tab</t>
        </is>
      </c>
      <c r="B5" s="19" t="inlineStr">
        <is>
          <t>Analgesic</t>
        </is>
      </c>
      <c r="C5" s="20" t="n">
        <v>18</v>
      </c>
    </row>
    <row r="6">
      <c r="A6" s="19" t="inlineStr">
        <is>
          <t>Azithromycin 500 mg Tab</t>
        </is>
      </c>
      <c r="B6" s="19" t="inlineStr">
        <is>
          <t>Antibiotic</t>
        </is>
      </c>
      <c r="C6" s="20" t="n">
        <v>72</v>
      </c>
    </row>
    <row r="7">
      <c r="A7" s="19" t="inlineStr">
        <is>
          <t>Cetirizine 10 mg Tab</t>
        </is>
      </c>
      <c r="B7" s="19" t="inlineStr">
        <is>
          <t>Antiallergic</t>
        </is>
      </c>
      <c r="C7" s="20" t="n">
        <v>15</v>
      </c>
    </row>
    <row r="8">
      <c r="A8" s="19" t="inlineStr">
        <is>
          <t>Pantoprazole 40 mg Tab</t>
        </is>
      </c>
      <c r="B8" s="19" t="inlineStr">
        <is>
          <t>Antacid</t>
        </is>
      </c>
      <c r="C8" s="20" t="n">
        <v>48</v>
      </c>
    </row>
    <row r="9">
      <c r="A9" s="19" t="inlineStr">
        <is>
          <t>Metformin 500 mg Tab</t>
        </is>
      </c>
      <c r="B9" s="19" t="inlineStr">
        <is>
          <t>Antidiabetic</t>
        </is>
      </c>
      <c r="C9" s="20" t="n">
        <v>22</v>
      </c>
    </row>
    <row r="10">
      <c r="A10" s="19" t="inlineStr">
        <is>
          <t>Amoxicillin 250 mg Cap</t>
        </is>
      </c>
      <c r="B10" s="19" t="inlineStr">
        <is>
          <t>Antibiotic</t>
        </is>
      </c>
      <c r="C10" s="20" t="n">
        <v>38</v>
      </c>
    </row>
    <row r="11">
      <c r="A11" s="19" t="inlineStr">
        <is>
          <t>ORS Sachet</t>
        </is>
      </c>
      <c r="B11" s="19" t="inlineStr">
        <is>
          <t>Rehydration</t>
        </is>
      </c>
      <c r="C11" s="20" t="n">
        <v>12</v>
      </c>
    </row>
    <row r="12">
      <c r="A12" s="19" t="inlineStr">
        <is>
          <t>Vitamin D3 Sachet</t>
        </is>
      </c>
      <c r="B12" s="19" t="inlineStr">
        <is>
          <t>Supplement</t>
        </is>
      </c>
      <c r="C12" s="20" t="n">
        <v>30</v>
      </c>
    </row>
    <row r="13">
      <c r="A13" s="21" t="n"/>
      <c r="B13" s="21" t="n"/>
      <c r="C13" s="22" t="n"/>
    </row>
    <row r="14">
      <c r="A14" s="21" t="n"/>
      <c r="B14" s="21" t="n"/>
      <c r="C14" s="22" t="n"/>
    </row>
    <row r="15">
      <c r="A15" s="21" t="n"/>
      <c r="B15" s="21" t="n"/>
      <c r="C15" s="22" t="n"/>
    </row>
    <row r="16">
      <c r="A16" s="21" t="n"/>
      <c r="B16" s="21" t="n"/>
      <c r="C16" s="22" t="n"/>
    </row>
    <row r="17">
      <c r="A17" s="21" t="n"/>
      <c r="B17" s="21" t="n"/>
      <c r="C17" s="22" t="n"/>
    </row>
    <row r="18">
      <c r="A18" s="21" t="n"/>
      <c r="B18" s="21" t="n"/>
      <c r="C18" s="22" t="n"/>
    </row>
    <row r="19">
      <c r="A19" s="21" t="n"/>
      <c r="B19" s="21" t="n"/>
      <c r="C19" s="22" t="n"/>
    </row>
    <row r="20">
      <c r="A20" s="21" t="n"/>
      <c r="B20" s="21" t="n"/>
      <c r="C20" s="22" t="n"/>
    </row>
    <row r="21">
      <c r="A21" s="21" t="n"/>
      <c r="B21" s="21" t="n"/>
      <c r="C21" s="22" t="n"/>
    </row>
    <row r="22">
      <c r="A22" s="21" t="n"/>
      <c r="B22" s="21" t="n"/>
      <c r="C22" s="22" t="n"/>
    </row>
    <row r="23">
      <c r="A23" s="21" t="n"/>
      <c r="B23" s="21" t="n"/>
      <c r="C23" s="22" t="n"/>
    </row>
    <row r="24">
      <c r="A24" s="21" t="n"/>
      <c r="B24" s="21" t="n"/>
      <c r="C24" s="22" t="n"/>
    </row>
    <row r="25">
      <c r="A25" s="21" t="n"/>
      <c r="B25" s="21" t="n"/>
      <c r="C25" s="22" t="n"/>
    </row>
    <row r="26">
      <c r="A26" s="21" t="n"/>
      <c r="B26" s="21" t="n"/>
      <c r="C26" s="22" t="n"/>
    </row>
    <row r="27">
      <c r="A27" s="21" t="n"/>
      <c r="B27" s="21" t="n"/>
      <c r="C27" s="22" t="n"/>
    </row>
    <row r="28">
      <c r="A28" s="21" t="n"/>
      <c r="B28" s="21" t="n"/>
      <c r="C28" s="22" t="n"/>
    </row>
    <row r="29">
      <c r="A29" s="21" t="n"/>
      <c r="B29" s="21" t="n"/>
      <c r="C29" s="22" t="n"/>
    </row>
    <row r="30">
      <c r="A30" s="21" t="n"/>
      <c r="B30" s="21" t="n"/>
      <c r="C30" s="22" t="n"/>
    </row>
    <row r="31">
      <c r="A31" s="21" t="n"/>
      <c r="B31" s="21" t="n"/>
      <c r="C31" s="22" t="n"/>
    </row>
    <row r="32">
      <c r="A32" s="21" t="n"/>
      <c r="B32" s="21" t="n"/>
      <c r="C32" s="22" t="n"/>
    </row>
    <row r="33">
      <c r="A33" s="21" t="n"/>
      <c r="B33" s="21" t="n"/>
      <c r="C33" s="22" t="n"/>
    </row>
    <row r="34">
      <c r="A34" s="21" t="n"/>
      <c r="B34" s="21" t="n"/>
      <c r="C34" s="22" t="n"/>
    </row>
    <row r="35">
      <c r="A35" s="21" t="n"/>
      <c r="B35" s="21" t="n"/>
      <c r="C35" s="22" t="n"/>
    </row>
    <row r="36">
      <c r="A36" s="21" t="n"/>
      <c r="B36" s="21" t="n"/>
      <c r="C36" s="22" t="n"/>
    </row>
    <row r="37">
      <c r="A37" s="21" t="n"/>
      <c r="B37" s="21" t="n"/>
      <c r="C37" s="22" t="n"/>
    </row>
    <row r="38">
      <c r="A38" s="21" t="n"/>
      <c r="B38" s="21" t="n"/>
      <c r="C38" s="22" t="n"/>
    </row>
    <row r="39">
      <c r="A39" s="21" t="n"/>
      <c r="B39" s="21" t="n"/>
      <c r="C39" s="22" t="n"/>
    </row>
    <row r="40">
      <c r="A40" s="21" t="n"/>
      <c r="B40" s="21" t="n"/>
      <c r="C40" s="22" t="n"/>
    </row>
    <row r="41">
      <c r="A41" s="21" t="n"/>
      <c r="B41" s="21" t="n"/>
      <c r="C41" s="22" t="n"/>
    </row>
    <row r="42">
      <c r="A42" s="21" t="n"/>
      <c r="B42" s="21" t="n"/>
      <c r="C42" s="22" t="n"/>
    </row>
    <row r="43">
      <c r="A43" s="21" t="n"/>
      <c r="B43" s="21" t="n"/>
      <c r="C43" s="22" t="n"/>
    </row>
    <row r="44">
      <c r="A44" s="21" t="n"/>
      <c r="B44" s="21" t="n"/>
      <c r="C44" s="22" t="n"/>
    </row>
    <row r="45">
      <c r="A45" s="21" t="n"/>
      <c r="B45" s="21" t="n"/>
      <c r="C45" s="22" t="n"/>
    </row>
    <row r="46">
      <c r="A46" s="21" t="n"/>
      <c r="B46" s="21" t="n"/>
      <c r="C46" s="22" t="n"/>
    </row>
    <row r="47">
      <c r="A47" s="21" t="n"/>
      <c r="B47" s="21" t="n"/>
      <c r="C47" s="22" t="n"/>
    </row>
    <row r="48">
      <c r="A48" s="21" t="n"/>
      <c r="B48" s="21" t="n"/>
      <c r="C48" s="22" t="n"/>
    </row>
    <row r="49">
      <c r="A49" s="21" t="n"/>
      <c r="B49" s="21" t="n"/>
      <c r="C49" s="22" t="n"/>
    </row>
    <row r="50">
      <c r="A50" s="21" t="n"/>
      <c r="B50" s="21" t="n"/>
      <c r="C50" s="22" t="n"/>
    </row>
    <row r="51">
      <c r="A51" s="21" t="n"/>
      <c r="B51" s="21" t="n"/>
      <c r="C51" s="22" t="n"/>
    </row>
    <row r="52">
      <c r="A52" s="21" t="n"/>
      <c r="B52" s="21" t="n"/>
      <c r="C52" s="22" t="n"/>
    </row>
    <row r="53">
      <c r="A53" s="21" t="n"/>
      <c r="B53" s="21" t="n"/>
      <c r="C53" s="22" t="n"/>
    </row>
    <row r="54">
      <c r="A54" s="21" t="n"/>
      <c r="B54" s="21" t="n"/>
      <c r="C54" s="22" t="n"/>
    </row>
    <row r="55">
      <c r="A55" s="21" t="n"/>
      <c r="B55" s="21" t="n"/>
      <c r="C55" s="22" t="n"/>
    </row>
    <row r="56">
      <c r="A56" s="21" t="n"/>
      <c r="B56" s="21" t="n"/>
      <c r="C56" s="22" t="n"/>
    </row>
    <row r="57">
      <c r="A57" s="21" t="n"/>
      <c r="B57" s="21" t="n"/>
      <c r="C57" s="22" t="n"/>
    </row>
    <row r="58">
      <c r="A58" s="21" t="n"/>
      <c r="B58" s="21" t="n"/>
      <c r="C58" s="22" t="n"/>
    </row>
    <row r="59">
      <c r="A59" s="21" t="n"/>
      <c r="B59" s="21" t="n"/>
      <c r="C59" s="22" t="n"/>
    </row>
    <row r="60">
      <c r="A60" s="21" t="n"/>
      <c r="B60" s="21" t="n"/>
      <c r="C60" s="22" t="n"/>
    </row>
    <row r="61">
      <c r="A61" s="21" t="n"/>
      <c r="B61" s="21" t="n"/>
      <c r="C61" s="22" t="n"/>
    </row>
    <row r="62">
      <c r="A62" s="21" t="n"/>
      <c r="B62" s="21" t="n"/>
      <c r="C62" s="22" t="n"/>
    </row>
    <row r="63">
      <c r="A63" s="21" t="n"/>
      <c r="B63" s="21" t="n"/>
      <c r="C63" s="22" t="n"/>
    </row>
    <row r="64">
      <c r="A64" s="21" t="n"/>
      <c r="B64" s="21" t="n"/>
      <c r="C64" s="22" t="n"/>
    </row>
    <row r="65">
      <c r="A65" s="21" t="n"/>
      <c r="B65" s="21" t="n"/>
      <c r="C65" s="22" t="n"/>
    </row>
    <row r="66">
      <c r="A66" s="21" t="n"/>
      <c r="B66" s="21" t="n"/>
      <c r="C66" s="22" t="n"/>
    </row>
    <row r="67">
      <c r="A67" s="21" t="n"/>
      <c r="B67" s="21" t="n"/>
      <c r="C67" s="22" t="n"/>
    </row>
    <row r="68">
      <c r="A68" s="21" t="n"/>
      <c r="B68" s="21" t="n"/>
      <c r="C68" s="22" t="n"/>
    </row>
    <row r="69">
      <c r="A69" s="21" t="n"/>
      <c r="B69" s="21" t="n"/>
      <c r="C69" s="22" t="n"/>
    </row>
    <row r="70">
      <c r="A70" s="21" t="n"/>
      <c r="B70" s="21" t="n"/>
      <c r="C70" s="22" t="n"/>
    </row>
    <row r="71">
      <c r="A71" s="21" t="n"/>
      <c r="B71" s="21" t="n"/>
      <c r="C71" s="22" t="n"/>
    </row>
  </sheetData>
  <mergeCells count="2">
    <mergeCell ref="A1:C1"/>
    <mergeCell ref="A2:C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3" max="3"/>
    <col width="12" customWidth="1" min="4" max="4"/>
    <col width="12" customWidth="1" min="5" max="5"/>
    <col width="10" customWidth="1" min="6" max="6"/>
    <col width="9" customWidth="1" min="7" max="7"/>
    <col width="12" customWidth="1" min="8" max="8"/>
    <col width="10" customWidth="1" min="9" max="9"/>
    <col width="12" customWidth="1" min="10" max="10"/>
  </cols>
  <sheetData>
    <row r="1" ht="30" customHeight="1">
      <c r="A1" s="16" t="inlineStr">
        <is>
          <t>Batch-wise stock register with expiry tracking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Batch No</t>
        </is>
      </c>
      <c r="B4" s="18" t="inlineStr">
        <is>
          <t>Product</t>
        </is>
      </c>
      <c r="C4" s="18" t="inlineStr">
        <is>
          <t>Depot</t>
        </is>
      </c>
      <c r="D4" s="18" t="inlineStr">
        <is>
          <t>Mfg Date</t>
        </is>
      </c>
      <c r="E4" s="18" t="inlineStr">
        <is>
          <t>Expiry Date</t>
        </is>
      </c>
      <c r="F4" s="18" t="inlineStr">
        <is>
          <t>Qty (strips)</t>
        </is>
      </c>
      <c r="G4" s="18" t="inlineStr">
        <is>
          <t>PTR</t>
        </is>
      </c>
      <c r="H4" s="18" t="inlineStr">
        <is>
          <t>Stock Value</t>
        </is>
      </c>
      <c r="I4" s="18" t="inlineStr">
        <is>
          <t>Days to Expiry</t>
        </is>
      </c>
      <c r="J4" s="18" t="inlineStr">
        <is>
          <t>Expiry Status</t>
        </is>
      </c>
    </row>
    <row r="5">
      <c r="A5" s="19" t="inlineStr">
        <is>
          <t>B26000</t>
        </is>
      </c>
      <c r="B5" s="19" t="inlineStr">
        <is>
          <t>Vitamin D3 Sachet</t>
        </is>
      </c>
      <c r="C5" s="19" t="inlineStr">
        <is>
          <t>Sambhaji Nagar</t>
        </is>
      </c>
      <c r="D5" s="23" t="n">
        <v>45790</v>
      </c>
      <c r="E5" s="23" t="n">
        <v>46886</v>
      </c>
      <c r="F5" s="24" t="n">
        <v>1200</v>
      </c>
      <c r="G5" s="25">
        <f>_xlfn.XLOOKUP(Batches[[#This Row],[Product]],Products[Product],Products[PTR],0)</f>
        <v/>
      </c>
      <c r="H5" s="26">
        <f>Batches[[#This Row],[Qty (strips)]]*Batches[[#This Row],[PTR]]</f>
        <v/>
      </c>
      <c r="I5" s="27">
        <f>Batches[[#This Row],[Expiry Date]]-ReportDate</f>
        <v/>
      </c>
      <c r="J5" s="28">
        <f>IF(Batches[[#This Row],[Days to Expiry]]&lt;0,"Expired",IF(Batches[[#This Row],[Days to Expiry]]&lt;=NearExpiryDays,"Near expiry","OK"))</f>
        <v/>
      </c>
    </row>
    <row r="6">
      <c r="A6" s="19" t="inlineStr">
        <is>
          <t>B26007</t>
        </is>
      </c>
      <c r="B6" s="19" t="inlineStr">
        <is>
          <t>Paracetamol 500 mg Tab</t>
        </is>
      </c>
      <c r="C6" s="19" t="inlineStr">
        <is>
          <t>Sambhaji Nagar</t>
        </is>
      </c>
      <c r="D6" s="23" t="n">
        <v>45607</v>
      </c>
      <c r="E6" s="23" t="n">
        <v>46337</v>
      </c>
      <c r="F6" s="24" t="n">
        <v>1000</v>
      </c>
      <c r="G6" s="25">
        <f>_xlfn.XLOOKUP(Batches[[#This Row],[Product]],Products[Product],Products[PTR],0)</f>
        <v/>
      </c>
      <c r="H6" s="26">
        <f>Batches[[#This Row],[Qty (strips)]]*Batches[[#This Row],[PTR]]</f>
        <v/>
      </c>
      <c r="I6" s="27">
        <f>Batches[[#This Row],[Expiry Date]]-ReportDate</f>
        <v/>
      </c>
      <c r="J6" s="28">
        <f>IF(Batches[[#This Row],[Days to Expiry]]&lt;0,"Expired",IF(Batches[[#This Row],[Days to Expiry]]&lt;=NearExpiryDays,"Near expiry","OK"))</f>
        <v/>
      </c>
    </row>
    <row r="7">
      <c r="A7" s="19" t="inlineStr">
        <is>
          <t>B26014</t>
        </is>
      </c>
      <c r="B7" s="19" t="inlineStr">
        <is>
          <t>Paracetamol 500 mg Tab</t>
        </is>
      </c>
      <c r="C7" s="19" t="inlineStr">
        <is>
          <t>Nagpur</t>
        </is>
      </c>
      <c r="D7" s="23" t="n">
        <v>45768</v>
      </c>
      <c r="E7" s="23" t="n">
        <v>46864</v>
      </c>
      <c r="F7" s="24" t="n">
        <v>400</v>
      </c>
      <c r="G7" s="25">
        <f>_xlfn.XLOOKUP(Batches[[#This Row],[Product]],Products[Product],Products[PTR],0)</f>
        <v/>
      </c>
      <c r="H7" s="26">
        <f>Batches[[#This Row],[Qty (strips)]]*Batches[[#This Row],[PTR]]</f>
        <v/>
      </c>
      <c r="I7" s="27">
        <f>Batches[[#This Row],[Expiry Date]]-ReportDate</f>
        <v/>
      </c>
      <c r="J7" s="28">
        <f>IF(Batches[[#This Row],[Days to Expiry]]&lt;0,"Expired",IF(Batches[[#This Row],[Days to Expiry]]&lt;=NearExpiryDays,"Near expiry","OK"))</f>
        <v/>
      </c>
    </row>
    <row r="8">
      <c r="A8" s="19" t="inlineStr">
        <is>
          <t>B26021</t>
        </is>
      </c>
      <c r="B8" s="19" t="inlineStr">
        <is>
          <t>Pantoprazole 40 mg Tab</t>
        </is>
      </c>
      <c r="C8" s="19" t="inlineStr">
        <is>
          <t>Kolhapur</t>
        </is>
      </c>
      <c r="D8" s="23" t="n">
        <v>45756</v>
      </c>
      <c r="E8" s="23" t="n">
        <v>46486</v>
      </c>
      <c r="F8" s="24" t="n">
        <v>200</v>
      </c>
      <c r="G8" s="25">
        <f>_xlfn.XLOOKUP(Batches[[#This Row],[Product]],Products[Product],Products[PTR],0)</f>
        <v/>
      </c>
      <c r="H8" s="26">
        <f>Batches[[#This Row],[Qty (strips)]]*Batches[[#This Row],[PTR]]</f>
        <v/>
      </c>
      <c r="I8" s="27">
        <f>Batches[[#This Row],[Expiry Date]]-ReportDate</f>
        <v/>
      </c>
      <c r="J8" s="28">
        <f>IF(Batches[[#This Row],[Days to Expiry]]&lt;0,"Expired",IF(Batches[[#This Row],[Days to Expiry]]&lt;=NearExpiryDays,"Near expiry","OK"))</f>
        <v/>
      </c>
    </row>
    <row r="9">
      <c r="A9" s="19" t="inlineStr">
        <is>
          <t>B26028</t>
        </is>
      </c>
      <c r="B9" s="19" t="inlineStr">
        <is>
          <t>Pantoprazole 40 mg Tab</t>
        </is>
      </c>
      <c r="C9" s="19" t="inlineStr">
        <is>
          <t>Kolhapur</t>
        </is>
      </c>
      <c r="D9" s="23" t="n">
        <v>45970</v>
      </c>
      <c r="E9" s="23" t="n">
        <v>47066</v>
      </c>
      <c r="F9" s="24" t="n">
        <v>750</v>
      </c>
      <c r="G9" s="25">
        <f>_xlfn.XLOOKUP(Batches[[#This Row],[Product]],Products[Product],Products[PTR],0)</f>
        <v/>
      </c>
      <c r="H9" s="26">
        <f>Batches[[#This Row],[Qty (strips)]]*Batches[[#This Row],[PTR]]</f>
        <v/>
      </c>
      <c r="I9" s="27">
        <f>Batches[[#This Row],[Expiry Date]]-ReportDate</f>
        <v/>
      </c>
      <c r="J9" s="28">
        <f>IF(Batches[[#This Row],[Days to Expiry]]&lt;0,"Expired",IF(Batches[[#This Row],[Days to Expiry]]&lt;=NearExpiryDays,"Near expiry","OK"))</f>
        <v/>
      </c>
    </row>
    <row r="10">
      <c r="A10" s="19" t="inlineStr">
        <is>
          <t>B26035</t>
        </is>
      </c>
      <c r="B10" s="19" t="inlineStr">
        <is>
          <t>Cetirizine 10 mg Tab</t>
        </is>
      </c>
      <c r="C10" s="19" t="inlineStr">
        <is>
          <t>Solapur</t>
        </is>
      </c>
      <c r="D10" s="23" t="n">
        <v>46241</v>
      </c>
      <c r="E10" s="23" t="n">
        <v>47337</v>
      </c>
      <c r="F10" s="24" t="n">
        <v>500</v>
      </c>
      <c r="G10" s="25">
        <f>_xlfn.XLOOKUP(Batches[[#This Row],[Product]],Products[Product],Products[PTR],0)</f>
        <v/>
      </c>
      <c r="H10" s="26">
        <f>Batches[[#This Row],[Qty (strips)]]*Batches[[#This Row],[PTR]]</f>
        <v/>
      </c>
      <c r="I10" s="27">
        <f>Batches[[#This Row],[Expiry Date]]-ReportDate</f>
        <v/>
      </c>
      <c r="J10" s="28">
        <f>IF(Batches[[#This Row],[Days to Expiry]]&lt;0,"Expired",IF(Batches[[#This Row],[Days to Expiry]]&lt;=NearExpiryDays,"Near expiry","OK"))</f>
        <v/>
      </c>
    </row>
    <row r="11">
      <c r="A11" s="19" t="inlineStr">
        <is>
          <t>B26042</t>
        </is>
      </c>
      <c r="B11" s="19" t="inlineStr">
        <is>
          <t>Pantoprazole 40 mg Tab</t>
        </is>
      </c>
      <c r="C11" s="19" t="inlineStr">
        <is>
          <t>Solapur</t>
        </is>
      </c>
      <c r="D11" s="23" t="n">
        <v>46109</v>
      </c>
      <c r="E11" s="23" t="n">
        <v>47205</v>
      </c>
      <c r="F11" s="24" t="n">
        <v>1000</v>
      </c>
      <c r="G11" s="25">
        <f>_xlfn.XLOOKUP(Batches[[#This Row],[Product]],Products[Product],Products[PTR],0)</f>
        <v/>
      </c>
      <c r="H11" s="26">
        <f>Batches[[#This Row],[Qty (strips)]]*Batches[[#This Row],[PTR]]</f>
        <v/>
      </c>
      <c r="I11" s="27">
        <f>Batches[[#This Row],[Expiry Date]]-ReportDate</f>
        <v/>
      </c>
      <c r="J11" s="28">
        <f>IF(Batches[[#This Row],[Days to Expiry]]&lt;0,"Expired",IF(Batches[[#This Row],[Days to Expiry]]&lt;=NearExpiryDays,"Near expiry","OK"))</f>
        <v/>
      </c>
    </row>
    <row r="12">
      <c r="A12" s="19" t="inlineStr">
        <is>
          <t>B26049</t>
        </is>
      </c>
      <c r="B12" s="19" t="inlineStr">
        <is>
          <t>Vitamin D3 Sachet</t>
        </is>
      </c>
      <c r="C12" s="19" t="inlineStr">
        <is>
          <t>Nashik</t>
        </is>
      </c>
      <c r="D12" s="23" t="n">
        <v>45462</v>
      </c>
      <c r="E12" s="23" t="n">
        <v>46557</v>
      </c>
      <c r="F12" s="24" t="n">
        <v>400</v>
      </c>
      <c r="G12" s="25">
        <f>_xlfn.XLOOKUP(Batches[[#This Row],[Product]],Products[Product],Products[PTR],0)</f>
        <v/>
      </c>
      <c r="H12" s="26">
        <f>Batches[[#This Row],[Qty (strips)]]*Batches[[#This Row],[PTR]]</f>
        <v/>
      </c>
      <c r="I12" s="27">
        <f>Batches[[#This Row],[Expiry Date]]-ReportDate</f>
        <v/>
      </c>
      <c r="J12" s="28">
        <f>IF(Batches[[#This Row],[Days to Expiry]]&lt;0,"Expired",IF(Batches[[#This Row],[Days to Expiry]]&lt;=NearExpiryDays,"Near expiry","OK"))</f>
        <v/>
      </c>
    </row>
    <row r="13">
      <c r="A13" s="19" t="inlineStr">
        <is>
          <t>B26056</t>
        </is>
      </c>
      <c r="B13" s="19" t="inlineStr">
        <is>
          <t>Amoxicillin 250 mg Cap</t>
        </is>
      </c>
      <c r="C13" s="19" t="inlineStr">
        <is>
          <t>Kolhapur</t>
        </is>
      </c>
      <c r="D13" s="23" t="n">
        <v>46202</v>
      </c>
      <c r="E13" s="23" t="n">
        <v>47298</v>
      </c>
      <c r="F13" s="24" t="n">
        <v>400</v>
      </c>
      <c r="G13" s="25">
        <f>_xlfn.XLOOKUP(Batches[[#This Row],[Product]],Products[Product],Products[PTR],0)</f>
        <v/>
      </c>
      <c r="H13" s="26">
        <f>Batches[[#This Row],[Qty (strips)]]*Batches[[#This Row],[PTR]]</f>
        <v/>
      </c>
      <c r="I13" s="27">
        <f>Batches[[#This Row],[Expiry Date]]-ReportDate</f>
        <v/>
      </c>
      <c r="J13" s="28">
        <f>IF(Batches[[#This Row],[Days to Expiry]]&lt;0,"Expired",IF(Batches[[#This Row],[Days to Expiry]]&lt;=NearExpiryDays,"Near expiry","OK"))</f>
        <v/>
      </c>
    </row>
    <row r="14">
      <c r="A14" s="19" t="inlineStr">
        <is>
          <t>B26063</t>
        </is>
      </c>
      <c r="B14" s="19" t="inlineStr">
        <is>
          <t>Azithromycin 500 mg Tab</t>
        </is>
      </c>
      <c r="C14" s="19" t="inlineStr">
        <is>
          <t>Sambhaji Nagar</t>
        </is>
      </c>
      <c r="D14" s="23" t="n">
        <v>45611</v>
      </c>
      <c r="E14" s="23" t="n">
        <v>46341</v>
      </c>
      <c r="F14" s="24" t="n">
        <v>1000</v>
      </c>
      <c r="G14" s="25">
        <f>_xlfn.XLOOKUP(Batches[[#This Row],[Product]],Products[Product],Products[PTR],0)</f>
        <v/>
      </c>
      <c r="H14" s="26">
        <f>Batches[[#This Row],[Qty (strips)]]*Batches[[#This Row],[PTR]]</f>
        <v/>
      </c>
      <c r="I14" s="27">
        <f>Batches[[#This Row],[Expiry Date]]-ReportDate</f>
        <v/>
      </c>
      <c r="J14" s="28">
        <f>IF(Batches[[#This Row],[Days to Expiry]]&lt;0,"Expired",IF(Batches[[#This Row],[Days to Expiry]]&lt;=NearExpiryDays,"Near expiry","OK"))</f>
        <v/>
      </c>
    </row>
    <row r="15">
      <c r="A15" s="19" t="inlineStr">
        <is>
          <t>B26070</t>
        </is>
      </c>
      <c r="B15" s="19" t="inlineStr">
        <is>
          <t>Metformin 500 mg Tab</t>
        </is>
      </c>
      <c r="C15" s="19" t="inlineStr">
        <is>
          <t>Solapur</t>
        </is>
      </c>
      <c r="D15" s="23" t="n">
        <v>45716</v>
      </c>
      <c r="E15" s="23" t="n">
        <v>46446</v>
      </c>
      <c r="F15" s="24" t="n">
        <v>500</v>
      </c>
      <c r="G15" s="25">
        <f>_xlfn.XLOOKUP(Batches[[#This Row],[Product]],Products[Product],Products[PTR],0)</f>
        <v/>
      </c>
      <c r="H15" s="26">
        <f>Batches[[#This Row],[Qty (strips)]]*Batches[[#This Row],[PTR]]</f>
        <v/>
      </c>
      <c r="I15" s="27">
        <f>Batches[[#This Row],[Expiry Date]]-ReportDate</f>
        <v/>
      </c>
      <c r="J15" s="28">
        <f>IF(Batches[[#This Row],[Days to Expiry]]&lt;0,"Expired",IF(Batches[[#This Row],[Days to Expiry]]&lt;=NearExpiryDays,"Near expiry","OK"))</f>
        <v/>
      </c>
    </row>
    <row r="16">
      <c r="A16" s="19" t="inlineStr">
        <is>
          <t>B26077</t>
        </is>
      </c>
      <c r="B16" s="19" t="inlineStr">
        <is>
          <t>Azithromycin 500 mg Tab</t>
        </is>
      </c>
      <c r="C16" s="19" t="inlineStr">
        <is>
          <t>Pune</t>
        </is>
      </c>
      <c r="D16" s="23" t="n">
        <v>45675</v>
      </c>
      <c r="E16" s="23" t="n">
        <v>46405</v>
      </c>
      <c r="F16" s="24" t="n">
        <v>300</v>
      </c>
      <c r="G16" s="25">
        <f>_xlfn.XLOOKUP(Batches[[#This Row],[Product]],Products[Product],Products[PTR],0)</f>
        <v/>
      </c>
      <c r="H16" s="26">
        <f>Batches[[#This Row],[Qty (strips)]]*Batches[[#This Row],[PTR]]</f>
        <v/>
      </c>
      <c r="I16" s="27">
        <f>Batches[[#This Row],[Expiry Date]]-ReportDate</f>
        <v/>
      </c>
      <c r="J16" s="28">
        <f>IF(Batches[[#This Row],[Days to Expiry]]&lt;0,"Expired",IF(Batches[[#This Row],[Days to Expiry]]&lt;=NearExpiryDays,"Near expiry","OK"))</f>
        <v/>
      </c>
    </row>
    <row r="17">
      <c r="A17" s="19" t="inlineStr">
        <is>
          <t>B26084</t>
        </is>
      </c>
      <c r="B17" s="19" t="inlineStr">
        <is>
          <t>Metformin 500 mg Tab</t>
        </is>
      </c>
      <c r="C17" s="19" t="inlineStr">
        <is>
          <t>Pune</t>
        </is>
      </c>
      <c r="D17" s="23" t="n">
        <v>45834</v>
      </c>
      <c r="E17" s="23" t="n">
        <v>46564</v>
      </c>
      <c r="F17" s="24" t="n">
        <v>500</v>
      </c>
      <c r="G17" s="25">
        <f>_xlfn.XLOOKUP(Batches[[#This Row],[Product]],Products[Product],Products[PTR],0)</f>
        <v/>
      </c>
      <c r="H17" s="26">
        <f>Batches[[#This Row],[Qty (strips)]]*Batches[[#This Row],[PTR]]</f>
        <v/>
      </c>
      <c r="I17" s="27">
        <f>Batches[[#This Row],[Expiry Date]]-ReportDate</f>
        <v/>
      </c>
      <c r="J17" s="28">
        <f>IF(Batches[[#This Row],[Days to Expiry]]&lt;0,"Expired",IF(Batches[[#This Row],[Days to Expiry]]&lt;=NearExpiryDays,"Near expiry","OK"))</f>
        <v/>
      </c>
    </row>
    <row r="18">
      <c r="A18" s="19" t="inlineStr">
        <is>
          <t>B26091</t>
        </is>
      </c>
      <c r="B18" s="19" t="inlineStr">
        <is>
          <t>Cetirizine 10 mg Tab</t>
        </is>
      </c>
      <c r="C18" s="19" t="inlineStr">
        <is>
          <t>Sambhaji Nagar</t>
        </is>
      </c>
      <c r="D18" s="23" t="n">
        <v>45580</v>
      </c>
      <c r="E18" s="23" t="n">
        <v>46310</v>
      </c>
      <c r="F18" s="24" t="n">
        <v>500</v>
      </c>
      <c r="G18" s="25">
        <f>_xlfn.XLOOKUP(Batches[[#This Row],[Product]],Products[Product],Products[PTR],0)</f>
        <v/>
      </c>
      <c r="H18" s="26">
        <f>Batches[[#This Row],[Qty (strips)]]*Batches[[#This Row],[PTR]]</f>
        <v/>
      </c>
      <c r="I18" s="27">
        <f>Batches[[#This Row],[Expiry Date]]-ReportDate</f>
        <v/>
      </c>
      <c r="J18" s="28">
        <f>IF(Batches[[#This Row],[Days to Expiry]]&lt;0,"Expired",IF(Batches[[#This Row],[Days to Expiry]]&lt;=NearExpiryDays,"Near expiry","OK"))</f>
        <v/>
      </c>
    </row>
    <row r="19">
      <c r="A19" s="19" t="inlineStr">
        <is>
          <t>B26098</t>
        </is>
      </c>
      <c r="B19" s="19" t="inlineStr">
        <is>
          <t>Pantoprazole 40 mg Tab</t>
        </is>
      </c>
      <c r="C19" s="19" t="inlineStr">
        <is>
          <t>Pune</t>
        </is>
      </c>
      <c r="D19" s="23" t="n">
        <v>45480</v>
      </c>
      <c r="E19" s="23" t="n">
        <v>46575</v>
      </c>
      <c r="F19" s="24" t="n">
        <v>1000</v>
      </c>
      <c r="G19" s="25">
        <f>_xlfn.XLOOKUP(Batches[[#This Row],[Product]],Products[Product],Products[PTR],0)</f>
        <v/>
      </c>
      <c r="H19" s="26">
        <f>Batches[[#This Row],[Qty (strips)]]*Batches[[#This Row],[PTR]]</f>
        <v/>
      </c>
      <c r="I19" s="27">
        <f>Batches[[#This Row],[Expiry Date]]-ReportDate</f>
        <v/>
      </c>
      <c r="J19" s="28">
        <f>IF(Batches[[#This Row],[Days to Expiry]]&lt;0,"Expired",IF(Batches[[#This Row],[Days to Expiry]]&lt;=NearExpiryDays,"Near expiry","OK"))</f>
        <v/>
      </c>
    </row>
    <row r="20">
      <c r="A20" s="19" t="inlineStr">
        <is>
          <t>B26105</t>
        </is>
      </c>
      <c r="B20" s="19" t="inlineStr">
        <is>
          <t>Pantoprazole 40 mg Tab</t>
        </is>
      </c>
      <c r="C20" s="19" t="inlineStr">
        <is>
          <t>Sambhaji Nagar</t>
        </is>
      </c>
      <c r="D20" s="23" t="n">
        <v>45823</v>
      </c>
      <c r="E20" s="23" t="n">
        <v>46919</v>
      </c>
      <c r="F20" s="24" t="n">
        <v>400</v>
      </c>
      <c r="G20" s="25">
        <f>_xlfn.XLOOKUP(Batches[[#This Row],[Product]],Products[Product],Products[PTR],0)</f>
        <v/>
      </c>
      <c r="H20" s="26">
        <f>Batches[[#This Row],[Qty (strips)]]*Batches[[#This Row],[PTR]]</f>
        <v/>
      </c>
      <c r="I20" s="27">
        <f>Batches[[#This Row],[Expiry Date]]-ReportDate</f>
        <v/>
      </c>
      <c r="J20" s="28">
        <f>IF(Batches[[#This Row],[Days to Expiry]]&lt;0,"Expired",IF(Batches[[#This Row],[Days to Expiry]]&lt;=NearExpiryDays,"Near expiry","OK"))</f>
        <v/>
      </c>
    </row>
    <row r="21">
      <c r="A21" s="19" t="inlineStr">
        <is>
          <t>B26112</t>
        </is>
      </c>
      <c r="B21" s="19" t="inlineStr">
        <is>
          <t>Azithromycin 500 mg Tab</t>
        </is>
      </c>
      <c r="C21" s="19" t="inlineStr">
        <is>
          <t>Sambhaji Nagar</t>
        </is>
      </c>
      <c r="D21" s="23" t="n">
        <v>45872</v>
      </c>
      <c r="E21" s="23" t="n">
        <v>46602</v>
      </c>
      <c r="F21" s="24" t="n">
        <v>1200</v>
      </c>
      <c r="G21" s="25">
        <f>_xlfn.XLOOKUP(Batches[[#This Row],[Product]],Products[Product],Products[PTR],0)</f>
        <v/>
      </c>
      <c r="H21" s="26">
        <f>Batches[[#This Row],[Qty (strips)]]*Batches[[#This Row],[PTR]]</f>
        <v/>
      </c>
      <c r="I21" s="27">
        <f>Batches[[#This Row],[Expiry Date]]-ReportDate</f>
        <v/>
      </c>
      <c r="J21" s="28">
        <f>IF(Batches[[#This Row],[Days to Expiry]]&lt;0,"Expired",IF(Batches[[#This Row],[Days to Expiry]]&lt;=NearExpiryDays,"Near expiry","OK"))</f>
        <v/>
      </c>
    </row>
    <row r="22">
      <c r="A22" s="19" t="inlineStr">
        <is>
          <t>B26119</t>
        </is>
      </c>
      <c r="B22" s="19" t="inlineStr">
        <is>
          <t>Pantoprazole 40 mg Tab</t>
        </is>
      </c>
      <c r="C22" s="19" t="inlineStr">
        <is>
          <t>Kolhapur</t>
        </is>
      </c>
      <c r="D22" s="23" t="n">
        <v>45543</v>
      </c>
      <c r="E22" s="23" t="n">
        <v>46273</v>
      </c>
      <c r="F22" s="24" t="n">
        <v>1000</v>
      </c>
      <c r="G22" s="25">
        <f>_xlfn.XLOOKUP(Batches[[#This Row],[Product]],Products[Product],Products[PTR],0)</f>
        <v/>
      </c>
      <c r="H22" s="26">
        <f>Batches[[#This Row],[Qty (strips)]]*Batches[[#This Row],[PTR]]</f>
        <v/>
      </c>
      <c r="I22" s="27">
        <f>Batches[[#This Row],[Expiry Date]]-ReportDate</f>
        <v/>
      </c>
      <c r="J22" s="28">
        <f>IF(Batches[[#This Row],[Days to Expiry]]&lt;0,"Expired",IF(Batches[[#This Row],[Days to Expiry]]&lt;=NearExpiryDays,"Near expiry","OK"))</f>
        <v/>
      </c>
    </row>
    <row r="23">
      <c r="A23" s="19" t="inlineStr">
        <is>
          <t>B26126</t>
        </is>
      </c>
      <c r="B23" s="19" t="inlineStr">
        <is>
          <t>Vitamin D3 Sachet</t>
        </is>
      </c>
      <c r="C23" s="19" t="inlineStr">
        <is>
          <t>Nashik</t>
        </is>
      </c>
      <c r="D23" s="23" t="n">
        <v>46151</v>
      </c>
      <c r="E23" s="23" t="n">
        <v>46882</v>
      </c>
      <c r="F23" s="24" t="n">
        <v>1200</v>
      </c>
      <c r="G23" s="25">
        <f>_xlfn.XLOOKUP(Batches[[#This Row],[Product]],Products[Product],Products[PTR],0)</f>
        <v/>
      </c>
      <c r="H23" s="26">
        <f>Batches[[#This Row],[Qty (strips)]]*Batches[[#This Row],[PTR]]</f>
        <v/>
      </c>
      <c r="I23" s="27">
        <f>Batches[[#This Row],[Expiry Date]]-ReportDate</f>
        <v/>
      </c>
      <c r="J23" s="28">
        <f>IF(Batches[[#This Row],[Days to Expiry]]&lt;0,"Expired",IF(Batches[[#This Row],[Days to Expiry]]&lt;=NearExpiryDays,"Near expiry","OK"))</f>
        <v/>
      </c>
    </row>
    <row r="24">
      <c r="A24" s="19" t="inlineStr">
        <is>
          <t>B26133</t>
        </is>
      </c>
      <c r="B24" s="19" t="inlineStr">
        <is>
          <t>Metformin 500 mg Tab</t>
        </is>
      </c>
      <c r="C24" s="19" t="inlineStr">
        <is>
          <t>Sambhaji Nagar</t>
        </is>
      </c>
      <c r="D24" s="23" t="n">
        <v>46032</v>
      </c>
      <c r="E24" s="23" t="n">
        <v>46762</v>
      </c>
      <c r="F24" s="24" t="n">
        <v>1200</v>
      </c>
      <c r="G24" s="25">
        <f>_xlfn.XLOOKUP(Batches[[#This Row],[Product]],Products[Product],Products[PTR],0)</f>
        <v/>
      </c>
      <c r="H24" s="26">
        <f>Batches[[#This Row],[Qty (strips)]]*Batches[[#This Row],[PTR]]</f>
        <v/>
      </c>
      <c r="I24" s="27">
        <f>Batches[[#This Row],[Expiry Date]]-ReportDate</f>
        <v/>
      </c>
      <c r="J24" s="28">
        <f>IF(Batches[[#This Row],[Days to Expiry]]&lt;0,"Expired",IF(Batches[[#This Row],[Days to Expiry]]&lt;=NearExpiryDays,"Near expiry","OK"))</f>
        <v/>
      </c>
    </row>
    <row r="25">
      <c r="A25" s="19" t="inlineStr">
        <is>
          <t>B26140</t>
        </is>
      </c>
      <c r="B25" s="19" t="inlineStr">
        <is>
          <t>ORS Sachet</t>
        </is>
      </c>
      <c r="C25" s="19" t="inlineStr">
        <is>
          <t>Solapur</t>
        </is>
      </c>
      <c r="D25" s="23" t="n">
        <v>45963</v>
      </c>
      <c r="E25" s="23" t="n">
        <v>47059</v>
      </c>
      <c r="F25" s="24" t="n">
        <v>400</v>
      </c>
      <c r="G25" s="25">
        <f>_xlfn.XLOOKUP(Batches[[#This Row],[Product]],Products[Product],Products[PTR],0)</f>
        <v/>
      </c>
      <c r="H25" s="26">
        <f>Batches[[#This Row],[Qty (strips)]]*Batches[[#This Row],[PTR]]</f>
        <v/>
      </c>
      <c r="I25" s="27">
        <f>Batches[[#This Row],[Expiry Date]]-ReportDate</f>
        <v/>
      </c>
      <c r="J25" s="28">
        <f>IF(Batches[[#This Row],[Days to Expiry]]&lt;0,"Expired",IF(Batches[[#This Row],[Days to Expiry]]&lt;=NearExpiryDays,"Near expiry","OK"))</f>
        <v/>
      </c>
    </row>
    <row r="26">
      <c r="A26" s="19" t="inlineStr">
        <is>
          <t>B26147</t>
        </is>
      </c>
      <c r="B26" s="19" t="inlineStr">
        <is>
          <t>ORS Sachet</t>
        </is>
      </c>
      <c r="C26" s="19" t="inlineStr">
        <is>
          <t>Nagpur</t>
        </is>
      </c>
      <c r="D26" s="23" t="n">
        <v>45703</v>
      </c>
      <c r="E26" s="23" t="n">
        <v>46798</v>
      </c>
      <c r="F26" s="24" t="n">
        <v>1200</v>
      </c>
      <c r="G26" s="25">
        <f>_xlfn.XLOOKUP(Batches[[#This Row],[Product]],Products[Product],Products[PTR],0)</f>
        <v/>
      </c>
      <c r="H26" s="26">
        <f>Batches[[#This Row],[Qty (strips)]]*Batches[[#This Row],[PTR]]</f>
        <v/>
      </c>
      <c r="I26" s="27">
        <f>Batches[[#This Row],[Expiry Date]]-ReportDate</f>
        <v/>
      </c>
      <c r="J26" s="28">
        <f>IF(Batches[[#This Row],[Days to Expiry]]&lt;0,"Expired",IF(Batches[[#This Row],[Days to Expiry]]&lt;=NearExpiryDays,"Near expiry","OK"))</f>
        <v/>
      </c>
    </row>
    <row r="27">
      <c r="A27" s="19" t="inlineStr">
        <is>
          <t>B26154</t>
        </is>
      </c>
      <c r="B27" s="19" t="inlineStr">
        <is>
          <t>Cetirizine 10 mg Tab</t>
        </is>
      </c>
      <c r="C27" s="19" t="inlineStr">
        <is>
          <t>Kolhapur</t>
        </is>
      </c>
      <c r="D27" s="23" t="n">
        <v>46040</v>
      </c>
      <c r="E27" s="23" t="n">
        <v>46770</v>
      </c>
      <c r="F27" s="24" t="n">
        <v>200</v>
      </c>
      <c r="G27" s="25">
        <f>_xlfn.XLOOKUP(Batches[[#This Row],[Product]],Products[Product],Products[PTR],0)</f>
        <v/>
      </c>
      <c r="H27" s="26">
        <f>Batches[[#This Row],[Qty (strips)]]*Batches[[#This Row],[PTR]]</f>
        <v/>
      </c>
      <c r="I27" s="27">
        <f>Batches[[#This Row],[Expiry Date]]-ReportDate</f>
        <v/>
      </c>
      <c r="J27" s="28">
        <f>IF(Batches[[#This Row],[Days to Expiry]]&lt;0,"Expired",IF(Batches[[#This Row],[Days to Expiry]]&lt;=NearExpiryDays,"Near expiry","OK"))</f>
        <v/>
      </c>
    </row>
    <row r="28">
      <c r="A28" s="19" t="inlineStr">
        <is>
          <t>B26161</t>
        </is>
      </c>
      <c r="B28" s="19" t="inlineStr">
        <is>
          <t>Cetirizine 10 mg Tab</t>
        </is>
      </c>
      <c r="C28" s="19" t="inlineStr">
        <is>
          <t>Solapur</t>
        </is>
      </c>
      <c r="D28" s="23" t="n">
        <v>46179</v>
      </c>
      <c r="E28" s="23" t="n">
        <v>46910</v>
      </c>
      <c r="F28" s="24" t="n">
        <v>1200</v>
      </c>
      <c r="G28" s="25">
        <f>_xlfn.XLOOKUP(Batches[[#This Row],[Product]],Products[Product],Products[PTR],0)</f>
        <v/>
      </c>
      <c r="H28" s="26">
        <f>Batches[[#This Row],[Qty (strips)]]*Batches[[#This Row],[PTR]]</f>
        <v/>
      </c>
      <c r="I28" s="27">
        <f>Batches[[#This Row],[Expiry Date]]-ReportDate</f>
        <v/>
      </c>
      <c r="J28" s="28">
        <f>IF(Batches[[#This Row],[Days to Expiry]]&lt;0,"Expired",IF(Batches[[#This Row],[Days to Expiry]]&lt;=NearExpiryDays,"Near expiry","OK"))</f>
        <v/>
      </c>
    </row>
    <row r="29">
      <c r="A29" s="19" t="inlineStr">
        <is>
          <t>B26168</t>
        </is>
      </c>
      <c r="B29" s="19" t="inlineStr">
        <is>
          <t>Metformin 500 mg Tab</t>
        </is>
      </c>
      <c r="C29" s="19" t="inlineStr">
        <is>
          <t>Kolhapur</t>
        </is>
      </c>
      <c r="D29" s="23" t="n">
        <v>45500</v>
      </c>
      <c r="E29" s="23" t="n">
        <v>46595</v>
      </c>
      <c r="F29" s="24" t="n">
        <v>300</v>
      </c>
      <c r="G29" s="25">
        <f>_xlfn.XLOOKUP(Batches[[#This Row],[Product]],Products[Product],Products[PTR],0)</f>
        <v/>
      </c>
      <c r="H29" s="26">
        <f>Batches[[#This Row],[Qty (strips)]]*Batches[[#This Row],[PTR]]</f>
        <v/>
      </c>
      <c r="I29" s="27">
        <f>Batches[[#This Row],[Expiry Date]]-ReportDate</f>
        <v/>
      </c>
      <c r="J29" s="28">
        <f>IF(Batches[[#This Row],[Days to Expiry]]&lt;0,"Expired",IF(Batches[[#This Row],[Days to Expiry]]&lt;=NearExpiryDays,"Near expiry","OK"))</f>
        <v/>
      </c>
    </row>
    <row r="30">
      <c r="A30" s="19" t="inlineStr">
        <is>
          <t>B26175</t>
        </is>
      </c>
      <c r="B30" s="19" t="inlineStr">
        <is>
          <t>Cetirizine 10 mg Tab</t>
        </is>
      </c>
      <c r="C30" s="19" t="inlineStr">
        <is>
          <t>Solapur</t>
        </is>
      </c>
      <c r="D30" s="23" t="n">
        <v>46144</v>
      </c>
      <c r="E30" s="23" t="n">
        <v>47240</v>
      </c>
      <c r="F30" s="24" t="n">
        <v>1000</v>
      </c>
      <c r="G30" s="25">
        <f>_xlfn.XLOOKUP(Batches[[#This Row],[Product]],Products[Product],Products[PTR],0)</f>
        <v/>
      </c>
      <c r="H30" s="26">
        <f>Batches[[#This Row],[Qty (strips)]]*Batches[[#This Row],[PTR]]</f>
        <v/>
      </c>
      <c r="I30" s="27">
        <f>Batches[[#This Row],[Expiry Date]]-ReportDate</f>
        <v/>
      </c>
      <c r="J30" s="28">
        <f>IF(Batches[[#This Row],[Days to Expiry]]&lt;0,"Expired",IF(Batches[[#This Row],[Days to Expiry]]&lt;=NearExpiryDays,"Near expiry","OK"))</f>
        <v/>
      </c>
    </row>
    <row r="31">
      <c r="A31" s="19" t="inlineStr">
        <is>
          <t>B26182</t>
        </is>
      </c>
      <c r="B31" s="19" t="inlineStr">
        <is>
          <t>Azithromycin 500 mg Tab</t>
        </is>
      </c>
      <c r="C31" s="19" t="inlineStr">
        <is>
          <t>Nashik</t>
        </is>
      </c>
      <c r="D31" s="23" t="n">
        <v>45684</v>
      </c>
      <c r="E31" s="23" t="n">
        <v>46779</v>
      </c>
      <c r="F31" s="24" t="n">
        <v>400</v>
      </c>
      <c r="G31" s="25">
        <f>_xlfn.XLOOKUP(Batches[[#This Row],[Product]],Products[Product],Products[PTR],0)</f>
        <v/>
      </c>
      <c r="H31" s="26">
        <f>Batches[[#This Row],[Qty (strips)]]*Batches[[#This Row],[PTR]]</f>
        <v/>
      </c>
      <c r="I31" s="27">
        <f>Batches[[#This Row],[Expiry Date]]-ReportDate</f>
        <v/>
      </c>
      <c r="J31" s="28">
        <f>IF(Batches[[#This Row],[Days to Expiry]]&lt;0,"Expired",IF(Batches[[#This Row],[Days to Expiry]]&lt;=NearExpiryDays,"Near expiry","OK"))</f>
        <v/>
      </c>
    </row>
    <row r="32">
      <c r="A32" s="19" t="inlineStr">
        <is>
          <t>B26189</t>
        </is>
      </c>
      <c r="B32" s="19" t="inlineStr">
        <is>
          <t>Pantoprazole 40 mg Tab</t>
        </is>
      </c>
      <c r="C32" s="19" t="inlineStr">
        <is>
          <t>Solapur</t>
        </is>
      </c>
      <c r="D32" s="23" t="n">
        <v>46256</v>
      </c>
      <c r="E32" s="23" t="n">
        <v>46987</v>
      </c>
      <c r="F32" s="24" t="n">
        <v>400</v>
      </c>
      <c r="G32" s="25">
        <f>_xlfn.XLOOKUP(Batches[[#This Row],[Product]],Products[Product],Products[PTR],0)</f>
        <v/>
      </c>
      <c r="H32" s="26">
        <f>Batches[[#This Row],[Qty (strips)]]*Batches[[#This Row],[PTR]]</f>
        <v/>
      </c>
      <c r="I32" s="27">
        <f>Batches[[#This Row],[Expiry Date]]-ReportDate</f>
        <v/>
      </c>
      <c r="J32" s="28">
        <f>IF(Batches[[#This Row],[Days to Expiry]]&lt;0,"Expired",IF(Batches[[#This Row],[Days to Expiry]]&lt;=NearExpiryDays,"Near expiry","OK"))</f>
        <v/>
      </c>
    </row>
    <row r="33">
      <c r="A33" s="19" t="inlineStr">
        <is>
          <t>B26196</t>
        </is>
      </c>
      <c r="B33" s="19" t="inlineStr">
        <is>
          <t>Amoxicillin 250 mg Cap</t>
        </is>
      </c>
      <c r="C33" s="19" t="inlineStr">
        <is>
          <t>Nashik</t>
        </is>
      </c>
      <c r="D33" s="23" t="n">
        <v>46213</v>
      </c>
      <c r="E33" s="23" t="n">
        <v>46944</v>
      </c>
      <c r="F33" s="24" t="n">
        <v>500</v>
      </c>
      <c r="G33" s="25">
        <f>_xlfn.XLOOKUP(Batches[[#This Row],[Product]],Products[Product],Products[PTR],0)</f>
        <v/>
      </c>
      <c r="H33" s="26">
        <f>Batches[[#This Row],[Qty (strips)]]*Batches[[#This Row],[PTR]]</f>
        <v/>
      </c>
      <c r="I33" s="27">
        <f>Batches[[#This Row],[Expiry Date]]-ReportDate</f>
        <v/>
      </c>
      <c r="J33" s="28">
        <f>IF(Batches[[#This Row],[Days to Expiry]]&lt;0,"Expired",IF(Batches[[#This Row],[Days to Expiry]]&lt;=NearExpiryDays,"Near expiry","OK"))</f>
        <v/>
      </c>
    </row>
    <row r="34">
      <c r="A34" s="19" t="inlineStr">
        <is>
          <t>B26203</t>
        </is>
      </c>
      <c r="B34" s="19" t="inlineStr">
        <is>
          <t>Metformin 500 mg Tab</t>
        </is>
      </c>
      <c r="C34" s="19" t="inlineStr">
        <is>
          <t>Sambhaji Nagar</t>
        </is>
      </c>
      <c r="D34" s="23" t="n">
        <v>45947</v>
      </c>
      <c r="E34" s="23" t="n">
        <v>46677</v>
      </c>
      <c r="F34" s="24" t="n">
        <v>200</v>
      </c>
      <c r="G34" s="25">
        <f>_xlfn.XLOOKUP(Batches[[#This Row],[Product]],Products[Product],Products[PTR],0)</f>
        <v/>
      </c>
      <c r="H34" s="26">
        <f>Batches[[#This Row],[Qty (strips)]]*Batches[[#This Row],[PTR]]</f>
        <v/>
      </c>
      <c r="I34" s="27">
        <f>Batches[[#This Row],[Expiry Date]]-ReportDate</f>
        <v/>
      </c>
      <c r="J34" s="28">
        <f>IF(Batches[[#This Row],[Days to Expiry]]&lt;0,"Expired",IF(Batches[[#This Row],[Days to Expiry]]&lt;=NearExpiryDays,"Near expiry","OK"))</f>
        <v/>
      </c>
    </row>
    <row r="35">
      <c r="A35" s="19" t="inlineStr">
        <is>
          <t>B26210</t>
        </is>
      </c>
      <c r="B35" s="19" t="inlineStr">
        <is>
          <t>Azithromycin 500 mg Tab</t>
        </is>
      </c>
      <c r="C35" s="19" t="inlineStr">
        <is>
          <t>Nashik</t>
        </is>
      </c>
      <c r="D35" s="23" t="n">
        <v>46108</v>
      </c>
      <c r="E35" s="23" t="n">
        <v>46839</v>
      </c>
      <c r="F35" s="24" t="n">
        <v>300</v>
      </c>
      <c r="G35" s="25">
        <f>_xlfn.XLOOKUP(Batches[[#This Row],[Product]],Products[Product],Products[PTR],0)</f>
        <v/>
      </c>
      <c r="H35" s="26">
        <f>Batches[[#This Row],[Qty (strips)]]*Batches[[#This Row],[PTR]]</f>
        <v/>
      </c>
      <c r="I35" s="27">
        <f>Batches[[#This Row],[Expiry Date]]-ReportDate</f>
        <v/>
      </c>
      <c r="J35" s="28">
        <f>IF(Batches[[#This Row],[Days to Expiry]]&lt;0,"Expired",IF(Batches[[#This Row],[Days to Expiry]]&lt;=NearExpiryDays,"Near expiry","OK"))</f>
        <v/>
      </c>
    </row>
    <row r="36">
      <c r="A36" s="19" t="inlineStr">
        <is>
          <t>B26217</t>
        </is>
      </c>
      <c r="B36" s="19" t="inlineStr">
        <is>
          <t>Metformin 500 mg Tab</t>
        </is>
      </c>
      <c r="C36" s="19" t="inlineStr">
        <is>
          <t>Solapur</t>
        </is>
      </c>
      <c r="D36" s="23" t="n">
        <v>45976</v>
      </c>
      <c r="E36" s="23" t="n">
        <v>47072</v>
      </c>
      <c r="F36" s="24" t="n">
        <v>750</v>
      </c>
      <c r="G36" s="25">
        <f>_xlfn.XLOOKUP(Batches[[#This Row],[Product]],Products[Product],Products[PTR],0)</f>
        <v/>
      </c>
      <c r="H36" s="26">
        <f>Batches[[#This Row],[Qty (strips)]]*Batches[[#This Row],[PTR]]</f>
        <v/>
      </c>
      <c r="I36" s="27">
        <f>Batches[[#This Row],[Expiry Date]]-ReportDate</f>
        <v/>
      </c>
      <c r="J36" s="28">
        <f>IF(Batches[[#This Row],[Days to Expiry]]&lt;0,"Expired",IF(Batches[[#This Row],[Days to Expiry]]&lt;=NearExpiryDays,"Near expiry","OK"))</f>
        <v/>
      </c>
    </row>
    <row r="37">
      <c r="A37" s="19" t="inlineStr">
        <is>
          <t>B26224</t>
        </is>
      </c>
      <c r="B37" s="19" t="inlineStr">
        <is>
          <t>Pantoprazole 40 mg Tab</t>
        </is>
      </c>
      <c r="C37" s="19" t="inlineStr">
        <is>
          <t>Nagpur</t>
        </is>
      </c>
      <c r="D37" s="23" t="n">
        <v>46087</v>
      </c>
      <c r="E37" s="23" t="n">
        <v>46818</v>
      </c>
      <c r="F37" s="24" t="n">
        <v>750</v>
      </c>
      <c r="G37" s="25">
        <f>_xlfn.XLOOKUP(Batches[[#This Row],[Product]],Products[Product],Products[PTR],0)</f>
        <v/>
      </c>
      <c r="H37" s="26">
        <f>Batches[[#This Row],[Qty (strips)]]*Batches[[#This Row],[PTR]]</f>
        <v/>
      </c>
      <c r="I37" s="27">
        <f>Batches[[#This Row],[Expiry Date]]-ReportDate</f>
        <v/>
      </c>
      <c r="J37" s="28">
        <f>IF(Batches[[#This Row],[Days to Expiry]]&lt;0,"Expired",IF(Batches[[#This Row],[Days to Expiry]]&lt;=NearExpiryDays,"Near expiry","OK"))</f>
        <v/>
      </c>
    </row>
    <row r="38">
      <c r="A38" s="19" t="inlineStr">
        <is>
          <t>B26231</t>
        </is>
      </c>
      <c r="B38" s="19" t="inlineStr">
        <is>
          <t>ORS Sachet</t>
        </is>
      </c>
      <c r="C38" s="19" t="inlineStr">
        <is>
          <t>Nagpur</t>
        </is>
      </c>
      <c r="D38" s="23" t="n">
        <v>45689</v>
      </c>
      <c r="E38" s="23" t="n">
        <v>46784</v>
      </c>
      <c r="F38" s="24" t="n">
        <v>500</v>
      </c>
      <c r="G38" s="25">
        <f>_xlfn.XLOOKUP(Batches[[#This Row],[Product]],Products[Product],Products[PTR],0)</f>
        <v/>
      </c>
      <c r="H38" s="26">
        <f>Batches[[#This Row],[Qty (strips)]]*Batches[[#This Row],[PTR]]</f>
        <v/>
      </c>
      <c r="I38" s="27">
        <f>Batches[[#This Row],[Expiry Date]]-ReportDate</f>
        <v/>
      </c>
      <c r="J38" s="28">
        <f>IF(Batches[[#This Row],[Days to Expiry]]&lt;0,"Expired",IF(Batches[[#This Row],[Days to Expiry]]&lt;=NearExpiryDays,"Near expiry","OK"))</f>
        <v/>
      </c>
    </row>
    <row r="39">
      <c r="A39" s="19" t="inlineStr">
        <is>
          <t>B26238</t>
        </is>
      </c>
      <c r="B39" s="19" t="inlineStr">
        <is>
          <t>Azithromycin 500 mg Tab</t>
        </is>
      </c>
      <c r="C39" s="19" t="inlineStr">
        <is>
          <t>Sambhaji Nagar</t>
        </is>
      </c>
      <c r="D39" s="23" t="n">
        <v>45754</v>
      </c>
      <c r="E39" s="23" t="n">
        <v>46484</v>
      </c>
      <c r="F39" s="24" t="n">
        <v>1000</v>
      </c>
      <c r="G39" s="25">
        <f>_xlfn.XLOOKUP(Batches[[#This Row],[Product]],Products[Product],Products[PTR],0)</f>
        <v/>
      </c>
      <c r="H39" s="26">
        <f>Batches[[#This Row],[Qty (strips)]]*Batches[[#This Row],[PTR]]</f>
        <v/>
      </c>
      <c r="I39" s="27">
        <f>Batches[[#This Row],[Expiry Date]]-ReportDate</f>
        <v/>
      </c>
      <c r="J39" s="28">
        <f>IF(Batches[[#This Row],[Days to Expiry]]&lt;0,"Expired",IF(Batches[[#This Row],[Days to Expiry]]&lt;=NearExpiryDays,"Near expiry","OK"))</f>
        <v/>
      </c>
    </row>
    <row r="40">
      <c r="A40" s="19" t="inlineStr">
        <is>
          <t>B26245</t>
        </is>
      </c>
      <c r="B40" s="19" t="inlineStr">
        <is>
          <t>Paracetamol 500 mg Tab</t>
        </is>
      </c>
      <c r="C40" s="19" t="inlineStr">
        <is>
          <t>Solapur</t>
        </is>
      </c>
      <c r="D40" s="23" t="n">
        <v>45636</v>
      </c>
      <c r="E40" s="23" t="n">
        <v>46366</v>
      </c>
      <c r="F40" s="24" t="n">
        <v>1200</v>
      </c>
      <c r="G40" s="25">
        <f>_xlfn.XLOOKUP(Batches[[#This Row],[Product]],Products[Product],Products[PTR],0)</f>
        <v/>
      </c>
      <c r="H40" s="26">
        <f>Batches[[#This Row],[Qty (strips)]]*Batches[[#This Row],[PTR]]</f>
        <v/>
      </c>
      <c r="I40" s="27">
        <f>Batches[[#This Row],[Expiry Date]]-ReportDate</f>
        <v/>
      </c>
      <c r="J40" s="28">
        <f>IF(Batches[[#This Row],[Days to Expiry]]&lt;0,"Expired",IF(Batches[[#This Row],[Days to Expiry]]&lt;=NearExpiryDays,"Near expiry","OK"))</f>
        <v/>
      </c>
    </row>
    <row r="41">
      <c r="A41" s="19" t="inlineStr">
        <is>
          <t>B26252</t>
        </is>
      </c>
      <c r="B41" s="19" t="inlineStr">
        <is>
          <t>ORS Sachet</t>
        </is>
      </c>
      <c r="C41" s="19" t="inlineStr">
        <is>
          <t>Sambhaji Nagar</t>
        </is>
      </c>
      <c r="D41" s="23" t="n">
        <v>45893</v>
      </c>
      <c r="E41" s="23" t="n">
        <v>46989</v>
      </c>
      <c r="F41" s="24" t="n">
        <v>1200</v>
      </c>
      <c r="G41" s="25">
        <f>_xlfn.XLOOKUP(Batches[[#This Row],[Product]],Products[Product],Products[PTR],0)</f>
        <v/>
      </c>
      <c r="H41" s="26">
        <f>Batches[[#This Row],[Qty (strips)]]*Batches[[#This Row],[PTR]]</f>
        <v/>
      </c>
      <c r="I41" s="27">
        <f>Batches[[#This Row],[Expiry Date]]-ReportDate</f>
        <v/>
      </c>
      <c r="J41" s="28">
        <f>IF(Batches[[#This Row],[Days to Expiry]]&lt;0,"Expired",IF(Batches[[#This Row],[Days to Expiry]]&lt;=NearExpiryDays,"Near expiry","OK"))</f>
        <v/>
      </c>
    </row>
    <row r="42">
      <c r="A42" s="19" t="inlineStr">
        <is>
          <t>B26259</t>
        </is>
      </c>
      <c r="B42" s="19" t="inlineStr">
        <is>
          <t>Pantoprazole 40 mg Tab</t>
        </is>
      </c>
      <c r="C42" s="19" t="inlineStr">
        <is>
          <t>Nagpur</t>
        </is>
      </c>
      <c r="D42" s="23" t="n">
        <v>45597</v>
      </c>
      <c r="E42" s="23" t="n">
        <v>46327</v>
      </c>
      <c r="F42" s="24" t="n">
        <v>1200</v>
      </c>
      <c r="G42" s="25">
        <f>_xlfn.XLOOKUP(Batches[[#This Row],[Product]],Products[Product],Products[PTR],0)</f>
        <v/>
      </c>
      <c r="H42" s="26">
        <f>Batches[[#This Row],[Qty (strips)]]*Batches[[#This Row],[PTR]]</f>
        <v/>
      </c>
      <c r="I42" s="27">
        <f>Batches[[#This Row],[Expiry Date]]-ReportDate</f>
        <v/>
      </c>
      <c r="J42" s="28">
        <f>IF(Batches[[#This Row],[Days to Expiry]]&lt;0,"Expired",IF(Batches[[#This Row],[Days to Expiry]]&lt;=NearExpiryDays,"Near expiry","OK"))</f>
        <v/>
      </c>
    </row>
    <row r="43">
      <c r="A43" s="19" t="inlineStr">
        <is>
          <t>B26266</t>
        </is>
      </c>
      <c r="B43" s="19" t="inlineStr">
        <is>
          <t>Vitamin D3 Sachet</t>
        </is>
      </c>
      <c r="C43" s="19" t="inlineStr">
        <is>
          <t>Nashik</t>
        </is>
      </c>
      <c r="D43" s="23" t="n">
        <v>46216</v>
      </c>
      <c r="E43" s="23" t="n">
        <v>47312</v>
      </c>
      <c r="F43" s="24" t="n">
        <v>400</v>
      </c>
      <c r="G43" s="25">
        <f>_xlfn.XLOOKUP(Batches[[#This Row],[Product]],Products[Product],Products[PTR],0)</f>
        <v/>
      </c>
      <c r="H43" s="26">
        <f>Batches[[#This Row],[Qty (strips)]]*Batches[[#This Row],[PTR]]</f>
        <v/>
      </c>
      <c r="I43" s="27">
        <f>Batches[[#This Row],[Expiry Date]]-ReportDate</f>
        <v/>
      </c>
      <c r="J43" s="28">
        <f>IF(Batches[[#This Row],[Days to Expiry]]&lt;0,"Expired",IF(Batches[[#This Row],[Days to Expiry]]&lt;=NearExpiryDays,"Near expiry","OK"))</f>
        <v/>
      </c>
    </row>
    <row r="44">
      <c r="A44" s="19" t="inlineStr">
        <is>
          <t>B26273</t>
        </is>
      </c>
      <c r="B44" s="19" t="inlineStr">
        <is>
          <t>Metformin 500 mg Tab</t>
        </is>
      </c>
      <c r="C44" s="19" t="inlineStr">
        <is>
          <t>Solapur</t>
        </is>
      </c>
      <c r="D44" s="23" t="n">
        <v>46008</v>
      </c>
      <c r="E44" s="23" t="n">
        <v>47104</v>
      </c>
      <c r="F44" s="24" t="n">
        <v>400</v>
      </c>
      <c r="G44" s="25">
        <f>_xlfn.XLOOKUP(Batches[[#This Row],[Product]],Products[Product],Products[PTR],0)</f>
        <v/>
      </c>
      <c r="H44" s="26">
        <f>Batches[[#This Row],[Qty (strips)]]*Batches[[#This Row],[PTR]]</f>
        <v/>
      </c>
      <c r="I44" s="27">
        <f>Batches[[#This Row],[Expiry Date]]-ReportDate</f>
        <v/>
      </c>
      <c r="J44" s="28">
        <f>IF(Batches[[#This Row],[Days to Expiry]]&lt;0,"Expired",IF(Batches[[#This Row],[Days to Expiry]]&lt;=NearExpiryDays,"Near expiry","OK"))</f>
        <v/>
      </c>
    </row>
    <row r="45">
      <c r="A45" s="19" t="inlineStr">
        <is>
          <t>B26280</t>
        </is>
      </c>
      <c r="B45" s="19" t="inlineStr">
        <is>
          <t>Metformin 500 mg Tab</t>
        </is>
      </c>
      <c r="C45" s="19" t="inlineStr">
        <is>
          <t>Pune</t>
        </is>
      </c>
      <c r="D45" s="23" t="n">
        <v>45620</v>
      </c>
      <c r="E45" s="23" t="n">
        <v>46350</v>
      </c>
      <c r="F45" s="24" t="n">
        <v>400</v>
      </c>
      <c r="G45" s="25">
        <f>_xlfn.XLOOKUP(Batches[[#This Row],[Product]],Products[Product],Products[PTR],0)</f>
        <v/>
      </c>
      <c r="H45" s="26">
        <f>Batches[[#This Row],[Qty (strips)]]*Batches[[#This Row],[PTR]]</f>
        <v/>
      </c>
      <c r="I45" s="27">
        <f>Batches[[#This Row],[Expiry Date]]-ReportDate</f>
        <v/>
      </c>
      <c r="J45" s="28">
        <f>IF(Batches[[#This Row],[Days to Expiry]]&lt;0,"Expired",IF(Batches[[#This Row],[Days to Expiry]]&lt;=NearExpiryDays,"Near expiry","OK"))</f>
        <v/>
      </c>
    </row>
    <row r="46">
      <c r="A46" s="19" t="inlineStr">
        <is>
          <t>B26287</t>
        </is>
      </c>
      <c r="B46" s="19" t="inlineStr">
        <is>
          <t>Paracetamol 500 mg Tab</t>
        </is>
      </c>
      <c r="C46" s="19" t="inlineStr">
        <is>
          <t>Solapur</t>
        </is>
      </c>
      <c r="D46" s="23" t="n">
        <v>45594</v>
      </c>
      <c r="E46" s="23" t="n">
        <v>46689</v>
      </c>
      <c r="F46" s="24" t="n">
        <v>500</v>
      </c>
      <c r="G46" s="25">
        <f>_xlfn.XLOOKUP(Batches[[#This Row],[Product]],Products[Product],Products[PTR],0)</f>
        <v/>
      </c>
      <c r="H46" s="26">
        <f>Batches[[#This Row],[Qty (strips)]]*Batches[[#This Row],[PTR]]</f>
        <v/>
      </c>
      <c r="I46" s="27">
        <f>Batches[[#This Row],[Expiry Date]]-ReportDate</f>
        <v/>
      </c>
      <c r="J46" s="28">
        <f>IF(Batches[[#This Row],[Days to Expiry]]&lt;0,"Expired",IF(Batches[[#This Row],[Days to Expiry]]&lt;=NearExpiryDays,"Near expiry","OK"))</f>
        <v/>
      </c>
    </row>
    <row r="47">
      <c r="A47" s="19" t="inlineStr">
        <is>
          <t>B26294</t>
        </is>
      </c>
      <c r="B47" s="19" t="inlineStr">
        <is>
          <t>Pantoprazole 40 mg Tab</t>
        </is>
      </c>
      <c r="C47" s="19" t="inlineStr">
        <is>
          <t>Kolhapur</t>
        </is>
      </c>
      <c r="D47" s="23" t="n">
        <v>45962</v>
      </c>
      <c r="E47" s="23" t="n">
        <v>47058</v>
      </c>
      <c r="F47" s="24" t="n">
        <v>200</v>
      </c>
      <c r="G47" s="25">
        <f>_xlfn.XLOOKUP(Batches[[#This Row],[Product]],Products[Product],Products[PTR],0)</f>
        <v/>
      </c>
      <c r="H47" s="26">
        <f>Batches[[#This Row],[Qty (strips)]]*Batches[[#This Row],[PTR]]</f>
        <v/>
      </c>
      <c r="I47" s="27">
        <f>Batches[[#This Row],[Expiry Date]]-ReportDate</f>
        <v/>
      </c>
      <c r="J47" s="28">
        <f>IF(Batches[[#This Row],[Days to Expiry]]&lt;0,"Expired",IF(Batches[[#This Row],[Days to Expiry]]&lt;=NearExpiryDays,"Near expiry","OK"))</f>
        <v/>
      </c>
    </row>
    <row r="48">
      <c r="A48" s="19" t="inlineStr">
        <is>
          <t>B26301</t>
        </is>
      </c>
      <c r="B48" s="19" t="inlineStr">
        <is>
          <t>Metformin 500 mg Tab</t>
        </is>
      </c>
      <c r="C48" s="19" t="inlineStr">
        <is>
          <t>Pune</t>
        </is>
      </c>
      <c r="D48" s="23" t="n">
        <v>45808</v>
      </c>
      <c r="E48" s="23" t="n">
        <v>46538</v>
      </c>
      <c r="F48" s="24" t="n">
        <v>400</v>
      </c>
      <c r="G48" s="25">
        <f>_xlfn.XLOOKUP(Batches[[#This Row],[Product]],Products[Product],Products[PTR],0)</f>
        <v/>
      </c>
      <c r="H48" s="26">
        <f>Batches[[#This Row],[Qty (strips)]]*Batches[[#This Row],[PTR]]</f>
        <v/>
      </c>
      <c r="I48" s="27">
        <f>Batches[[#This Row],[Expiry Date]]-ReportDate</f>
        <v/>
      </c>
      <c r="J48" s="28">
        <f>IF(Batches[[#This Row],[Days to Expiry]]&lt;0,"Expired",IF(Batches[[#This Row],[Days to Expiry]]&lt;=NearExpiryDays,"Near expiry","OK"))</f>
        <v/>
      </c>
    </row>
    <row r="49">
      <c r="A49" s="19" t="inlineStr">
        <is>
          <t>B26308</t>
        </is>
      </c>
      <c r="B49" s="19" t="inlineStr">
        <is>
          <t>Amoxicillin 250 mg Cap</t>
        </is>
      </c>
      <c r="C49" s="19" t="inlineStr">
        <is>
          <t>Pune</t>
        </is>
      </c>
      <c r="D49" s="23" t="n">
        <v>45853</v>
      </c>
      <c r="E49" s="23" t="n">
        <v>46949</v>
      </c>
      <c r="F49" s="24" t="n">
        <v>750</v>
      </c>
      <c r="G49" s="25">
        <f>_xlfn.XLOOKUP(Batches[[#This Row],[Product]],Products[Product],Products[PTR],0)</f>
        <v/>
      </c>
      <c r="H49" s="26">
        <f>Batches[[#This Row],[Qty (strips)]]*Batches[[#This Row],[PTR]]</f>
        <v/>
      </c>
      <c r="I49" s="27">
        <f>Batches[[#This Row],[Expiry Date]]-ReportDate</f>
        <v/>
      </c>
      <c r="J49" s="28">
        <f>IF(Batches[[#This Row],[Days to Expiry]]&lt;0,"Expired",IF(Batches[[#This Row],[Days to Expiry]]&lt;=NearExpiryDays,"Near expiry","OK"))</f>
        <v/>
      </c>
    </row>
    <row r="50">
      <c r="A50" s="19" t="inlineStr">
        <is>
          <t>B26315</t>
        </is>
      </c>
      <c r="B50" s="19" t="inlineStr">
        <is>
          <t>Metformin 500 mg Tab</t>
        </is>
      </c>
      <c r="C50" s="19" t="inlineStr">
        <is>
          <t>Sambhaji Nagar</t>
        </is>
      </c>
      <c r="D50" s="23" t="n">
        <v>45777</v>
      </c>
      <c r="E50" s="23" t="n">
        <v>46873</v>
      </c>
      <c r="F50" s="24" t="n">
        <v>300</v>
      </c>
      <c r="G50" s="25">
        <f>_xlfn.XLOOKUP(Batches[[#This Row],[Product]],Products[Product],Products[PTR],0)</f>
        <v/>
      </c>
      <c r="H50" s="26">
        <f>Batches[[#This Row],[Qty (strips)]]*Batches[[#This Row],[PTR]]</f>
        <v/>
      </c>
      <c r="I50" s="27">
        <f>Batches[[#This Row],[Expiry Date]]-ReportDate</f>
        <v/>
      </c>
      <c r="J50" s="28">
        <f>IF(Batches[[#This Row],[Days to Expiry]]&lt;0,"Expired",IF(Batches[[#This Row],[Days to Expiry]]&lt;=NearExpiryDays,"Near expiry","OK"))</f>
        <v/>
      </c>
    </row>
    <row r="51">
      <c r="A51" s="19" t="inlineStr">
        <is>
          <t>B26322</t>
        </is>
      </c>
      <c r="B51" s="19" t="inlineStr">
        <is>
          <t>ORS Sachet</t>
        </is>
      </c>
      <c r="C51" s="19" t="inlineStr">
        <is>
          <t>Pune</t>
        </is>
      </c>
      <c r="D51" s="23" t="n">
        <v>46119</v>
      </c>
      <c r="E51" s="23" t="n">
        <v>46850</v>
      </c>
      <c r="F51" s="24" t="n">
        <v>500</v>
      </c>
      <c r="G51" s="25">
        <f>_xlfn.XLOOKUP(Batches[[#This Row],[Product]],Products[Product],Products[PTR],0)</f>
        <v/>
      </c>
      <c r="H51" s="26">
        <f>Batches[[#This Row],[Qty (strips)]]*Batches[[#This Row],[PTR]]</f>
        <v/>
      </c>
      <c r="I51" s="27">
        <f>Batches[[#This Row],[Expiry Date]]-ReportDate</f>
        <v/>
      </c>
      <c r="J51" s="28">
        <f>IF(Batches[[#This Row],[Days to Expiry]]&lt;0,"Expired",IF(Batches[[#This Row],[Days to Expiry]]&lt;=NearExpiryDays,"Near expiry","OK"))</f>
        <v/>
      </c>
    </row>
    <row r="52">
      <c r="A52" s="19" t="inlineStr">
        <is>
          <t>B26329</t>
        </is>
      </c>
      <c r="B52" s="19" t="inlineStr">
        <is>
          <t>Amoxicillin 250 mg Cap</t>
        </is>
      </c>
      <c r="C52" s="19" t="inlineStr">
        <is>
          <t>Pune</t>
        </is>
      </c>
      <c r="D52" s="23" t="n">
        <v>46239</v>
      </c>
      <c r="E52" s="23" t="n">
        <v>47335</v>
      </c>
      <c r="F52" s="24" t="n">
        <v>1000</v>
      </c>
      <c r="G52" s="25">
        <f>_xlfn.XLOOKUP(Batches[[#This Row],[Product]],Products[Product],Products[PTR],0)</f>
        <v/>
      </c>
      <c r="H52" s="26">
        <f>Batches[[#This Row],[Qty (strips)]]*Batches[[#This Row],[PTR]]</f>
        <v/>
      </c>
      <c r="I52" s="27">
        <f>Batches[[#This Row],[Expiry Date]]-ReportDate</f>
        <v/>
      </c>
      <c r="J52" s="28">
        <f>IF(Batches[[#This Row],[Days to Expiry]]&lt;0,"Expired",IF(Batches[[#This Row],[Days to Expiry]]&lt;=NearExpiryDays,"Near expiry","OK"))</f>
        <v/>
      </c>
    </row>
    <row r="53">
      <c r="A53" s="21" t="n"/>
      <c r="B53" s="21" t="n"/>
      <c r="C53" s="21" t="n"/>
      <c r="D53" s="29" t="n"/>
      <c r="E53" s="29" t="n"/>
      <c r="F53" s="30" t="n"/>
    </row>
    <row r="54">
      <c r="A54" s="21" t="n"/>
      <c r="B54" s="21" t="n"/>
      <c r="C54" s="21" t="n"/>
      <c r="D54" s="29" t="n"/>
      <c r="E54" s="29" t="n"/>
      <c r="F54" s="30" t="n"/>
    </row>
    <row r="55">
      <c r="A55" s="21" t="n"/>
      <c r="B55" s="21" t="n"/>
      <c r="C55" s="21" t="n"/>
      <c r="D55" s="29" t="n"/>
      <c r="E55" s="29" t="n"/>
      <c r="F55" s="30" t="n"/>
    </row>
    <row r="56">
      <c r="A56" s="21" t="n"/>
      <c r="B56" s="21" t="n"/>
      <c r="C56" s="21" t="n"/>
      <c r="D56" s="29" t="n"/>
      <c r="E56" s="29" t="n"/>
      <c r="F56" s="30" t="n"/>
    </row>
    <row r="57">
      <c r="A57" s="21" t="n"/>
      <c r="B57" s="21" t="n"/>
      <c r="C57" s="21" t="n"/>
      <c r="D57" s="29" t="n"/>
      <c r="E57" s="29" t="n"/>
      <c r="F57" s="30" t="n"/>
    </row>
    <row r="58">
      <c r="A58" s="21" t="n"/>
      <c r="B58" s="21" t="n"/>
      <c r="C58" s="21" t="n"/>
      <c r="D58" s="29" t="n"/>
      <c r="E58" s="29" t="n"/>
      <c r="F58" s="30" t="n"/>
    </row>
    <row r="59">
      <c r="A59" s="21" t="n"/>
      <c r="B59" s="21" t="n"/>
      <c r="C59" s="21" t="n"/>
      <c r="D59" s="29" t="n"/>
      <c r="E59" s="29" t="n"/>
      <c r="F59" s="30" t="n"/>
    </row>
    <row r="60">
      <c r="A60" s="21" t="n"/>
      <c r="B60" s="21" t="n"/>
      <c r="C60" s="21" t="n"/>
      <c r="D60" s="29" t="n"/>
      <c r="E60" s="29" t="n"/>
      <c r="F60" s="30" t="n"/>
    </row>
    <row r="61">
      <c r="A61" s="21" t="n"/>
      <c r="B61" s="21" t="n"/>
      <c r="C61" s="21" t="n"/>
      <c r="D61" s="29" t="n"/>
      <c r="E61" s="29" t="n"/>
      <c r="F61" s="30" t="n"/>
    </row>
    <row r="62">
      <c r="A62" s="21" t="n"/>
      <c r="B62" s="21" t="n"/>
      <c r="C62" s="21" t="n"/>
      <c r="D62" s="29" t="n"/>
      <c r="E62" s="29" t="n"/>
      <c r="F62" s="30" t="n"/>
    </row>
    <row r="63">
      <c r="A63" s="21" t="n"/>
      <c r="B63" s="21" t="n"/>
      <c r="C63" s="21" t="n"/>
      <c r="D63" s="29" t="n"/>
      <c r="E63" s="29" t="n"/>
      <c r="F63" s="30" t="n"/>
    </row>
    <row r="64">
      <c r="A64" s="21" t="n"/>
      <c r="B64" s="21" t="n"/>
      <c r="C64" s="21" t="n"/>
      <c r="D64" s="29" t="n"/>
      <c r="E64" s="29" t="n"/>
      <c r="F64" s="30" t="n"/>
    </row>
    <row r="65">
      <c r="A65" s="21" t="n"/>
      <c r="B65" s="21" t="n"/>
      <c r="C65" s="21" t="n"/>
      <c r="D65" s="29" t="n"/>
      <c r="E65" s="29" t="n"/>
      <c r="F65" s="30" t="n"/>
    </row>
    <row r="66">
      <c r="A66" s="21" t="n"/>
      <c r="B66" s="21" t="n"/>
      <c r="C66" s="21" t="n"/>
      <c r="D66" s="29" t="n"/>
      <c r="E66" s="29" t="n"/>
      <c r="F66" s="30" t="n"/>
    </row>
    <row r="67">
      <c r="A67" s="21" t="n"/>
      <c r="B67" s="21" t="n"/>
      <c r="C67" s="21" t="n"/>
      <c r="D67" s="29" t="n"/>
      <c r="E67" s="29" t="n"/>
      <c r="F67" s="30" t="n"/>
    </row>
    <row r="68">
      <c r="A68" s="21" t="n"/>
      <c r="B68" s="21" t="n"/>
      <c r="C68" s="21" t="n"/>
      <c r="D68" s="29" t="n"/>
      <c r="E68" s="29" t="n"/>
      <c r="F68" s="30" t="n"/>
    </row>
    <row r="69">
      <c r="A69" s="21" t="n"/>
      <c r="B69" s="21" t="n"/>
      <c r="C69" s="21" t="n"/>
      <c r="D69" s="29" t="n"/>
      <c r="E69" s="29" t="n"/>
      <c r="F69" s="30" t="n"/>
    </row>
    <row r="70">
      <c r="A70" s="21" t="n"/>
      <c r="B70" s="21" t="n"/>
      <c r="C70" s="21" t="n"/>
      <c r="D70" s="29" t="n"/>
      <c r="E70" s="29" t="n"/>
      <c r="F70" s="30" t="n"/>
    </row>
    <row r="71">
      <c r="A71" s="21" t="n"/>
      <c r="B71" s="21" t="n"/>
      <c r="C71" s="21" t="n"/>
      <c r="D71" s="29" t="n"/>
      <c r="E71" s="29" t="n"/>
      <c r="F71" s="30" t="n"/>
    </row>
    <row r="72">
      <c r="A72" s="21" t="n"/>
      <c r="B72" s="21" t="n"/>
      <c r="C72" s="21" t="n"/>
      <c r="D72" s="29" t="n"/>
      <c r="E72" s="29" t="n"/>
      <c r="F72" s="30" t="n"/>
    </row>
    <row r="73">
      <c r="A73" s="21" t="n"/>
      <c r="B73" s="21" t="n"/>
      <c r="C73" s="21" t="n"/>
      <c r="D73" s="29" t="n"/>
      <c r="E73" s="29" t="n"/>
      <c r="F73" s="30" t="n"/>
    </row>
    <row r="74">
      <c r="A74" s="21" t="n"/>
      <c r="B74" s="21" t="n"/>
      <c r="C74" s="21" t="n"/>
      <c r="D74" s="29" t="n"/>
      <c r="E74" s="29" t="n"/>
      <c r="F74" s="30" t="n"/>
    </row>
    <row r="75">
      <c r="A75" s="21" t="n"/>
      <c r="B75" s="21" t="n"/>
      <c r="C75" s="21" t="n"/>
      <c r="D75" s="29" t="n"/>
      <c r="E75" s="29" t="n"/>
      <c r="F75" s="30" t="n"/>
    </row>
    <row r="76">
      <c r="A76" s="21" t="n"/>
      <c r="B76" s="21" t="n"/>
      <c r="C76" s="21" t="n"/>
      <c r="D76" s="29" t="n"/>
      <c r="E76" s="29" t="n"/>
      <c r="F76" s="30" t="n"/>
    </row>
    <row r="77">
      <c r="A77" s="21" t="n"/>
      <c r="B77" s="21" t="n"/>
      <c r="C77" s="21" t="n"/>
      <c r="D77" s="29" t="n"/>
      <c r="E77" s="29" t="n"/>
      <c r="F77" s="30" t="n"/>
    </row>
    <row r="78">
      <c r="A78" s="21" t="n"/>
      <c r="B78" s="21" t="n"/>
      <c r="C78" s="21" t="n"/>
      <c r="D78" s="29" t="n"/>
      <c r="E78" s="29" t="n"/>
      <c r="F78" s="30" t="n"/>
    </row>
    <row r="79">
      <c r="A79" s="21" t="n"/>
      <c r="B79" s="21" t="n"/>
      <c r="C79" s="21" t="n"/>
      <c r="D79" s="29" t="n"/>
      <c r="E79" s="29" t="n"/>
      <c r="F79" s="30" t="n"/>
    </row>
    <row r="80">
      <c r="A80" s="21" t="n"/>
      <c r="B80" s="21" t="n"/>
      <c r="C80" s="21" t="n"/>
      <c r="D80" s="29" t="n"/>
      <c r="E80" s="29" t="n"/>
      <c r="F80" s="30" t="n"/>
    </row>
    <row r="81">
      <c r="A81" s="21" t="n"/>
      <c r="B81" s="21" t="n"/>
      <c r="C81" s="21" t="n"/>
      <c r="D81" s="29" t="n"/>
      <c r="E81" s="29" t="n"/>
      <c r="F81" s="30" t="n"/>
    </row>
    <row r="82">
      <c r="A82" s="21" t="n"/>
      <c r="B82" s="21" t="n"/>
      <c r="C82" s="21" t="n"/>
      <c r="D82" s="29" t="n"/>
      <c r="E82" s="29" t="n"/>
      <c r="F82" s="30" t="n"/>
    </row>
    <row r="83">
      <c r="A83" s="21" t="n"/>
      <c r="B83" s="21" t="n"/>
      <c r="C83" s="21" t="n"/>
      <c r="D83" s="29" t="n"/>
      <c r="E83" s="29" t="n"/>
      <c r="F83" s="30" t="n"/>
    </row>
    <row r="84">
      <c r="A84" s="21" t="n"/>
      <c r="B84" s="21" t="n"/>
      <c r="C84" s="21" t="n"/>
      <c r="D84" s="29" t="n"/>
      <c r="E84" s="29" t="n"/>
      <c r="F84" s="30" t="n"/>
    </row>
    <row r="85">
      <c r="A85" s="21" t="n"/>
      <c r="B85" s="21" t="n"/>
      <c r="C85" s="21" t="n"/>
      <c r="D85" s="29" t="n"/>
      <c r="E85" s="29" t="n"/>
      <c r="F85" s="30" t="n"/>
    </row>
    <row r="86">
      <c r="A86" s="21" t="n"/>
      <c r="B86" s="21" t="n"/>
      <c r="C86" s="21" t="n"/>
      <c r="D86" s="29" t="n"/>
      <c r="E86" s="29" t="n"/>
      <c r="F86" s="30" t="n"/>
    </row>
    <row r="87">
      <c r="A87" s="21" t="n"/>
      <c r="B87" s="21" t="n"/>
      <c r="C87" s="21" t="n"/>
      <c r="D87" s="29" t="n"/>
      <c r="E87" s="29" t="n"/>
      <c r="F87" s="30" t="n"/>
    </row>
    <row r="88">
      <c r="A88" s="21" t="n"/>
      <c r="B88" s="21" t="n"/>
      <c r="C88" s="21" t="n"/>
      <c r="D88" s="29" t="n"/>
      <c r="E88" s="29" t="n"/>
      <c r="F88" s="30" t="n"/>
    </row>
    <row r="89">
      <c r="A89" s="21" t="n"/>
      <c r="B89" s="21" t="n"/>
      <c r="C89" s="21" t="n"/>
      <c r="D89" s="29" t="n"/>
      <c r="E89" s="29" t="n"/>
      <c r="F89" s="30" t="n"/>
    </row>
    <row r="90">
      <c r="A90" s="21" t="n"/>
      <c r="B90" s="21" t="n"/>
      <c r="C90" s="21" t="n"/>
      <c r="D90" s="29" t="n"/>
      <c r="E90" s="29" t="n"/>
      <c r="F90" s="30" t="n"/>
    </row>
    <row r="91">
      <c r="A91" s="21" t="n"/>
      <c r="B91" s="21" t="n"/>
      <c r="C91" s="21" t="n"/>
      <c r="D91" s="29" t="n"/>
      <c r="E91" s="29" t="n"/>
      <c r="F91" s="30" t="n"/>
    </row>
    <row r="92">
      <c r="A92" s="21" t="n"/>
      <c r="B92" s="21" t="n"/>
      <c r="C92" s="21" t="n"/>
      <c r="D92" s="29" t="n"/>
      <c r="E92" s="29" t="n"/>
      <c r="F92" s="30" t="n"/>
    </row>
    <row r="93">
      <c r="A93" s="21" t="n"/>
      <c r="B93" s="21" t="n"/>
      <c r="C93" s="21" t="n"/>
      <c r="D93" s="29" t="n"/>
      <c r="E93" s="29" t="n"/>
      <c r="F93" s="30" t="n"/>
    </row>
    <row r="94">
      <c r="A94" s="21" t="n"/>
      <c r="B94" s="21" t="n"/>
      <c r="C94" s="21" t="n"/>
      <c r="D94" s="29" t="n"/>
      <c r="E94" s="29" t="n"/>
      <c r="F94" s="30" t="n"/>
    </row>
    <row r="95">
      <c r="A95" s="21" t="n"/>
      <c r="B95" s="21" t="n"/>
      <c r="C95" s="21" t="n"/>
      <c r="D95" s="29" t="n"/>
      <c r="E95" s="29" t="n"/>
      <c r="F95" s="30" t="n"/>
    </row>
    <row r="96">
      <c r="A96" s="21" t="n"/>
      <c r="B96" s="21" t="n"/>
      <c r="C96" s="21" t="n"/>
      <c r="D96" s="29" t="n"/>
      <c r="E96" s="29" t="n"/>
      <c r="F96" s="30" t="n"/>
    </row>
    <row r="97">
      <c r="A97" s="21" t="n"/>
      <c r="B97" s="21" t="n"/>
      <c r="C97" s="21" t="n"/>
      <c r="D97" s="29" t="n"/>
      <c r="E97" s="29" t="n"/>
      <c r="F97" s="30" t="n"/>
    </row>
    <row r="98">
      <c r="A98" s="21" t="n"/>
      <c r="B98" s="21" t="n"/>
      <c r="C98" s="21" t="n"/>
      <c r="D98" s="29" t="n"/>
      <c r="E98" s="29" t="n"/>
      <c r="F98" s="30" t="n"/>
    </row>
    <row r="99">
      <c r="A99" s="21" t="n"/>
      <c r="B99" s="21" t="n"/>
      <c r="C99" s="21" t="n"/>
      <c r="D99" s="29" t="n"/>
      <c r="E99" s="29" t="n"/>
      <c r="F99" s="30" t="n"/>
    </row>
    <row r="100">
      <c r="A100" s="21" t="n"/>
      <c r="B100" s="21" t="n"/>
      <c r="C100" s="21" t="n"/>
      <c r="D100" s="29" t="n"/>
      <c r="E100" s="29" t="n"/>
      <c r="F100" s="30" t="n"/>
    </row>
    <row r="101">
      <c r="A101" s="21" t="n"/>
      <c r="B101" s="21" t="n"/>
      <c r="C101" s="21" t="n"/>
      <c r="D101" s="29" t="n"/>
      <c r="E101" s="29" t="n"/>
      <c r="F101" s="30" t="n"/>
    </row>
    <row r="102">
      <c r="A102" s="21" t="n"/>
      <c r="B102" s="21" t="n"/>
      <c r="C102" s="21" t="n"/>
      <c r="D102" s="29" t="n"/>
      <c r="E102" s="29" t="n"/>
      <c r="F102" s="30" t="n"/>
    </row>
    <row r="103">
      <c r="A103" s="21" t="n"/>
      <c r="B103" s="21" t="n"/>
      <c r="C103" s="21" t="n"/>
      <c r="D103" s="29" t="n"/>
      <c r="E103" s="29" t="n"/>
      <c r="F103" s="30" t="n"/>
    </row>
    <row r="104">
      <c r="A104" s="21" t="n"/>
      <c r="B104" s="21" t="n"/>
      <c r="C104" s="21" t="n"/>
      <c r="D104" s="29" t="n"/>
      <c r="E104" s="29" t="n"/>
      <c r="F104" s="30" t="n"/>
    </row>
    <row r="105">
      <c r="A105" s="21" t="n"/>
      <c r="B105" s="21" t="n"/>
      <c r="C105" s="21" t="n"/>
      <c r="D105" s="29" t="n"/>
      <c r="E105" s="29" t="n"/>
      <c r="F105" s="30" t="n"/>
    </row>
    <row r="106">
      <c r="A106" s="21" t="n"/>
      <c r="B106" s="21" t="n"/>
      <c r="C106" s="21" t="n"/>
      <c r="D106" s="29" t="n"/>
      <c r="E106" s="29" t="n"/>
      <c r="F106" s="30" t="n"/>
    </row>
    <row r="107">
      <c r="A107" s="21" t="n"/>
      <c r="B107" s="21" t="n"/>
      <c r="C107" s="21" t="n"/>
      <c r="D107" s="29" t="n"/>
      <c r="E107" s="29" t="n"/>
      <c r="F107" s="30" t="n"/>
    </row>
    <row r="108">
      <c r="A108" s="21" t="n"/>
      <c r="B108" s="21" t="n"/>
      <c r="C108" s="21" t="n"/>
      <c r="D108" s="29" t="n"/>
      <c r="E108" s="29" t="n"/>
      <c r="F108" s="30" t="n"/>
    </row>
    <row r="109">
      <c r="A109" s="21" t="n"/>
      <c r="B109" s="21" t="n"/>
      <c r="C109" s="21" t="n"/>
      <c r="D109" s="29" t="n"/>
      <c r="E109" s="29" t="n"/>
      <c r="F109" s="30" t="n"/>
    </row>
    <row r="110">
      <c r="A110" s="21" t="n"/>
      <c r="B110" s="21" t="n"/>
      <c r="C110" s="21" t="n"/>
      <c r="D110" s="29" t="n"/>
      <c r="E110" s="29" t="n"/>
      <c r="F110" s="30" t="n"/>
    </row>
    <row r="111">
      <c r="A111" s="21" t="n"/>
      <c r="B111" s="21" t="n"/>
      <c r="C111" s="21" t="n"/>
      <c r="D111" s="29" t="n"/>
      <c r="E111" s="29" t="n"/>
      <c r="F111" s="30" t="n"/>
    </row>
  </sheetData>
  <mergeCells count="2">
    <mergeCell ref="A1:J1"/>
    <mergeCell ref="A2:J2"/>
  </mergeCells>
  <conditionalFormatting sqref="A5:J352">
    <cfRule type="expression" priority="1" dxfId="0">
      <formula>$J5="Expired"</formula>
    </cfRule>
    <cfRule type="expression" priority="2" dxfId="1">
      <formula>$J5="Near expiry"</formula>
    </cfRule>
  </conditionalFormatting>
  <dataValidations count="5">
    <dataValidation sqref="B5:B352" showDropDown="0" showInputMessage="0" showErrorMessage="1" allowBlank="1" errorTitle="Pick from the list" error="Please pick a value from the drop-down list." type="list">
      <formula1>=INDIRECT("Products[Product]")</formula1>
    </dataValidation>
    <dataValidation sqref="C5:C352" showDropDown="0" showInputMessage="0" showErrorMessage="1" allowBlank="1" errorTitle="Pick from the list" error="Please pick a value from the drop-down list." type="list">
      <formula1>=Lists!$A$5:$A$20</formula1>
    </dataValidation>
    <dataValidation sqref="D5:D352" showDropDown="0" showInputMessage="0" showErrorMessage="1" allowBlank="1" errorTitle="Date needed" error="Type a date like 15-09-2026." type="date" operator="greaterThan">
      <formula1>36526</formula1>
    </dataValidation>
    <dataValidation sqref="E5:E352" showDropDown="0" showInputMessage="0" showErrorMessage="1" allowBlank="1" errorTitle="Date needed" error="Type a date like 15-09-2026." type="date" operator="greaterThan">
      <formula1>36526</formula1>
    </dataValidation>
    <dataValidation sqref="F5:F352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3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1" t="inlineStr">
        <is>
          <t>Product stock and expiry risk</t>
        </is>
      </c>
    </row>
    <row r="5" ht="30" customHeight="1">
      <c r="A5" s="18" t="inlineStr">
        <is>
          <t>Product</t>
        </is>
      </c>
      <c r="B5" s="18" t="inlineStr">
        <is>
          <t>Batches</t>
        </is>
      </c>
      <c r="C5" s="18" t="inlineStr">
        <is>
          <t>Qty (strips)</t>
        </is>
      </c>
      <c r="D5" s="18" t="inlineStr">
        <is>
          <t>Stock Value</t>
        </is>
      </c>
      <c r="E5" s="18" t="inlineStr">
        <is>
          <t>Near-expiry Value</t>
        </is>
      </c>
      <c r="F5" s="18" t="inlineStr">
        <is>
          <t>Expired Value</t>
        </is>
      </c>
    </row>
    <row r="6">
      <c r="A6" s="32">
        <f>'Products'!A5</f>
        <v/>
      </c>
      <c r="B6" s="27">
        <f>COUNTIFS(Batches[Product],$A6)</f>
        <v/>
      </c>
      <c r="C6" s="27">
        <f>SUMIFS(Batches[Qty (strips)],Batches[Product],$A6)</f>
        <v/>
      </c>
      <c r="D6" s="26">
        <f>SUMIFS(Batches[Stock Value],Batches[Product],$A6)</f>
        <v/>
      </c>
      <c r="E6" s="26">
        <f>SUMIFS(Batches[Stock Value],Batches[Product],$A6,Batches[Expiry Status],"Near expiry")</f>
        <v/>
      </c>
      <c r="F6" s="26">
        <f>SUMIFS(Batches[Stock Value],Batches[Product],$A6,Batches[Expiry Status],"Expired")</f>
        <v/>
      </c>
    </row>
    <row r="7">
      <c r="A7" s="32">
        <f>'Products'!A6</f>
        <v/>
      </c>
      <c r="B7" s="27">
        <f>COUNTIFS(Batches[Product],$A7)</f>
        <v/>
      </c>
      <c r="C7" s="27">
        <f>SUMIFS(Batches[Qty (strips)],Batches[Product],$A7)</f>
        <v/>
      </c>
      <c r="D7" s="26">
        <f>SUMIFS(Batches[Stock Value],Batches[Product],$A7)</f>
        <v/>
      </c>
      <c r="E7" s="26">
        <f>SUMIFS(Batches[Stock Value],Batches[Product],$A7,Batches[Expiry Status],"Near expiry")</f>
        <v/>
      </c>
      <c r="F7" s="26">
        <f>SUMIFS(Batches[Stock Value],Batches[Product],$A7,Batches[Expiry Status],"Expired")</f>
        <v/>
      </c>
    </row>
    <row r="8">
      <c r="A8" s="32">
        <f>'Products'!A7</f>
        <v/>
      </c>
      <c r="B8" s="27">
        <f>COUNTIFS(Batches[Product],$A8)</f>
        <v/>
      </c>
      <c r="C8" s="27">
        <f>SUMIFS(Batches[Qty (strips)],Batches[Product],$A8)</f>
        <v/>
      </c>
      <c r="D8" s="26">
        <f>SUMIFS(Batches[Stock Value],Batches[Product],$A8)</f>
        <v/>
      </c>
      <c r="E8" s="26">
        <f>SUMIFS(Batches[Stock Value],Batches[Product],$A8,Batches[Expiry Status],"Near expiry")</f>
        <v/>
      </c>
      <c r="F8" s="26">
        <f>SUMIFS(Batches[Stock Value],Batches[Product],$A8,Batches[Expiry Status],"Expired")</f>
        <v/>
      </c>
    </row>
    <row r="9">
      <c r="A9" s="32">
        <f>'Products'!A8</f>
        <v/>
      </c>
      <c r="B9" s="27">
        <f>COUNTIFS(Batches[Product],$A9)</f>
        <v/>
      </c>
      <c r="C9" s="27">
        <f>SUMIFS(Batches[Qty (strips)],Batches[Product],$A9)</f>
        <v/>
      </c>
      <c r="D9" s="26">
        <f>SUMIFS(Batches[Stock Value],Batches[Product],$A9)</f>
        <v/>
      </c>
      <c r="E9" s="26">
        <f>SUMIFS(Batches[Stock Value],Batches[Product],$A9,Batches[Expiry Status],"Near expiry")</f>
        <v/>
      </c>
      <c r="F9" s="26">
        <f>SUMIFS(Batches[Stock Value],Batches[Product],$A9,Batches[Expiry Status],"Expired")</f>
        <v/>
      </c>
    </row>
    <row r="10">
      <c r="A10" s="32">
        <f>'Products'!A9</f>
        <v/>
      </c>
      <c r="B10" s="27">
        <f>COUNTIFS(Batches[Product],$A10)</f>
        <v/>
      </c>
      <c r="C10" s="27">
        <f>SUMIFS(Batches[Qty (strips)],Batches[Product],$A10)</f>
        <v/>
      </c>
      <c r="D10" s="26">
        <f>SUMIFS(Batches[Stock Value],Batches[Product],$A10)</f>
        <v/>
      </c>
      <c r="E10" s="26">
        <f>SUMIFS(Batches[Stock Value],Batches[Product],$A10,Batches[Expiry Status],"Near expiry")</f>
        <v/>
      </c>
      <c r="F10" s="26">
        <f>SUMIFS(Batches[Stock Value],Batches[Product],$A10,Batches[Expiry Status],"Expired")</f>
        <v/>
      </c>
    </row>
    <row r="11">
      <c r="A11" s="32">
        <f>'Products'!A10</f>
        <v/>
      </c>
      <c r="B11" s="27">
        <f>COUNTIFS(Batches[Product],$A11)</f>
        <v/>
      </c>
      <c r="C11" s="27">
        <f>SUMIFS(Batches[Qty (strips)],Batches[Product],$A11)</f>
        <v/>
      </c>
      <c r="D11" s="26">
        <f>SUMIFS(Batches[Stock Value],Batches[Product],$A11)</f>
        <v/>
      </c>
      <c r="E11" s="26">
        <f>SUMIFS(Batches[Stock Value],Batches[Product],$A11,Batches[Expiry Status],"Near expiry")</f>
        <v/>
      </c>
      <c r="F11" s="26">
        <f>SUMIFS(Batches[Stock Value],Batches[Product],$A11,Batches[Expiry Status],"Expired")</f>
        <v/>
      </c>
    </row>
    <row r="12">
      <c r="A12" s="32">
        <f>'Products'!A11</f>
        <v/>
      </c>
      <c r="B12" s="27">
        <f>COUNTIFS(Batches[Product],$A12)</f>
        <v/>
      </c>
      <c r="C12" s="27">
        <f>SUMIFS(Batches[Qty (strips)],Batches[Product],$A12)</f>
        <v/>
      </c>
      <c r="D12" s="26">
        <f>SUMIFS(Batches[Stock Value],Batches[Product],$A12)</f>
        <v/>
      </c>
      <c r="E12" s="26">
        <f>SUMIFS(Batches[Stock Value],Batches[Product],$A12,Batches[Expiry Status],"Near expiry")</f>
        <v/>
      </c>
      <c r="F12" s="26">
        <f>SUMIFS(Batches[Stock Value],Batches[Product],$A12,Batches[Expiry Status],"Expired")</f>
        <v/>
      </c>
    </row>
    <row r="13">
      <c r="A13" s="32">
        <f>'Products'!A12</f>
        <v/>
      </c>
      <c r="B13" s="27">
        <f>COUNTIFS(Batches[Product],$A13)</f>
        <v/>
      </c>
      <c r="C13" s="27">
        <f>SUMIFS(Batches[Qty (strips)],Batches[Product],$A13)</f>
        <v/>
      </c>
      <c r="D13" s="26">
        <f>SUMIFS(Batches[Stock Value],Batches[Product],$A13)</f>
        <v/>
      </c>
      <c r="E13" s="26">
        <f>SUMIFS(Batches[Stock Value],Batches[Product],$A13,Batches[Expiry Status],"Near expiry")</f>
        <v/>
      </c>
      <c r="F13" s="26">
        <f>SUMIFS(Batches[Stock Value],Batches[Product],$A13,Batches[Expiry Status],"Expired")</f>
        <v/>
      </c>
    </row>
    <row r="14">
      <c r="A14" s="33" t="inlineStr">
        <is>
          <t>Total</t>
        </is>
      </c>
      <c r="B14" s="34">
        <f>COUNTA(Batches[Batch No])</f>
        <v/>
      </c>
      <c r="C14" s="34">
        <f>SUM(Batches[Qty (strips)])</f>
        <v/>
      </c>
      <c r="D14" s="35">
        <f>SUM(Batches[Stock Value])</f>
        <v/>
      </c>
      <c r="E14" s="35">
        <f>SUMIFS(Batches[Stock Value],Batches[Expiry Status],"Near expiry")</f>
        <v/>
      </c>
      <c r="F14" s="35">
        <f>SUMIFS(Batches[Stock Value],Batches[Expiry Status],"Expired")</f>
        <v/>
      </c>
    </row>
    <row r="17">
      <c r="A17" s="31" t="inlineStr">
        <is>
          <t>Depot summary</t>
        </is>
      </c>
    </row>
    <row r="18" ht="30" customHeight="1">
      <c r="A18" s="18" t="inlineStr">
        <is>
          <t>Depot</t>
        </is>
      </c>
      <c r="B18" s="18" t="inlineStr">
        <is>
          <t>Batches</t>
        </is>
      </c>
      <c r="C18" s="18" t="inlineStr">
        <is>
          <t>Stock Value</t>
        </is>
      </c>
      <c r="D18" s="18" t="inlineStr">
        <is>
          <t>At-risk Value</t>
        </is>
      </c>
    </row>
    <row r="19">
      <c r="A19" s="32">
        <f>Lists!$A$5</f>
        <v/>
      </c>
      <c r="B19" s="27">
        <f>COUNTIFS(Batches[Depot],$A19)</f>
        <v/>
      </c>
      <c r="C19" s="26">
        <f>SUMIFS(Batches[Stock Value],Batches[Depot],$A19)</f>
        <v/>
      </c>
      <c r="D19" s="26">
        <f>SUMIFS(Batches[Stock Value],Batches[Depot],$A19,Batches[Expiry Status],"Near expiry")+SUMIFS(Batches[Stock Value],Batches[Depot],$A19,Batches[Expiry Status],"Expired")</f>
        <v/>
      </c>
    </row>
    <row r="20">
      <c r="A20" s="32">
        <f>Lists!$A$6</f>
        <v/>
      </c>
      <c r="B20" s="27">
        <f>COUNTIFS(Batches[Depot],$A20)</f>
        <v/>
      </c>
      <c r="C20" s="26">
        <f>SUMIFS(Batches[Stock Value],Batches[Depot],$A20)</f>
        <v/>
      </c>
      <c r="D20" s="26">
        <f>SUMIFS(Batches[Stock Value],Batches[Depot],$A20,Batches[Expiry Status],"Near expiry")+SUMIFS(Batches[Stock Value],Batches[Depot],$A20,Batches[Expiry Status],"Expired")</f>
        <v/>
      </c>
    </row>
    <row r="21">
      <c r="A21" s="32">
        <f>Lists!$A$7</f>
        <v/>
      </c>
      <c r="B21" s="27">
        <f>COUNTIFS(Batches[Depot],$A21)</f>
        <v/>
      </c>
      <c r="C21" s="26">
        <f>SUMIFS(Batches[Stock Value],Batches[Depot],$A21)</f>
        <v/>
      </c>
      <c r="D21" s="26">
        <f>SUMIFS(Batches[Stock Value],Batches[Depot],$A21,Batches[Expiry Status],"Near expiry")+SUMIFS(Batches[Stock Value],Batches[Depot],$A21,Batches[Expiry Status],"Expired")</f>
        <v/>
      </c>
    </row>
    <row r="22">
      <c r="A22" s="32">
        <f>Lists!$A$8</f>
        <v/>
      </c>
      <c r="B22" s="27">
        <f>COUNTIFS(Batches[Depot],$A22)</f>
        <v/>
      </c>
      <c r="C22" s="26">
        <f>SUMIFS(Batches[Stock Value],Batches[Depot],$A22)</f>
        <v/>
      </c>
      <c r="D22" s="26">
        <f>SUMIFS(Batches[Stock Value],Batches[Depot],$A22,Batches[Expiry Status],"Near expiry")+SUMIFS(Batches[Stock Value],Batches[Depot],$A22,Batches[Expiry Status],"Expired")</f>
        <v/>
      </c>
    </row>
    <row r="23">
      <c r="A23" s="32">
        <f>Lists!$A$9</f>
        <v/>
      </c>
      <c r="B23" s="27">
        <f>COUNTIFS(Batches[Depot],$A23)</f>
        <v/>
      </c>
      <c r="C23" s="26">
        <f>SUMIFS(Batches[Stock Value],Batches[Depot],$A23)</f>
        <v/>
      </c>
      <c r="D23" s="26">
        <f>SUMIFS(Batches[Stock Value],Batches[Depot],$A23,Batches[Expiry Status],"Near expiry")+SUMIFS(Batches[Stock Value],Batches[Depot],$A23,Batches[Expiry Status],"Expired")</f>
        <v/>
      </c>
    </row>
    <row r="24">
      <c r="A24" s="32">
        <f>Lists!$A$10</f>
        <v/>
      </c>
      <c r="B24" s="27">
        <f>COUNTIFS(Batches[Depot],$A24)</f>
        <v/>
      </c>
      <c r="C24" s="26">
        <f>SUMIFS(Batches[Stock Value],Batches[Depot],$A24)</f>
        <v/>
      </c>
      <c r="D24" s="26">
        <f>SUMIFS(Batches[Stock Value],Batches[Depot],$A24,Batches[Expiry Status],"Near expiry")+SUMIFS(Batches[Stock Value],Batches[Depot],$A24,Batches[Expiry Status],"Expired")</f>
        <v/>
      </c>
    </row>
    <row r="25">
      <c r="A25" s="33" t="inlineStr">
        <is>
          <t>Total</t>
        </is>
      </c>
      <c r="B25" s="34">
        <f>COUNTA(Batches[Batch No])</f>
        <v/>
      </c>
      <c r="C25" s="35">
        <f>SUM(Batches[Stock Value])</f>
        <v/>
      </c>
      <c r="D25" s="35">
        <f>SUMIFS(Batches[Stock Value],Batches[Expiry Status],"Near expiry")+SUMIFS(Batches[Stock Value],Batches[Expiry Status],"Expired")</f>
        <v/>
      </c>
    </row>
    <row r="28">
      <c r="A28" s="31" t="inlineStr">
        <is>
          <t>Expiry status</t>
        </is>
      </c>
    </row>
    <row r="29" ht="30" customHeight="1">
      <c r="A29" s="18" t="inlineStr">
        <is>
          <t>Expiry Status</t>
        </is>
      </c>
      <c r="B29" s="18" t="inlineStr">
        <is>
          <t>Batches</t>
        </is>
      </c>
      <c r="C29" s="18" t="inlineStr">
        <is>
          <t>Stock Value</t>
        </is>
      </c>
    </row>
    <row r="30">
      <c r="A30" s="32" t="inlineStr">
        <is>
          <t>OK</t>
        </is>
      </c>
      <c r="B30" s="27">
        <f>COUNTIFS(Batches[Expiry Status],$A30)</f>
        <v/>
      </c>
      <c r="C30" s="26">
        <f>SUMIFS(Batches[Stock Value],Batches[Expiry Status],$A30)</f>
        <v/>
      </c>
    </row>
    <row r="31">
      <c r="A31" s="32" t="inlineStr">
        <is>
          <t>Near expiry</t>
        </is>
      </c>
      <c r="B31" s="27">
        <f>COUNTIFS(Batches[Expiry Status],$A31)</f>
        <v/>
      </c>
      <c r="C31" s="26">
        <f>SUMIFS(Batches[Stock Value],Batches[Expiry Status],$A31)</f>
        <v/>
      </c>
    </row>
    <row r="32">
      <c r="A32" s="32" t="inlineStr">
        <is>
          <t>Expired</t>
        </is>
      </c>
      <c r="B32" s="27">
        <f>COUNTIFS(Batches[Expiry Status],$A32)</f>
        <v/>
      </c>
      <c r="C32" s="26">
        <f>SUMIFS(Batches[Stock Value],Batches[Expiry Status],$A32)</f>
        <v/>
      </c>
    </row>
    <row r="33">
      <c r="A33" s="33" t="inlineStr">
        <is>
          <t>Total</t>
        </is>
      </c>
      <c r="B33" s="34">
        <f>COUNTA(Batches[Batch No])</f>
        <v/>
      </c>
      <c r="C33" s="35">
        <f>SUM(Batches[Stock Value])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28:C28"/>
    <mergeCell ref="A17:D17"/>
    <mergeCell ref="A2:I2"/>
    <mergeCell ref="A1:I1"/>
    <mergeCell ref="A4:F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3" max="3"/>
    <col width="16" customWidth="1" min="4" max="4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6" t="inlineStr">
        <is>
          <t>City</t>
        </is>
      </c>
      <c r="C4" s="37" t="inlineStr">
        <is>
          <t>Setting</t>
        </is>
      </c>
      <c r="D4" s="37" t="inlineStr">
        <is>
          <t>Value</t>
        </is>
      </c>
    </row>
    <row r="5">
      <c r="A5" s="19" t="inlineStr">
        <is>
          <t>Pune</t>
        </is>
      </c>
      <c r="C5" s="38" t="inlineStr">
        <is>
          <t>Report date (use =TODAY() for live)</t>
        </is>
      </c>
      <c r="D5" s="39" t="n">
        <v>46295</v>
      </c>
    </row>
    <row r="6">
      <c r="A6" s="19" t="inlineStr">
        <is>
          <t>Solapur</t>
        </is>
      </c>
      <c r="C6" s="38" t="inlineStr">
        <is>
          <t>Near-expiry window (days)</t>
        </is>
      </c>
      <c r="D6" s="40" t="n">
        <v>90</v>
      </c>
    </row>
    <row r="7">
      <c r="A7" s="19" t="inlineStr">
        <is>
          <t>Nashik</t>
        </is>
      </c>
    </row>
    <row r="8">
      <c r="A8" s="19" t="inlineStr">
        <is>
          <t>Sambhaji Nagar</t>
        </is>
      </c>
    </row>
    <row r="9">
      <c r="A9" s="19" t="inlineStr">
        <is>
          <t>Kolhapur</t>
        </is>
      </c>
    </row>
    <row r="10">
      <c r="A10" s="19" t="inlineStr">
        <is>
          <t>Nagpur</t>
        </is>
      </c>
    </row>
    <row r="11">
      <c r="A11" s="21" t="n"/>
    </row>
    <row r="12">
      <c r="A12" s="21" t="n"/>
    </row>
    <row r="13">
      <c r="A13" s="21" t="n"/>
    </row>
    <row r="14">
      <c r="A14" s="21" t="n"/>
    </row>
    <row r="15">
      <c r="A15" s="21" t="n"/>
    </row>
    <row r="16">
      <c r="A16" s="21" t="n"/>
    </row>
    <row r="17">
      <c r="A17" s="21" t="n"/>
    </row>
    <row r="18">
      <c r="A18" s="21" t="n"/>
    </row>
    <row r="19">
      <c r="A19" s="21" t="n"/>
    </row>
    <row r="20">
      <c r="A20" s="21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Pharma Excel Template (Batch Stock and Expiry Tracker)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2026-10-06T16:24:14Z</dcterms:created>
  <dcterms:modified xmlns:dcterms="http://purl.org/dc/terms/" xmlns:xsi="http://www.w3.org/2001/XMLSchema-instance" xsi:type="dcterms:W3CDTF">2026-10-06T16:24:14Z</dcterms:modified>
</cp:coreProperties>
</file>